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202300"/>
  <mc:AlternateContent xmlns:mc="http://schemas.openxmlformats.org/markup-compatibility/2006">
    <mc:Choice Requires="x15">
      <x15ac:absPath xmlns:x15ac="http://schemas.microsoft.com/office/spreadsheetml/2010/11/ac" url="https://cityoftshwane1-my.sharepoint.com/personal/lukkiet_tshwane_gov_za/Documents/Demand man/TENDER DOCUMENTS/202627/WSBU/WSBU 04 202627 Ekangala/Final Documents approved by BSC/"/>
    </mc:Choice>
  </mc:AlternateContent>
  <xr:revisionPtr revIDLastSave="14" documentId="8_{603C702F-9DEB-4962-BDF1-CE18820ABDAD}" xr6:coauthVersionLast="47" xr6:coauthVersionMax="47" xr10:uidLastSave="{18935F26-6398-48B3-8AC6-2DEF6AF7048C}"/>
  <bookViews>
    <workbookView xWindow="-108" yWindow="-108" windowWidth="23256" windowHeight="12456" firstSheet="7" activeTab="7" xr2:uid="{1B087F8C-C220-40B2-861E-4F258B2D13B3}"/>
  </bookViews>
  <sheets>
    <sheet name="SECTION A- P&amp;Gs" sheetId="3" r:id="rId1"/>
    <sheet name="SECTION B - FENCING" sheetId="9" r:id="rId2"/>
    <sheet name="SECTION C - BE &amp; ROADS" sheetId="11" r:id="rId3"/>
    <sheet name="SECTION D - SDB" sheetId="12" r:id="rId4"/>
    <sheet name="SECTION E - STORMWATER" sheetId="13" r:id="rId5"/>
    <sheet name="SECTION F - RISING MAIN" sheetId="14" r:id="rId6"/>
    <sheet name="SECTION G - SCUM PIPELINE" sheetId="15" r:id="rId7"/>
    <sheet name="SECTION H- SUBSOIL DRAINAGE" sheetId="21" r:id="rId8"/>
    <sheet name="SECTION I - DEWATERING PLANT" sheetId="16" r:id="rId9"/>
    <sheet name="SECTION J - FLOW SPLITTERS" sheetId="17" r:id="rId10"/>
    <sheet name="SECTION K - TANKER DROP OFF" sheetId="22" r:id="rId11"/>
    <sheet name="SECTION L - DIGESTERS &amp; MIXERS" sheetId="24" r:id="rId12"/>
    <sheet name="SECTION M-MECHANICAL" sheetId="23" r:id="rId13"/>
    <sheet name="SECTION N-ELECTRICAL" sheetId="20" r:id="rId14"/>
    <sheet name="SUMMARY" sheetId="6" r:id="rId15"/>
  </sheets>
  <externalReferences>
    <externalReference r:id="rId16"/>
  </externalReferences>
  <definedNames>
    <definedName name="_Hlk226394534" localSheetId="11">'SECTION L - DIGESTERS &amp; MIXERS'!$C$25</definedName>
    <definedName name="_Toc225945352" localSheetId="13">'SECTION N-ELECTRICAL'!$C$366</definedName>
    <definedName name="_xlnm.Print_Area" localSheetId="1">'SECTION B - FENCING'!$A$1:$G$60</definedName>
    <definedName name="_xlnm.Print_Area" localSheetId="2">'SECTION C - BE &amp; ROADS'!$A$1:$G$190</definedName>
    <definedName name="_xlnm.Print_Area" localSheetId="3">'SECTION D - SDB'!$A$1:$G$387</definedName>
    <definedName name="_xlnm.Print_Area" localSheetId="4">'SECTION E - STORMWATER'!#REF!</definedName>
    <definedName name="_xlnm.Print_Area" localSheetId="5">'SECTION F - RISING MAIN'!#REF!</definedName>
    <definedName name="_xlnm.Print_Area" localSheetId="6">'SECTION G - SCUM PIPELINE'!#REF!</definedName>
    <definedName name="_xlnm.Print_Area" localSheetId="7">'SECTION H- SUBSOIL DRAINAGE'!$A$1:$G$121</definedName>
    <definedName name="_xlnm.Print_Area" localSheetId="8">'SECTION I - DEWATERING PLANT'!$A$1:$G$191</definedName>
    <definedName name="_xlnm.Print_Area" localSheetId="9">'SECTION J - FLOW SPLITTERS'!#REF!</definedName>
    <definedName name="_xlnm.Print_Area" localSheetId="10">'SECTION K - TANKER DROP OFF'!#REF!</definedName>
    <definedName name="_xlnm.Print_Area" localSheetId="11">'SECTION L - DIGESTERS &amp; MIXERS'!$A$1:$G$163</definedName>
    <definedName name="_xlnm.Print_Area" localSheetId="13">'SECTION N-ELECTRICAL'!$A$1:$G$540</definedName>
    <definedName name="QUANTITYcol">#REF!</definedName>
    <definedName name="RATE">#REF!</definedName>
    <definedName name="RATEcol">#REF!</definedName>
    <definedName name="SCALE_2006B">[1]Scales!$B$13:$E$19</definedName>
    <definedName name="SCALE_2006E">[1]Scales!$B$3:$E$9</definedName>
    <definedName name="SCALE_2007B">[1]Scales!$G$13:$J$19</definedName>
    <definedName name="SCALE_2007E">[1]Scales!$G$3:$J$9</definedName>
    <definedName name="SchedA">#REF!</definedName>
    <definedName name="SchedB">#REF!</definedName>
    <definedName name="SchedD">#REF!</definedName>
    <definedName name="SchedF">#REF!</definedName>
    <definedName name="TOC">#REF!</definedName>
    <definedName name="TOCpageCol">#REF!</definedName>
    <definedName name="Total1200">#REF!</definedName>
    <definedName name="Total12100">#REF!</definedName>
    <definedName name="Total12200">#REF!</definedName>
    <definedName name="Total12300">#REF!</definedName>
    <definedName name="Total12400">#REF!</definedName>
    <definedName name="Total12500">#REF!</definedName>
    <definedName name="Total12600">#REF!</definedName>
    <definedName name="Total12700">#REF!</definedName>
    <definedName name="Total12800">#REF!</definedName>
    <definedName name="Total12900">#REF!</definedName>
    <definedName name="Total12X00">#REF!</definedName>
    <definedName name="Total12X10">#REF!</definedName>
    <definedName name="Total1300">#REF!</definedName>
    <definedName name="Total1400">#REF!</definedName>
    <definedName name="Total1500">#REF!</definedName>
    <definedName name="Total1600">#REF!</definedName>
    <definedName name="Total1700">#REF!</definedName>
    <definedName name="Total1800">#REF!</definedName>
    <definedName name="Total2100">#REF!</definedName>
    <definedName name="Total2200">#REF!</definedName>
    <definedName name="Total2300">#REF!</definedName>
    <definedName name="Total2400">#REF!</definedName>
    <definedName name="Total3100">#REF!</definedName>
    <definedName name="Total3200">#REF!</definedName>
    <definedName name="Total3300">#REF!</definedName>
    <definedName name="Total3400">#REF!</definedName>
    <definedName name="Total3500">#REF!</definedName>
    <definedName name="Total3600">#REF!</definedName>
    <definedName name="Total3700">#REF!</definedName>
    <definedName name="Total3800">#REF!</definedName>
    <definedName name="Total3900">#REF!</definedName>
    <definedName name="Total4100">#REF!</definedName>
    <definedName name="Total4200">#REF!</definedName>
    <definedName name="Total4300">#REF!</definedName>
    <definedName name="Total4400">#REF!</definedName>
    <definedName name="Total4500">#REF!</definedName>
    <definedName name="Total4600">#REF!</definedName>
    <definedName name="Total4800">#REF!</definedName>
    <definedName name="Total4900">#REF!</definedName>
    <definedName name="Total5100">#REF!</definedName>
    <definedName name="Total5200">#REF!</definedName>
    <definedName name="Total5300">#REF!</definedName>
    <definedName name="Total5400">#REF!</definedName>
    <definedName name="Total5500">#REF!</definedName>
    <definedName name="Total5600">#REF!</definedName>
    <definedName name="Total5700">#REF!</definedName>
    <definedName name="Total5800">#REF!</definedName>
    <definedName name="Total5900">#REF!</definedName>
    <definedName name="Total7100">#REF!</definedName>
    <definedName name="Total7200">#REF!</definedName>
    <definedName name="Total7300">#REF!</definedName>
    <definedName name="Total7400">#REF!</definedName>
    <definedName name="Total7500">#REF!</definedName>
    <definedName name="Total7600">#REF!</definedName>
    <definedName name="Total7700">#REF!</definedName>
    <definedName name="Total8100">#REF!</definedName>
    <definedName name="Total8400">#REF!</definedName>
    <definedName name="Total9100">#REF!</definedName>
    <definedName name="TotalA">#REF!</definedName>
    <definedName name="TotalB">#REF!</definedName>
    <definedName name="TotalB1">#REF!</definedName>
    <definedName name="TotalB2">#REF!</definedName>
    <definedName name="TotalB3">#REF!</definedName>
    <definedName name="TotalD">#REF!</definedName>
    <definedName name="TotalF">#REF!</definedName>
    <definedName name="valuevx">42.314159</definedName>
    <definedName name="Z_5B7EEA26_B8CD_4522_AE04_07BCF3E7C636_.wvu.PrintArea" localSheetId="1" hidden="1">'SECTION B - FENCING'!#REF!</definedName>
    <definedName name="Z_5B7EEA26_B8CD_4522_AE04_07BCF3E7C636_.wvu.PrintArea" localSheetId="2" hidden="1">'SECTION C - BE &amp; ROADS'!#REF!</definedName>
    <definedName name="Z_5B7EEA26_B8CD_4522_AE04_07BCF3E7C636_.wvu.PrintArea" localSheetId="3" hidden="1">'SECTION D - SDB'!#REF!</definedName>
    <definedName name="Z_5B7EEA26_B8CD_4522_AE04_07BCF3E7C636_.wvu.PrintArea" localSheetId="4" hidden="1">'SECTION E - STORMWATER'!#REF!</definedName>
    <definedName name="Z_5B7EEA26_B8CD_4522_AE04_07BCF3E7C636_.wvu.PrintArea" localSheetId="5" hidden="1">'SECTION F - RISING MAIN'!#REF!</definedName>
    <definedName name="Z_5B7EEA26_B8CD_4522_AE04_07BCF3E7C636_.wvu.PrintArea" localSheetId="6" hidden="1">'SECTION G - SCUM PIPELINE'!#REF!</definedName>
    <definedName name="Z_5B7EEA26_B8CD_4522_AE04_07BCF3E7C636_.wvu.PrintArea" localSheetId="7" hidden="1">'SECTION H- SUBSOIL DRAINAGE'!#REF!</definedName>
    <definedName name="Z_5B7EEA26_B8CD_4522_AE04_07BCF3E7C636_.wvu.PrintArea" localSheetId="9" hidden="1">'SECTION J - FLOW SPLITTERS'!#REF!</definedName>
    <definedName name="Z_5B7EEA26_B8CD_4522_AE04_07BCF3E7C636_.wvu.PrintArea" localSheetId="10" hidden="1">'SECTION K - TANKER DROP OFF'!#REF!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4" i="21" l="1"/>
  <c r="G338" i="12"/>
  <c r="G335" i="12"/>
  <c r="G51" i="3"/>
  <c r="G49" i="3"/>
  <c r="G47" i="3"/>
  <c r="G45" i="3"/>
  <c r="G43" i="3"/>
  <c r="G41" i="3"/>
  <c r="G39" i="3"/>
  <c r="G38" i="3"/>
  <c r="G36" i="3"/>
  <c r="E77" i="20"/>
  <c r="E75" i="20"/>
  <c r="E137" i="20"/>
  <c r="E135" i="20"/>
  <c r="G85" i="3"/>
  <c r="G120" i="24"/>
  <c r="E99" i="22" l="1"/>
  <c r="E95" i="22"/>
  <c r="E89" i="22"/>
  <c r="E87" i="22"/>
  <c r="E75" i="22"/>
  <c r="E73" i="22"/>
  <c r="E50" i="22"/>
  <c r="G48" i="22"/>
  <c r="G47" i="22"/>
  <c r="G46" i="22"/>
  <c r="G37" i="22"/>
  <c r="G36" i="22"/>
  <c r="G35" i="22"/>
  <c r="G34" i="22"/>
  <c r="G21" i="22"/>
  <c r="G20" i="22"/>
  <c r="G19" i="22"/>
  <c r="G18" i="22"/>
  <c r="G58" i="22" l="1"/>
  <c r="G70" i="22" s="1"/>
  <c r="G122" i="22" s="1"/>
  <c r="G117" i="21" l="1"/>
  <c r="G114" i="21"/>
  <c r="G113" i="21"/>
  <c r="G112" i="21"/>
  <c r="G111" i="21"/>
  <c r="G110" i="21"/>
  <c r="G109" i="21"/>
  <c r="G108" i="21"/>
  <c r="G107" i="21"/>
  <c r="G106" i="21"/>
  <c r="G105" i="21"/>
  <c r="G104" i="21"/>
  <c r="G103" i="21"/>
  <c r="G102" i="21"/>
  <c r="G101" i="21"/>
  <c r="G100" i="21"/>
  <c r="G99" i="21"/>
  <c r="G98" i="21"/>
  <c r="G97" i="21"/>
  <c r="G96" i="21"/>
  <c r="G95" i="21"/>
  <c r="G94" i="21"/>
  <c r="G93" i="21"/>
  <c r="G92" i="21"/>
  <c r="G91" i="21"/>
  <c r="G90" i="21"/>
  <c r="G89" i="21"/>
  <c r="G88" i="21"/>
  <c r="G87" i="21"/>
  <c r="G86" i="21"/>
  <c r="G85" i="21"/>
  <c r="G84" i="21"/>
  <c r="G83" i="21"/>
  <c r="G82" i="21"/>
  <c r="G81" i="21"/>
  <c r="G80" i="21"/>
  <c r="G78" i="21"/>
  <c r="E59" i="21"/>
  <c r="G59" i="21" s="1"/>
  <c r="G56" i="21"/>
  <c r="E55" i="21"/>
  <c r="G55" i="21" s="1"/>
  <c r="G52" i="21"/>
  <c r="E51" i="21"/>
  <c r="G51" i="21" s="1"/>
  <c r="G50" i="21"/>
  <c r="G49" i="21"/>
  <c r="E48" i="21"/>
  <c r="G48" i="21" s="1"/>
  <c r="G47" i="21"/>
  <c r="G46" i="21"/>
  <c r="E40" i="21"/>
  <c r="G40" i="21" s="1"/>
  <c r="G39" i="21"/>
  <c r="G38" i="21"/>
  <c r="G31" i="21"/>
  <c r="G28" i="21"/>
  <c r="M27" i="21"/>
  <c r="E27" i="21" s="1"/>
  <c r="G27" i="21" s="1"/>
  <c r="G26" i="21"/>
  <c r="G25" i="21"/>
  <c r="E17" i="21"/>
  <c r="E29" i="21" l="1"/>
  <c r="G29" i="21" s="1"/>
  <c r="G63" i="21"/>
  <c r="G75" i="21" s="1"/>
  <c r="G119" i="21" s="1"/>
  <c r="G536" i="20" l="1"/>
  <c r="G340" i="20"/>
  <c r="E324" i="20"/>
  <c r="D324" i="20"/>
  <c r="E320" i="20"/>
  <c r="D320" i="20"/>
  <c r="D313" i="20"/>
  <c r="E249" i="20"/>
  <c r="D249" i="20"/>
  <c r="G211" i="20"/>
  <c r="G209" i="20"/>
  <c r="G136" i="20"/>
  <c r="G134" i="20"/>
  <c r="G132" i="20"/>
  <c r="G131" i="20"/>
  <c r="G129" i="20"/>
  <c r="G76" i="20"/>
  <c r="G74" i="20"/>
  <c r="G26" i="20"/>
  <c r="G25" i="20"/>
  <c r="G24" i="20"/>
  <c r="G22" i="20"/>
  <c r="G21" i="20"/>
  <c r="G19" i="20"/>
  <c r="G18" i="20"/>
  <c r="G94" i="20" l="1"/>
  <c r="G106" i="20" s="1"/>
  <c r="G111" i="3"/>
  <c r="G107" i="3"/>
  <c r="G105" i="3"/>
  <c r="G102" i="3"/>
  <c r="O76" i="11"/>
  <c r="P76" i="11" s="1"/>
  <c r="E31" i="14"/>
  <c r="E26" i="13"/>
  <c r="N20" i="11"/>
  <c r="E44" i="11" s="1"/>
  <c r="G97" i="14" l="1"/>
  <c r="G98" i="14"/>
  <c r="G99" i="14"/>
  <c r="G100" i="14"/>
  <c r="G101" i="14"/>
  <c r="G102" i="14"/>
  <c r="G103" i="14"/>
  <c r="G104" i="14"/>
  <c r="G105" i="14"/>
  <c r="G106" i="14"/>
  <c r="G107" i="14"/>
  <c r="G108" i="14"/>
  <c r="G109" i="14"/>
  <c r="G110" i="14"/>
  <c r="G111" i="14"/>
  <c r="G110" i="13"/>
  <c r="E100" i="13"/>
  <c r="E104" i="13" s="1"/>
  <c r="G104" i="13" s="1"/>
  <c r="G38" i="17" l="1"/>
  <c r="G21" i="17"/>
  <c r="E83" i="17"/>
  <c r="G62" i="17"/>
  <c r="G61" i="17"/>
  <c r="G56" i="17"/>
  <c r="G48" i="17"/>
  <c r="G44" i="17"/>
  <c r="G40" i="17"/>
  <c r="G35" i="17"/>
  <c r="G34" i="17"/>
  <c r="G33" i="17"/>
  <c r="G32" i="17"/>
  <c r="G29" i="17"/>
  <c r="G139" i="16"/>
  <c r="G49" i="16"/>
  <c r="G47" i="16"/>
  <c r="G46" i="16"/>
  <c r="G45" i="16"/>
  <c r="G44" i="16"/>
  <c r="E39" i="16"/>
  <c r="E31" i="16"/>
  <c r="E28" i="16"/>
  <c r="E20" i="16"/>
  <c r="G19" i="16"/>
  <c r="G16" i="16"/>
  <c r="G381" i="12"/>
  <c r="G377" i="12"/>
  <c r="G374" i="12"/>
  <c r="G352" i="12"/>
  <c r="G362" i="12"/>
  <c r="E358" i="12"/>
  <c r="G358" i="12" s="1"/>
  <c r="G348" i="12"/>
  <c r="G383" i="12"/>
  <c r="E340" i="12"/>
  <c r="G340" i="12" s="1"/>
  <c r="G332" i="12"/>
  <c r="G330" i="12"/>
  <c r="E328" i="12"/>
  <c r="G328" i="12" s="1"/>
  <c r="G308" i="12"/>
  <c r="G302" i="12"/>
  <c r="G300" i="12"/>
  <c r="G296" i="12"/>
  <c r="G294" i="12"/>
  <c r="G287" i="12"/>
  <c r="G285" i="12"/>
  <c r="G310" i="12"/>
  <c r="G333" i="12"/>
  <c r="G282" i="12"/>
  <c r="G281" i="12"/>
  <c r="E276" i="12"/>
  <c r="G276" i="12" s="1"/>
  <c r="G274" i="12"/>
  <c r="E272" i="12"/>
  <c r="G272" i="12" s="1"/>
  <c r="G270" i="12"/>
  <c r="G268" i="12"/>
  <c r="G267" i="12"/>
  <c r="E242" i="12"/>
  <c r="G230" i="12"/>
  <c r="G229" i="12"/>
  <c r="G226" i="12"/>
  <c r="G32" i="3"/>
  <c r="G31" i="3"/>
  <c r="G30" i="3"/>
  <c r="G25" i="3"/>
  <c r="G22" i="3"/>
  <c r="G20" i="3"/>
  <c r="E220" i="12"/>
  <c r="G220" i="12" s="1"/>
  <c r="E22" i="15"/>
  <c r="G22" i="15" s="1"/>
  <c r="E175" i="12"/>
  <c r="G175" i="12" s="1"/>
  <c r="E118" i="13"/>
  <c r="G118" i="13" s="1"/>
  <c r="E114" i="15"/>
  <c r="G114" i="15" s="1"/>
  <c r="G101" i="15"/>
  <c r="G99" i="15"/>
  <c r="G98" i="15"/>
  <c r="G97" i="15"/>
  <c r="G96" i="15"/>
  <c r="G95" i="15"/>
  <c r="G94" i="15"/>
  <c r="G93" i="15"/>
  <c r="G92" i="15"/>
  <c r="G91" i="15"/>
  <c r="G90" i="15"/>
  <c r="G89" i="15"/>
  <c r="E87" i="15"/>
  <c r="G87" i="15" s="1"/>
  <c r="G62" i="15"/>
  <c r="G51" i="15"/>
  <c r="G46" i="15"/>
  <c r="R16" i="15"/>
  <c r="P16" i="15"/>
  <c r="E33" i="15" s="1"/>
  <c r="E39" i="15" s="1"/>
  <c r="G39" i="15" s="1"/>
  <c r="E16" i="15"/>
  <c r="G16" i="15" s="1"/>
  <c r="E149" i="14"/>
  <c r="G149" i="14" s="1"/>
  <c r="G114" i="14"/>
  <c r="G112" i="14"/>
  <c r="E90" i="14"/>
  <c r="E26" i="14"/>
  <c r="G26" i="14" s="1"/>
  <c r="E28" i="14"/>
  <c r="G28" i="14" s="1"/>
  <c r="E24" i="14"/>
  <c r="G24" i="14" s="1"/>
  <c r="G20" i="14"/>
  <c r="R18" i="12"/>
  <c r="T18" i="12" s="1"/>
  <c r="R17" i="12"/>
  <c r="T17" i="12" s="1"/>
  <c r="R16" i="14"/>
  <c r="T16" i="14" s="1"/>
  <c r="G96" i="14"/>
  <c r="G95" i="14"/>
  <c r="G94" i="14"/>
  <c r="G93" i="14"/>
  <c r="G92" i="14"/>
  <c r="G80" i="14"/>
  <c r="G77" i="14"/>
  <c r="G72" i="14"/>
  <c r="G31" i="14"/>
  <c r="P16" i="14"/>
  <c r="E16" i="14"/>
  <c r="G16" i="14" s="1"/>
  <c r="E147" i="13"/>
  <c r="G147" i="13" s="1"/>
  <c r="G100" i="13"/>
  <c r="G144" i="13"/>
  <c r="G123" i="13"/>
  <c r="G122" i="13"/>
  <c r="G119" i="13"/>
  <c r="G116" i="13"/>
  <c r="E91" i="13"/>
  <c r="G91" i="13" s="1"/>
  <c r="G97" i="13"/>
  <c r="G92" i="13"/>
  <c r="G90" i="13"/>
  <c r="G89" i="13"/>
  <c r="G88" i="13"/>
  <c r="G87" i="13"/>
  <c r="G86" i="13"/>
  <c r="E16" i="13"/>
  <c r="G16" i="13" s="1"/>
  <c r="E16" i="12"/>
  <c r="G16" i="12" s="1"/>
  <c r="G124" i="13"/>
  <c r="G60" i="13"/>
  <c r="G56" i="13"/>
  <c r="G51" i="13"/>
  <c r="E44" i="13"/>
  <c r="G44" i="13" s="1"/>
  <c r="G26" i="13"/>
  <c r="G23" i="13"/>
  <c r="G21" i="13"/>
  <c r="R16" i="13"/>
  <c r="S16" i="13" s="1"/>
  <c r="P16" i="13"/>
  <c r="E37" i="13" s="1"/>
  <c r="G210" i="12"/>
  <c r="G204" i="12"/>
  <c r="G203" i="12"/>
  <c r="G187" i="12"/>
  <c r="G186" i="12"/>
  <c r="G185" i="12"/>
  <c r="G184" i="12"/>
  <c r="G183" i="12"/>
  <c r="G182" i="12"/>
  <c r="G181" i="12"/>
  <c r="G180" i="12"/>
  <c r="G179" i="12"/>
  <c r="G173" i="12"/>
  <c r="G171" i="12"/>
  <c r="G169" i="12"/>
  <c r="G157" i="12"/>
  <c r="G155" i="12"/>
  <c r="G165" i="12"/>
  <c r="G163" i="12"/>
  <c r="G162" i="12"/>
  <c r="G161" i="12"/>
  <c r="G160" i="12"/>
  <c r="G149" i="12"/>
  <c r="G123" i="12"/>
  <c r="E104" i="12"/>
  <c r="G104" i="12" s="1"/>
  <c r="E102" i="12"/>
  <c r="G102" i="12" s="1"/>
  <c r="E100" i="12"/>
  <c r="G100" i="12" s="1"/>
  <c r="G154" i="12"/>
  <c r="G153" i="12"/>
  <c r="G152" i="12"/>
  <c r="G151" i="12"/>
  <c r="G148" i="12"/>
  <c r="G147" i="12"/>
  <c r="G145" i="12"/>
  <c r="G144" i="12"/>
  <c r="G143" i="12"/>
  <c r="G142" i="12"/>
  <c r="G125" i="12"/>
  <c r="G101" i="12"/>
  <c r="G121" i="12"/>
  <c r="G120" i="12"/>
  <c r="G118" i="12"/>
  <c r="G117" i="12"/>
  <c r="G116" i="12"/>
  <c r="G109" i="12"/>
  <c r="G108" i="12"/>
  <c r="G107" i="12"/>
  <c r="G106" i="12"/>
  <c r="G105" i="12"/>
  <c r="G88" i="12"/>
  <c r="G85" i="12"/>
  <c r="G84" i="12"/>
  <c r="G80" i="12"/>
  <c r="E56" i="12"/>
  <c r="G56" i="12" s="1"/>
  <c r="G48" i="12"/>
  <c r="P17" i="12"/>
  <c r="E115" i="12" s="1"/>
  <c r="G115" i="12" s="1"/>
  <c r="P18" i="12"/>
  <c r="E47" i="12" s="1"/>
  <c r="G47" i="12" s="1"/>
  <c r="G177" i="11"/>
  <c r="E36" i="12"/>
  <c r="G36" i="12" s="1"/>
  <c r="G32" i="12"/>
  <c r="G26" i="12"/>
  <c r="G21" i="12"/>
  <c r="G28" i="12"/>
  <c r="G182" i="11"/>
  <c r="G181" i="11"/>
  <c r="G149" i="11"/>
  <c r="G172" i="11"/>
  <c r="G165" i="11"/>
  <c r="G175" i="11"/>
  <c r="G174" i="11"/>
  <c r="G170" i="11"/>
  <c r="E155" i="11"/>
  <c r="G155" i="11" s="1"/>
  <c r="E145" i="11"/>
  <c r="G145" i="11" s="1"/>
  <c r="G146" i="11"/>
  <c r="G141" i="11"/>
  <c r="E116" i="11"/>
  <c r="G116" i="11" s="1"/>
  <c r="E108" i="11"/>
  <c r="G108" i="11" s="1"/>
  <c r="E120" i="11"/>
  <c r="G120" i="11" s="1"/>
  <c r="E112" i="11"/>
  <c r="G112" i="11" s="1"/>
  <c r="G104" i="11"/>
  <c r="G103" i="11"/>
  <c r="G86" i="11"/>
  <c r="G87" i="11"/>
  <c r="E88" i="11"/>
  <c r="G88" i="11" s="1"/>
  <c r="E92" i="11"/>
  <c r="G92" i="11" s="1"/>
  <c r="G94" i="11"/>
  <c r="G93" i="11"/>
  <c r="G91" i="11"/>
  <c r="G90" i="11"/>
  <c r="O59" i="11"/>
  <c r="N48" i="11"/>
  <c r="N59" i="11"/>
  <c r="G81" i="11"/>
  <c r="G79" i="11"/>
  <c r="G77" i="11"/>
  <c r="G59" i="11"/>
  <c r="G57" i="11"/>
  <c r="G56" i="11"/>
  <c r="G66" i="17" l="1"/>
  <c r="E143" i="14"/>
  <c r="G143" i="14" s="1"/>
  <c r="E53" i="15"/>
  <c r="G53" i="15" s="1"/>
  <c r="T16" i="15"/>
  <c r="E44" i="15" s="1"/>
  <c r="E49" i="15" s="1"/>
  <c r="G49" i="15" s="1"/>
  <c r="E108" i="15"/>
  <c r="G108" i="15" s="1"/>
  <c r="E49" i="12"/>
  <c r="G49" i="12" s="1"/>
  <c r="E158" i="12"/>
  <c r="G158" i="12" s="1"/>
  <c r="E41" i="15"/>
  <c r="G41" i="15" s="1"/>
  <c r="G33" i="15"/>
  <c r="E38" i="15"/>
  <c r="G38" i="15" s="1"/>
  <c r="E41" i="14"/>
  <c r="E47" i="14" s="1"/>
  <c r="G47" i="14" s="1"/>
  <c r="E78" i="12"/>
  <c r="E83" i="12" s="1"/>
  <c r="G83" i="12" s="1"/>
  <c r="E87" i="12"/>
  <c r="G87" i="12" s="1"/>
  <c r="E52" i="14"/>
  <c r="E79" i="14"/>
  <c r="G79" i="14" s="1"/>
  <c r="E49" i="13"/>
  <c r="E84" i="13"/>
  <c r="T16" i="13"/>
  <c r="E58" i="13"/>
  <c r="G58" i="13" s="1"/>
  <c r="E46" i="13"/>
  <c r="E111" i="12"/>
  <c r="G111" i="12" s="1"/>
  <c r="E112" i="12"/>
  <c r="G112" i="12" s="1"/>
  <c r="E113" i="12"/>
  <c r="G113" i="12" s="1"/>
  <c r="E185" i="11"/>
  <c r="G185" i="11" s="1"/>
  <c r="P59" i="11"/>
  <c r="P77" i="11" s="1"/>
  <c r="G44" i="15" l="1"/>
  <c r="G64" i="15" s="1"/>
  <c r="G76" i="15" s="1"/>
  <c r="G90" i="14"/>
  <c r="E45" i="14"/>
  <c r="G45" i="14" s="1"/>
  <c r="G41" i="14"/>
  <c r="E49" i="14"/>
  <c r="G49" i="14" s="1"/>
  <c r="G52" i="14"/>
  <c r="E75" i="14"/>
  <c r="G75" i="14" s="1"/>
  <c r="G84" i="13"/>
  <c r="E152" i="13"/>
  <c r="G152" i="13" s="1"/>
  <c r="G37" i="13"/>
  <c r="E42" i="13"/>
  <c r="G42" i="13" s="1"/>
  <c r="E41" i="13"/>
  <c r="G41" i="13" s="1"/>
  <c r="G46" i="13"/>
  <c r="E54" i="13"/>
  <c r="G54" i="13" s="1"/>
  <c r="G49" i="13"/>
  <c r="G78" i="12"/>
  <c r="E91" i="12"/>
  <c r="G91" i="12" s="1"/>
  <c r="E58" i="12"/>
  <c r="G58" i="12" s="1"/>
  <c r="E54" i="12"/>
  <c r="G54" i="12" s="1"/>
  <c r="E53" i="12"/>
  <c r="G53" i="12" s="1"/>
  <c r="E78" i="11"/>
  <c r="G78" i="11" s="1"/>
  <c r="G63" i="12" l="1"/>
  <c r="G75" i="12" s="1"/>
  <c r="E97" i="11"/>
  <c r="G97" i="11" s="1"/>
  <c r="G58" i="11"/>
  <c r="E82" i="11"/>
  <c r="G82" i="11" s="1"/>
  <c r="E80" i="11"/>
  <c r="G80" i="11" s="1"/>
  <c r="G130" i="15" l="1"/>
  <c r="E84" i="11"/>
  <c r="G62" i="13" l="1"/>
  <c r="E48" i="11"/>
  <c r="G48" i="11" s="1"/>
  <c r="G50" i="11"/>
  <c r="G49" i="11"/>
  <c r="G44" i="11"/>
  <c r="G41" i="11"/>
  <c r="E37" i="11"/>
  <c r="G37" i="11" s="1"/>
  <c r="E20" i="11"/>
  <c r="G20" i="11" s="1"/>
  <c r="E19" i="11"/>
  <c r="G19" i="11" s="1"/>
  <c r="E18" i="11"/>
  <c r="G18" i="11" s="1"/>
  <c r="G140" i="11"/>
  <c r="G84" i="11"/>
  <c r="G83" i="11"/>
  <c r="G35" i="11"/>
  <c r="G31" i="11"/>
  <c r="G26" i="11"/>
  <c r="G24" i="11"/>
  <c r="G53" i="9"/>
  <c r="G52" i="9"/>
  <c r="G51" i="9"/>
  <c r="G50" i="9"/>
  <c r="G49" i="9"/>
  <c r="G48" i="9"/>
  <c r="G47" i="9"/>
  <c r="G46" i="9"/>
  <c r="G45" i="9"/>
  <c r="E43" i="9"/>
  <c r="G40" i="9"/>
  <c r="G38" i="9"/>
  <c r="G31" i="9"/>
  <c r="E16" i="9"/>
  <c r="G16" i="9" s="1"/>
  <c r="G25" i="9"/>
  <c r="G20" i="9"/>
  <c r="G43" i="9" l="1"/>
  <c r="G58" i="9" s="1"/>
  <c r="E28" i="9"/>
  <c r="G28" i="9" s="1"/>
  <c r="G74" i="13"/>
  <c r="G62" i="11"/>
  <c r="G74" i="11" s="1"/>
  <c r="G127" i="13" l="1"/>
  <c r="G139" i="13" s="1"/>
  <c r="G188" i="13" s="1"/>
  <c r="G125" i="11"/>
  <c r="G137" i="11" l="1"/>
  <c r="G188" i="11" l="1"/>
  <c r="G18" i="3" l="1"/>
  <c r="G19" i="3"/>
  <c r="G21" i="3"/>
  <c r="G34" i="3"/>
  <c r="G56" i="3"/>
  <c r="G70" i="3" l="1"/>
  <c r="G99" i="3"/>
  <c r="G91" i="3"/>
  <c r="G90" i="3"/>
  <c r="G81" i="3"/>
  <c r="G77" i="3"/>
  <c r="E79" i="3" s="1"/>
  <c r="G79" i="3" s="1"/>
  <c r="G118" i="3" l="1"/>
  <c r="G127" i="12" l="1"/>
  <c r="G78" i="17" l="1"/>
  <c r="G139" i="12"/>
  <c r="G123" i="17" l="1"/>
  <c r="G189" i="12"/>
  <c r="G201" i="12" l="1"/>
  <c r="G247" i="12" l="1"/>
  <c r="G259" i="12" l="1"/>
  <c r="G312" i="12" l="1"/>
  <c r="G324" i="12" s="1"/>
  <c r="G385" i="12" l="1"/>
  <c r="G58" i="14"/>
  <c r="G70" i="14" s="1"/>
  <c r="G123" i="14" s="1"/>
  <c r="G135" i="14" l="1"/>
  <c r="G188" i="14" s="1"/>
  <c r="G343" i="20"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Theresa Mjenge.</author>
  </authors>
  <commentList>
    <comment ref="A84" authorId="0" shapeId="0" xr:uid="{2F1E449E-F730-4009-BD71-BFC9C95B3C33}">
      <text>
        <r>
          <rPr>
            <b/>
            <sz val="9"/>
            <color indexed="81"/>
            <rFont val="Tahoma"/>
            <family val="2"/>
          </rPr>
          <t>Theresa Mjenge.:</t>
        </r>
        <r>
          <rPr>
            <sz val="9"/>
            <color indexed="81"/>
            <rFont val="Tahoma"/>
            <family val="2"/>
          </rPr>
          <t xml:space="preserve">
203.03 MIS NUMBERED IN COT SPECIFICATION</t>
        </r>
      </text>
    </comment>
    <comment ref="B84" authorId="0" shapeId="0" xr:uid="{20CCFB4C-96D3-44FF-B87E-78E93F343028}">
      <text>
        <r>
          <rPr>
            <b/>
            <sz val="9"/>
            <color indexed="81"/>
            <rFont val="Tahoma"/>
            <family val="2"/>
          </rPr>
          <t>Theresa Mjenge.:</t>
        </r>
        <r>
          <rPr>
            <sz val="9"/>
            <color indexed="81"/>
            <rFont val="Tahoma"/>
            <family val="2"/>
          </rPr>
          <t xml:space="preserve">
203.03 MIS NUMBERED IN COT SPECIFICATION</t>
        </r>
      </text>
    </comment>
  </commentList>
</comments>
</file>

<file path=xl/sharedStrings.xml><?xml version="1.0" encoding="utf-8"?>
<sst xmlns="http://schemas.openxmlformats.org/spreadsheetml/2006/main" count="4344" uniqueCount="1847">
  <si>
    <t>ITEM</t>
  </si>
  <si>
    <t>DESCRIPTION</t>
  </si>
  <si>
    <t>UNIT</t>
  </si>
  <si>
    <t>QTY</t>
  </si>
  <si>
    <t>RATE</t>
  </si>
  <si>
    <t>AMOUNT</t>
  </si>
  <si>
    <t>Site Clearing and Grubbing</t>
  </si>
  <si>
    <t>101.01.01</t>
  </si>
  <si>
    <t>Areas</t>
  </si>
  <si>
    <t>m²</t>
  </si>
  <si>
    <t>101.01.02</t>
  </si>
  <si>
    <t>Strips up to 3m wide</t>
  </si>
  <si>
    <t>m</t>
  </si>
  <si>
    <t/>
  </si>
  <si>
    <t>101.02</t>
  </si>
  <si>
    <t>101.02.01</t>
  </si>
  <si>
    <t>no</t>
  </si>
  <si>
    <t>101.02.02</t>
  </si>
  <si>
    <t>101.03</t>
  </si>
  <si>
    <t>101.03.01</t>
  </si>
  <si>
    <t>101.05</t>
  </si>
  <si>
    <t>101.05.01</t>
  </si>
  <si>
    <t>101.05.02</t>
  </si>
  <si>
    <t>101.05.02.01</t>
  </si>
  <si>
    <t>101.05.02.02</t>
  </si>
  <si>
    <t>Concrete elements (unreinforced)</t>
  </si>
  <si>
    <t>m³</t>
  </si>
  <si>
    <t>Signature of person authorised to sign the tender:</t>
  </si>
  <si>
    <t>Date</t>
  </si>
  <si>
    <t>NO</t>
  </si>
  <si>
    <t xml:space="preserve">Supply and erection of new fencing </t>
  </si>
  <si>
    <t>105.01.06</t>
  </si>
  <si>
    <t>Corner, middle and gate posts</t>
  </si>
  <si>
    <t>No</t>
  </si>
  <si>
    <t>105.02</t>
  </si>
  <si>
    <t>New Gates</t>
  </si>
  <si>
    <t>105.02.01</t>
  </si>
  <si>
    <t>2.4m high SINGLE leave gate 5m long hot-dip</t>
  </si>
  <si>
    <t>galvanised steel sliding gate</t>
  </si>
  <si>
    <t>Trenching</t>
  </si>
  <si>
    <t>202.01</t>
  </si>
  <si>
    <t>Trench excavation</t>
  </si>
  <si>
    <t>202.01.01</t>
  </si>
  <si>
    <t>0m to 1,0m wide</t>
  </si>
  <si>
    <t>202.01.01.01</t>
  </si>
  <si>
    <t>202.01.01.02</t>
  </si>
  <si>
    <t>Over 1,0m deep and up to 1,5m deep</t>
  </si>
  <si>
    <t>202.01.01.03</t>
  </si>
  <si>
    <t>Over 1,5m deep and up to 2,0m deep</t>
  </si>
  <si>
    <t>202.01.01.05</t>
  </si>
  <si>
    <t>Over 2,5m deep and up to 3,0m deep</t>
  </si>
  <si>
    <t>Extra over items 202.01, 202.03, 202.04 and 202.09 for excavating in</t>
  </si>
  <si>
    <t>202.02.01</t>
  </si>
  <si>
    <t>Intermediate excavation</t>
  </si>
  <si>
    <t>202.02.02</t>
  </si>
  <si>
    <t>Hard material</t>
  </si>
  <si>
    <t>Hand Excavation (Extra over 202.01)</t>
  </si>
  <si>
    <t>202.07.02</t>
  </si>
  <si>
    <t>Contractor</t>
  </si>
  <si>
    <t>Removal of spoil material -</t>
  </si>
  <si>
    <t>reserves</t>
  </si>
  <si>
    <t>Mass Earthworks</t>
  </si>
  <si>
    <t>Boulder material class  A</t>
  </si>
  <si>
    <t>Boulder material class B</t>
  </si>
  <si>
    <t>203.03</t>
  </si>
  <si>
    <t>Excavate and spoil of -</t>
  </si>
  <si>
    <t>Soft material</t>
  </si>
  <si>
    <t>203.03.03</t>
  </si>
  <si>
    <t>203.03.04</t>
  </si>
  <si>
    <t>203.03.05</t>
  </si>
  <si>
    <t>203.04</t>
  </si>
  <si>
    <t>Removal of oversize material</t>
  </si>
  <si>
    <t>TOTAL CARRIED FORWARD</t>
  </si>
  <si>
    <t>203.10</t>
  </si>
  <si>
    <t>203.10.01</t>
  </si>
  <si>
    <t>In situ treatment by ripping</t>
  </si>
  <si>
    <t>203.11</t>
  </si>
  <si>
    <t>Finishing off slopes</t>
  </si>
  <si>
    <t>203.11.01</t>
  </si>
  <si>
    <t>Excavation slopes</t>
  </si>
  <si>
    <t>203.11.02</t>
  </si>
  <si>
    <t>Fill slopes</t>
  </si>
  <si>
    <t>203.15</t>
  </si>
  <si>
    <t xml:space="preserve"> </t>
  </si>
  <si>
    <t>Additional foundation investigations</t>
  </si>
  <si>
    <t>Excavation for structures</t>
  </si>
  <si>
    <t xml:space="preserve">Excavation of soft material situated in the following </t>
  </si>
  <si>
    <t>0 m up to 2 m</t>
  </si>
  <si>
    <t>Exceeding 2 m up to 4 m</t>
  </si>
  <si>
    <t xml:space="preserve">Extra over subitem 701.02.01 for excavation in hard </t>
  </si>
  <si>
    <t>Backfill to excavations utilizing -</t>
  </si>
  <si>
    <t>Material from the excavation compacted to</t>
  </si>
  <si>
    <t>93% of modified AASHTO density</t>
  </si>
  <si>
    <t xml:space="preserve"> Foundation fill consisting of</t>
  </si>
  <si>
    <t>75 mm thick blinding layer,class 15/19 concrete</t>
  </si>
  <si>
    <t>Formwork class F1 surface finish</t>
  </si>
  <si>
    <t>Single-surface formwork</t>
  </si>
  <si>
    <t>Plane, vertical for bases</t>
  </si>
  <si>
    <t>Formwork class F2 surface finish</t>
  </si>
  <si>
    <t xml:space="preserve">Single-surface formwork </t>
  </si>
  <si>
    <t>Plane, vertical for stub columns</t>
  </si>
  <si>
    <t>Plane, vertical for tank plinths</t>
  </si>
  <si>
    <t>Welded steel fabric for -</t>
  </si>
  <si>
    <t>Dewatering plant infill slab panels</t>
  </si>
  <si>
    <t>Mesh ref 311</t>
  </si>
  <si>
    <t>kg</t>
  </si>
  <si>
    <t>Reinforcement for dewatering plant column bases</t>
  </si>
  <si>
    <t>Mild steel</t>
  </si>
  <si>
    <t>t</t>
  </si>
  <si>
    <t>High-yield-stress-steel</t>
  </si>
  <si>
    <t>Reinforcement for dewatering plant stub columns</t>
  </si>
  <si>
    <t>Reinforcement for flow splitters bases and walls</t>
  </si>
  <si>
    <t>Reinforcement for converyor support plinths</t>
  </si>
  <si>
    <t>Cast in situ concrete</t>
  </si>
  <si>
    <t>Roof Sheeting and Side Cladding</t>
  </si>
  <si>
    <t>Structural steel items</t>
  </si>
  <si>
    <t>Measured by mass</t>
  </si>
  <si>
    <t>Hot rolled steel trusses, columns and bracing</t>
  </si>
  <si>
    <t>Cold formed lipped channel purlins and girts</t>
  </si>
  <si>
    <t>Circular Hollow section tie beams</t>
  </si>
  <si>
    <t>Corrosion protection by</t>
  </si>
  <si>
    <t>Hot-dip galvanising</t>
  </si>
  <si>
    <t>Allow for all costs and expenses in connection with the following:</t>
  </si>
  <si>
    <t>Item</t>
  </si>
  <si>
    <t>Allow for all costs and expenses in connection with the design, manufacture, quality management, painting, testing, supply, delivery, offloading and storage of the following materials and equipment:</t>
  </si>
  <si>
    <t>Sludge conveyor belt system complete, excluding concrete foundations</t>
  </si>
  <si>
    <t>Allow for all cost and expenses in connection with the Site Installation, Testing, Commissioning and upholding during the Trial Operation Period and Defects Notification Period of the following:</t>
  </si>
  <si>
    <r>
      <t>All other items not included above but which are nevertheless necessary to meet the Scope of Work and/or are required for the proper, safe and effective operation of the plant. (</t>
    </r>
    <r>
      <rPr>
        <b/>
        <u/>
        <sz val="10"/>
        <rFont val="Arial"/>
        <family val="2"/>
      </rPr>
      <t>Specify</t>
    </r>
    <r>
      <rPr>
        <b/>
        <sz val="10"/>
        <rFont val="Arial"/>
        <family val="2"/>
      </rPr>
      <t>):</t>
    </r>
  </si>
  <si>
    <t>Dewatering filtrate pumps complete including guiderails and pump base coupling system. [EK-SD01-PSL03 and EK-SD01-PSL04]</t>
  </si>
  <si>
    <t>PST scum pumps complete including guiderails and pump base coupling system. [EK-PS02-PSL01 and EK-PS02-PSL02]</t>
  </si>
  <si>
    <t>Subsoil drainage pumps complete including guiderails and pump base coupling system. [EK-SS01-PSL10 and EK-SS01-PSL11]</t>
  </si>
  <si>
    <t>PS drainage pump complete including conductive probe. [EK-PP02-PWA01]</t>
  </si>
  <si>
    <t>Chlorine motive water pumps complete including guiderails and pump base coupling system. [EK-SS01-PSL10 and EK-SS01-PSL11]</t>
  </si>
  <si>
    <t>Chlorine contact tank scour pumps complete including guiderails and pump base coupling system. [EK-SS01-PSL10 and EK-SS01-PSL11]</t>
  </si>
  <si>
    <t>Replacement of sludge transfer pump complete including guiderails and pump base coupling system. [EK-SL01-PSL02]</t>
  </si>
  <si>
    <t>Hand cranked winch for Submersible pump in Degritter 1</t>
  </si>
  <si>
    <t>Hand cranked winch for Submersible pump in Degritter 2</t>
  </si>
  <si>
    <t xml:space="preserve">Hand cranked winch for Submersible mixer in Anaerobic Zone 1 </t>
  </si>
  <si>
    <t>Hand cranked winch for Submersible mixer in Anaerobic Zone 2</t>
  </si>
  <si>
    <t>Hand cranked winch for Submersible mixer in Anaerobic Zone 3</t>
  </si>
  <si>
    <t>Hand cranked winch for Submersible mixer in Anaerobic Zone 4</t>
  </si>
  <si>
    <t>Hand cranked winch for Submersible mixer in Anaerobic Zone 5</t>
  </si>
  <si>
    <t>Lifting davit complete Including hand cranked winch for Dewatering Filtrate Pumps</t>
  </si>
  <si>
    <t>Lifting davit complete Including hand cranked winch for PST scum pumps</t>
  </si>
  <si>
    <t>Lifting davit complete Including hand cranked winch for subsoil drainage pumps</t>
  </si>
  <si>
    <t>Lifting davit complete Including hand cranked winch for Chlorine motive water pumps</t>
  </si>
  <si>
    <t>Lifting davit complete Including hand cranked winch for Chlorine Contact Tank scour pumps</t>
  </si>
  <si>
    <t>New Penstocks [PS01-SGH01 and PS02-SGH01]</t>
  </si>
  <si>
    <t>Removal of 2 hanstops</t>
  </si>
  <si>
    <t>New gearbox and motor for mixer EK-BR01-MIX07</t>
  </si>
  <si>
    <t>New chemical anchors for mixers EK-BR-MIX06 and  EK-BR-MIX08</t>
  </si>
  <si>
    <t>Repair of the existing SST Bridge based on comprehensive condition assessment</t>
  </si>
  <si>
    <t>Replacement complete of the SST Scraper Bridge EK-SS02-DRB01 including, slipring, bridge, undercarriage, scum removal system and drive system.</t>
  </si>
  <si>
    <t>Straight pipe cut to size to make up specials</t>
  </si>
  <si>
    <t>dia. 25 mm SS316</t>
  </si>
  <si>
    <t>dia. 50 mm SS316</t>
  </si>
  <si>
    <t>dia. 80 mm SS316</t>
  </si>
  <si>
    <t>dia. 100 mm SS316</t>
  </si>
  <si>
    <t>dia. 125 mm SS316</t>
  </si>
  <si>
    <t>dia. 150 mm SS316</t>
  </si>
  <si>
    <t>dia. 200 mm SS316</t>
  </si>
  <si>
    <t>dia. 250 mm SS316</t>
  </si>
  <si>
    <t>dia. 300 mm SS316</t>
  </si>
  <si>
    <t>dia. 450 mm SS316</t>
  </si>
  <si>
    <t>Flanges, welded onto pipes (PN10)</t>
  </si>
  <si>
    <t xml:space="preserve">Flange Adaptors (PN 10) </t>
  </si>
  <si>
    <t>dia. 25 mm</t>
  </si>
  <si>
    <t>dia. 50 mm</t>
  </si>
  <si>
    <t>dia. 80 mm</t>
  </si>
  <si>
    <t>dia. 100 mm</t>
  </si>
  <si>
    <t>dia. 125 mm</t>
  </si>
  <si>
    <t>dia. 150 mm</t>
  </si>
  <si>
    <t>dia. 200 mm</t>
  </si>
  <si>
    <t>dia. 250 mm</t>
  </si>
  <si>
    <t>dia. 300 mm</t>
  </si>
  <si>
    <t>dia. 450 mm</t>
  </si>
  <si>
    <t>Puddle flanges, welded onto pipes</t>
  </si>
  <si>
    <t>90˚ medium radius bends (Flanges or Welding measured elsewhere)</t>
  </si>
  <si>
    <t>45˚ medium radius bends (Flanges or Welding measured elsewhere)</t>
  </si>
  <si>
    <t>Equal Tee Pieces (Flanges or welding measured elsewhere)</t>
  </si>
  <si>
    <t>Welding of pipes at joints</t>
  </si>
  <si>
    <t>Reducers (length = largest dia.)</t>
  </si>
  <si>
    <t>dia. 100 mm to dia. 80 mm SS316</t>
  </si>
  <si>
    <t>dia. 150 mm to dia. 200 mm SS316</t>
  </si>
  <si>
    <t>dia. 250 mm to dia. 300 mm SS316</t>
  </si>
  <si>
    <t>dia. 400 mm to dia. 450 mm SS316</t>
  </si>
  <si>
    <t>uPVC Class 9</t>
  </si>
  <si>
    <t>dia. 110 mm: Straight lengths</t>
  </si>
  <si>
    <t>dia. 110 mm: 90 degree bends (Solvent Weld)</t>
  </si>
  <si>
    <t>dia. 110 mm: 45 degree bends (Solvent Weld)</t>
  </si>
  <si>
    <t>Pressure indicators</t>
  </si>
  <si>
    <t>Pressure indicators including threaded nipple, SS 316 three piece ball valves for isolation and air bleed.</t>
  </si>
  <si>
    <t>Pipe supports</t>
  </si>
  <si>
    <t>All pipe supports and fixing material for the dewatering filtrate pumps and valves</t>
  </si>
  <si>
    <t>All pipe supports and fixing material for the PST scum pumps and valves</t>
  </si>
  <si>
    <t>All pipe supports and fixing material for the subsoil drainage pumps and valves</t>
  </si>
  <si>
    <t>All pipe supports and fixing material for the chlorine motive water pumps and valves</t>
  </si>
  <si>
    <t>All pipe supports and fixing material for the chlorine contact tank scour pumps and valves</t>
  </si>
  <si>
    <t>Valves</t>
  </si>
  <si>
    <t>RSV Gate Valves (Manual)</t>
  </si>
  <si>
    <t>80mm dia.</t>
  </si>
  <si>
    <t>100mm dia.</t>
  </si>
  <si>
    <t>150mm dia.</t>
  </si>
  <si>
    <t>200mm dia.</t>
  </si>
  <si>
    <t>Knife Gate Valves (Manual)</t>
  </si>
  <si>
    <t>250mm dia.</t>
  </si>
  <si>
    <t>450mm dia.</t>
  </si>
  <si>
    <t>Check Valves</t>
  </si>
  <si>
    <t>All items under Section 8.2</t>
  </si>
  <si>
    <t>Note that rates for instrumentation shall include sensors, transmitters, programming and calibration.</t>
  </si>
  <si>
    <t>Magnetic Flow meters:</t>
  </si>
  <si>
    <t>EK-PP02-MFL01 (80mm dia.)</t>
  </si>
  <si>
    <t>EK-WP01-MFL01 (100mm dia.)</t>
  </si>
  <si>
    <t>EK-BR01-MFL01 (200mm dia.)</t>
  </si>
  <si>
    <t>Radar level sensors:</t>
  </si>
  <si>
    <t>Radar level sensors for pump sumps</t>
  </si>
  <si>
    <t>Float switches</t>
  </si>
  <si>
    <t>Float switches for pump sumps</t>
  </si>
  <si>
    <t>Limit switches:</t>
  </si>
  <si>
    <t>Metal Position limit switch with stainless steel rod actuator with mounting bracket for fitment to non return valve swing arm</t>
  </si>
  <si>
    <t>Providing "as built" drawings in the latest AutoCAD version as well as 3 additional hard copies.</t>
  </si>
  <si>
    <t>Providing 2 draft copies of the Installation, Operation and Maintenance Manual prior to commissioning of the Works.</t>
  </si>
  <si>
    <t>Providing 6 final copies of the Installation, Operation and Maintenance Manual prior to the issue of the Taking -Over Certificate.</t>
  </si>
  <si>
    <t>Operating Instructions and Signage, as specified.</t>
  </si>
  <si>
    <t>Provision of all Test Certificates and Certificate of Compliance in terms of the Code of Practice for Wiring of Premises.</t>
  </si>
  <si>
    <t>Checking, starting up, testing and commissioning of the complete Works.</t>
  </si>
  <si>
    <t>Operational Acceptance Testing of the complete works as well as recording the test result and presenting it to the Engineer for approval.</t>
  </si>
  <si>
    <t>Operational and Maintenance Training (allow for 3 full days).</t>
  </si>
  <si>
    <t>Trial Operation Period Obligations.</t>
  </si>
  <si>
    <t>Maintaining the Works during the Defects Notification Period.</t>
  </si>
  <si>
    <t>Maintenance inspection every 3, 6, 9 and 12 months after take over. Provide a short report to Engineer.</t>
  </si>
  <si>
    <t>Provision of a Contract Nameboard at the entrance of the Works</t>
  </si>
  <si>
    <t>%</t>
  </si>
  <si>
    <t>no.</t>
  </si>
  <si>
    <t>PC Sum</t>
  </si>
  <si>
    <t xml:space="preserve">  </t>
  </si>
  <si>
    <t>No.</t>
  </si>
  <si>
    <t>m3</t>
  </si>
  <si>
    <t>SUMMARY OF SCHEDULE OF QUANTITIES</t>
  </si>
  <si>
    <t>SECTIONS : MAIN CONTRACT</t>
  </si>
  <si>
    <t>SECTION A</t>
  </si>
  <si>
    <t>PRELIMINARY AND GENERAL</t>
  </si>
  <si>
    <t>SECTION B</t>
  </si>
  <si>
    <t>SECTION C</t>
  </si>
  <si>
    <t>SECTION D</t>
  </si>
  <si>
    <t>SUBTOTAL 1</t>
  </si>
  <si>
    <t>15% VALUE ADDED TAX</t>
  </si>
  <si>
    <t>SUBTOTAL 2</t>
  </si>
  <si>
    <t>EKANGALA WASTEWATER TREATMENT WORKS</t>
  </si>
  <si>
    <t xml:space="preserve">   AMOUNT</t>
  </si>
  <si>
    <t>R</t>
  </si>
  <si>
    <t xml:space="preserve"> BROUGHT FORWARD</t>
  </si>
  <si>
    <t xml:space="preserve"> TOTAL CARRIED FORWARD</t>
  </si>
  <si>
    <t>Plane, vertical for sludge drying beds retaining wall</t>
  </si>
  <si>
    <t>Reinforcement for sludge drying beds retaining wall</t>
  </si>
  <si>
    <t>C2.02.01.03</t>
  </si>
  <si>
    <t>GENERAL REQUIREMENTS AND CHARGES</t>
  </si>
  <si>
    <t>Lump Sum</t>
  </si>
  <si>
    <t>Provision of a Health and Safety plan</t>
  </si>
  <si>
    <t>Provision of Health and Safety File</t>
  </si>
  <si>
    <t>Provision of construction supervisors  (Full time)</t>
  </si>
  <si>
    <t>Month</t>
  </si>
  <si>
    <t>Provision of a safety officer (Full time)</t>
  </si>
  <si>
    <t>Health and Safety training</t>
  </si>
  <si>
    <t>Provision of safety fences, signs and barricades</t>
  </si>
  <si>
    <t>Other obligations</t>
  </si>
  <si>
    <t xml:space="preserve">Other obligations related to Health and Safety </t>
  </si>
  <si>
    <t>Prov Sum</t>
  </si>
  <si>
    <t>Provision for the Contractor to appoint a Construction</t>
  </si>
  <si>
    <t>Fluctuations between Main Contractor's rates</t>
  </si>
  <si>
    <t>and that of a targeted Enterprises Subcontractors</t>
  </si>
  <si>
    <t>Training of targeted labourers</t>
  </si>
  <si>
    <t>Community liaison officer</t>
  </si>
  <si>
    <t xml:space="preserve">Excavate by hand to expose existing services, </t>
  </si>
  <si>
    <t>and backfill</t>
  </si>
  <si>
    <r>
      <t>m</t>
    </r>
    <r>
      <rPr>
        <vertAlign val="superscript"/>
        <sz val="10"/>
        <rFont val="Arial"/>
        <family val="2"/>
      </rPr>
      <t>3</t>
    </r>
  </si>
  <si>
    <t>Appointment of a Local Security Company</t>
  </si>
  <si>
    <t xml:space="preserve">Provision for a Social Facilitator </t>
  </si>
  <si>
    <t>Services</t>
  </si>
  <si>
    <t>Services for offices and laboratories</t>
  </si>
  <si>
    <t>Treatment and maintenance of areas</t>
  </si>
  <si>
    <t>Office and laboratory accommodation</t>
  </si>
  <si>
    <t>Provision of survey equipment and</t>
  </si>
  <si>
    <t>assistants</t>
  </si>
  <si>
    <t>101.02.03</t>
  </si>
  <si>
    <t xml:space="preserve">Overhaul on material hauled outside the defined free-haul boundaries                                                  </t>
  </si>
  <si>
    <t>Note: The haul distance shall be from the free-haul boundaries of the contract to the entrance gate of the municipal dumping site. The tenderer must allow for any possible additional haul distance inside the municipal dumping site.</t>
  </si>
  <si>
    <t>Dismantling of existing fences</t>
  </si>
  <si>
    <t xml:space="preserve">Construction </t>
  </si>
  <si>
    <t>302.01</t>
  </si>
  <si>
    <t>302.02</t>
  </si>
  <si>
    <t>Constructing of pipe beddings</t>
  </si>
  <si>
    <t>302.02.01</t>
  </si>
  <si>
    <t>302.02.01.01</t>
  </si>
  <si>
    <t>301.02.01.02</t>
  </si>
  <si>
    <t>301.02.01.03</t>
  </si>
  <si>
    <t>302.03</t>
  </si>
  <si>
    <t>Concrete encasing of pipes</t>
  </si>
  <si>
    <t>302.09</t>
  </si>
  <si>
    <t>302.10</t>
  </si>
  <si>
    <t>302.12</t>
  </si>
  <si>
    <t>302.12.01</t>
  </si>
  <si>
    <t>302.20</t>
  </si>
  <si>
    <t>302.20.01</t>
  </si>
  <si>
    <t>302.22</t>
  </si>
  <si>
    <t>Building pipes into concrete work</t>
  </si>
  <si>
    <t>302.22.01</t>
  </si>
  <si>
    <t>Pipes supplied and installed by the Contractor</t>
  </si>
  <si>
    <t>302.22.01.01</t>
  </si>
  <si>
    <t>302.22.01.02</t>
  </si>
  <si>
    <t>302.22.01.03</t>
  </si>
  <si>
    <t>200mm dia</t>
  </si>
  <si>
    <t>250mm dia</t>
  </si>
  <si>
    <t>315mm dia</t>
  </si>
  <si>
    <t>402.02.01</t>
  </si>
  <si>
    <t>402.02.01.01</t>
  </si>
  <si>
    <t>402.04</t>
  </si>
  <si>
    <t>Providing thrust blocks using class 15/19 concrete</t>
  </si>
  <si>
    <t>Ref Dwgs: 7515-W209</t>
  </si>
  <si>
    <t>Testing</t>
  </si>
  <si>
    <t>303.01</t>
  </si>
  <si>
    <t>Testing of manhole</t>
  </si>
  <si>
    <t>303.02</t>
  </si>
  <si>
    <t>Air testing of sewers</t>
  </si>
  <si>
    <t>303.02.01</t>
  </si>
  <si>
    <t>200mm</t>
  </si>
  <si>
    <t>303.02.02</t>
  </si>
  <si>
    <t>250mm</t>
  </si>
  <si>
    <t>303.02.03</t>
  </si>
  <si>
    <t>315mm</t>
  </si>
  <si>
    <t>303.03</t>
  </si>
  <si>
    <t>CCTV Inspection</t>
  </si>
  <si>
    <t>303.03.01</t>
  </si>
  <si>
    <t>303.03.03</t>
  </si>
  <si>
    <t>501.01.02</t>
  </si>
  <si>
    <t>Backfilling with filter sand</t>
  </si>
  <si>
    <t>Sand backfill</t>
  </si>
  <si>
    <t>501.05.01</t>
  </si>
  <si>
    <t>Concrete ring manholes complete to detail</t>
  </si>
  <si>
    <t>a) up to 2m</t>
  </si>
  <si>
    <t>b) above 2m</t>
  </si>
  <si>
    <t>Inspection manhole complete to STD022</t>
  </si>
  <si>
    <t>Repair work to the existing system</t>
  </si>
  <si>
    <t>502.01</t>
  </si>
  <si>
    <t>502.01.01</t>
  </si>
  <si>
    <t>502.02</t>
  </si>
  <si>
    <t>502.02.01</t>
  </si>
  <si>
    <t>502.02.01.01</t>
  </si>
  <si>
    <t>Kerbing and Channelling</t>
  </si>
  <si>
    <t>503.01</t>
  </si>
  <si>
    <t>Precast Concrete kerbing</t>
  </si>
  <si>
    <t>503.01.01</t>
  </si>
  <si>
    <t xml:space="preserve">Fig 1 Kerb, size 1000 x 300 x 150mm high cast into </t>
  </si>
  <si>
    <t xml:space="preserve">concrete, with cast in-situ crossfall to road including </t>
  </si>
  <si>
    <t>503.02</t>
  </si>
  <si>
    <t>Precast Concrete kerbing-channeling combination</t>
  </si>
  <si>
    <t>503.02.01</t>
  </si>
  <si>
    <t>503.03</t>
  </si>
  <si>
    <t>Transition Sections</t>
  </si>
  <si>
    <t>503.03.01</t>
  </si>
  <si>
    <t>Cast insitu transition kerb (class 20/19 concrete)</t>
  </si>
  <si>
    <t>Gravel Pavement Layers</t>
  </si>
  <si>
    <t>601.02</t>
  </si>
  <si>
    <t>Segmented Paving</t>
  </si>
  <si>
    <t>609.01</t>
  </si>
  <si>
    <t>Construction of segmental block paving made from:</t>
  </si>
  <si>
    <t>609.01.01</t>
  </si>
  <si>
    <t>609.04</t>
  </si>
  <si>
    <t>The lifting of existing segmental paving, loading and</t>
  </si>
  <si>
    <t xml:space="preserve">transporting it to the stockpile site specified in the </t>
  </si>
  <si>
    <t>Project Specifications</t>
  </si>
  <si>
    <t>609.04.01</t>
  </si>
  <si>
    <t>Segmental blocks</t>
  </si>
  <si>
    <t>10% CONTINGENCY</t>
  </si>
  <si>
    <r>
      <t>m</t>
    </r>
    <r>
      <rPr>
        <vertAlign val="superscript"/>
        <sz val="10"/>
        <rFont val="Arial"/>
        <family val="2"/>
      </rPr>
      <t>3</t>
    </r>
    <r>
      <rPr>
        <sz val="10"/>
        <rFont val="Arial"/>
        <family val="2"/>
      </rPr>
      <t>-km</t>
    </r>
  </si>
  <si>
    <r>
      <t>Excavations and backfill outside the normal trench profile</t>
    </r>
    <r>
      <rPr>
        <sz val="10"/>
        <rFont val="Arial"/>
        <family val="2"/>
      </rPr>
      <t xml:space="preserve"> </t>
    </r>
  </si>
  <si>
    <r>
      <t xml:space="preserve"> m</t>
    </r>
    <r>
      <rPr>
        <vertAlign val="superscript"/>
        <sz val="10"/>
        <rFont val="Arial"/>
        <family val="2"/>
      </rPr>
      <t>3</t>
    </r>
  </si>
  <si>
    <r>
      <t>m</t>
    </r>
    <r>
      <rPr>
        <vertAlign val="superscript"/>
        <sz val="10"/>
        <rFont val="Arial"/>
        <family val="2"/>
      </rPr>
      <t>2</t>
    </r>
  </si>
  <si>
    <t>FOUNDATION FOR STRUCTURES</t>
  </si>
  <si>
    <t>FALSEWORK, FORMWORK AND CONCRETE FINISH</t>
  </si>
  <si>
    <t>STEEL REINFORCEMENT FOR STRUCTURES</t>
  </si>
  <si>
    <t>SECTION 704</t>
  </si>
  <si>
    <t>CONCRETE</t>
  </si>
  <si>
    <t>BUILDING WORK</t>
  </si>
  <si>
    <t>STRUCTURAL STEELWORK</t>
  </si>
  <si>
    <t>701.01</t>
  </si>
  <si>
    <t>701.02</t>
  </si>
  <si>
    <t>701.02.01</t>
  </si>
  <si>
    <t>701.02.01.01</t>
  </si>
  <si>
    <t>701.02.01.02</t>
  </si>
  <si>
    <t>701.02.02</t>
  </si>
  <si>
    <t>701.05</t>
  </si>
  <si>
    <t>701.05.01</t>
  </si>
  <si>
    <t>701.05.01.02</t>
  </si>
  <si>
    <t>701.07</t>
  </si>
  <si>
    <t>701.07.05</t>
  </si>
  <si>
    <t>702.01</t>
  </si>
  <si>
    <t>702.01.01</t>
  </si>
  <si>
    <t>702.01.01.03</t>
  </si>
  <si>
    <t>702.02</t>
  </si>
  <si>
    <t>702.02.01</t>
  </si>
  <si>
    <t>702.02.01.03</t>
  </si>
  <si>
    <t>702.03.01.03</t>
  </si>
  <si>
    <t>702.05</t>
  </si>
  <si>
    <t>702.05.01</t>
  </si>
  <si>
    <t>703.03</t>
  </si>
  <si>
    <t>703.03.01</t>
  </si>
  <si>
    <t>703.03.01.01</t>
  </si>
  <si>
    <t>703.04</t>
  </si>
  <si>
    <t>703.04.01</t>
  </si>
  <si>
    <t>703.04.02</t>
  </si>
  <si>
    <t>703.05</t>
  </si>
  <si>
    <t>703.05.01</t>
  </si>
  <si>
    <t>703.05.02</t>
  </si>
  <si>
    <t>703.06</t>
  </si>
  <si>
    <t>703.06.01</t>
  </si>
  <si>
    <t>703.06.02</t>
  </si>
  <si>
    <t>704.01</t>
  </si>
  <si>
    <t>704.01.01</t>
  </si>
  <si>
    <t>704.01.02</t>
  </si>
  <si>
    <t>704.01.03</t>
  </si>
  <si>
    <t>704.01.04</t>
  </si>
  <si>
    <t>704.01.05</t>
  </si>
  <si>
    <t>704.01.06</t>
  </si>
  <si>
    <t>805.08</t>
  </si>
  <si>
    <t>805.08.01</t>
  </si>
  <si>
    <t>809.01</t>
  </si>
  <si>
    <t>809.01.01</t>
  </si>
  <si>
    <t>809.01.01.01</t>
  </si>
  <si>
    <t>809.01.01.03</t>
  </si>
  <si>
    <t>809.01.01.04</t>
  </si>
  <si>
    <t>809.02</t>
  </si>
  <si>
    <t>809.02.03</t>
  </si>
  <si>
    <t>PAY REF</t>
  </si>
  <si>
    <t>C1.2.1.2</t>
  </si>
  <si>
    <t>SECTION E</t>
  </si>
  <si>
    <t>MCC1</t>
  </si>
  <si>
    <t>GENERAL INFORMATION</t>
  </si>
  <si>
    <t>EQUIPMENT OFFERED</t>
  </si>
  <si>
    <t>The Tenderer shall clearly indicate the manufacturer and/or supplier of the equipment included in their tender offer. The Tenderer’s proposal must cover the full scope of work required to connect to the existing electrical infrastructure. It is important that the Tenderer conducts a site visit prior to submitting their cost proposal to ensure that all expenses related to rigging and installation are accurately accounted for as well as decommissioning of the existing generator .</t>
  </si>
  <si>
    <t>DIESEL GENERATOR</t>
  </si>
  <si>
    <t>Supply</t>
  </si>
  <si>
    <t>Install</t>
  </si>
  <si>
    <t>Allow for building works in preparation for the installation of the  new diesel generator.</t>
  </si>
  <si>
    <t>ea</t>
  </si>
  <si>
    <t>MCC 1 PLC SYSTEM</t>
  </si>
  <si>
    <t>The Contractor shall supply, deliver, install, test, and commission a complete Programmable Logic Controller (PLC) system—including both hardware and software—for MCC1, ensuring a fully functional and new installation.
This scope includes, but is not limited to:
PLC hardware
Input/Output (I/O) modules
Human-Machine Interface (HMI)
Communication interfaces
Power supplies
Full configuration and programming of the PLC software
The entire system must be fully integrated with the existing Motor Control Centre (MCC), ensuring seamless operation and full system functionality upon completion.</t>
  </si>
  <si>
    <t xml:space="preserve">I/O module with 8 inputs </t>
  </si>
  <si>
    <t xml:space="preserve">I/O module with 16 inputs </t>
  </si>
  <si>
    <t xml:space="preserve">Provision for Engineering design </t>
  </si>
  <si>
    <t xml:space="preserve">Provision for Software engineering &amp; full configuration </t>
  </si>
  <si>
    <t xml:space="preserve">Power supply </t>
  </si>
  <si>
    <t>The Contractor shall supply, deliver, install, test, and commission the following equipment, complete with all necessary accessories: All equipment must be fully installed, connected, and commissioned to ensure proper and reliable operation as part of the overall system.</t>
  </si>
  <si>
    <t xml:space="preserve">Submersible cable 4mm² 5core for the 1,5kw 3phase pump and rope steel flex with all accessories </t>
  </si>
  <si>
    <t xml:space="preserve">Submersible cable 6mm² 5core for the 2,2kw 3phase pump and rope steel flex with all accessories </t>
  </si>
  <si>
    <t>MCC 2</t>
  </si>
  <si>
    <t>MCC 2 PLC SYSTEM</t>
  </si>
  <si>
    <t>The Contractor shall supply, deliver, install, test, and commission a complete Programmable Logic Controller (PLC) system—including both hardware and software—for MCC2, ensuring a fully functional and new installation.
This scope includes, but is not limited to:
PLC hardware
Input/Output (I/O) modules
Human-Machine Interface (HMI)
Communication interfaces
Power supplies
Full configuration and programming of the PLC software
The entire system must be fully integrated with the existing Motor Control Centre (MCC), ensuring seamless operation and full system functionality upon completion.</t>
  </si>
  <si>
    <t>The Contractor shall supply, deliver, install, test, and commission the following, complete with all necessary accessories: All components must be installed to meet operational, safety, and environmental requirements, with full system integration and commissioning.</t>
  </si>
  <si>
    <t>Secondary Settling Tank / Clarifier Motor Connection</t>
  </si>
  <si>
    <t>The Contractor shall carry out the following work for the secondary settling tank/clarifier:
Connect the newly installed motor using the existing power cable
Perform full testing and commissioning of both the existing cable and the new motor to ensure safe and reliable operation
Supply and install all necessary accessories, including but not limited to: Cable glands, Shrouds, Cable lugs
Fixings and terminations as required for a complete and compliant installation. All work must comply with relevant electrical standards and site requirements.</t>
  </si>
  <si>
    <t>MCC 3</t>
  </si>
  <si>
    <t>The Contractor shall supply, deliver, install, test, and commission the following items, complete with all necessary accessories; All items shall be installed in accordance with applicable standards and manufacturer specifications.</t>
  </si>
  <si>
    <r>
      <rPr>
        <b/>
        <sz val="10"/>
        <color rgb="FF000000"/>
        <rFont val="Arial"/>
        <family val="2"/>
      </rPr>
      <t>Supply Cable</t>
    </r>
    <r>
      <rPr>
        <sz val="10"/>
        <color indexed="8"/>
        <rFont val="Arial"/>
        <family val="2"/>
      </rPr>
      <t xml:space="preserve"> for the flow meter, including all required accessories.</t>
    </r>
  </si>
  <si>
    <t>MCC 3 PLC SYSTEM</t>
  </si>
  <si>
    <t>MCC 4</t>
  </si>
  <si>
    <t>Beltpress MCC4</t>
  </si>
  <si>
    <t>Type C</t>
  </si>
  <si>
    <t>Manufacturer / Supplier:</t>
  </si>
  <si>
    <t>42W LED Light IP66 Integrated Vapour Proof
Surface Mount linear luminaire 3734k 7267lm.</t>
  </si>
  <si>
    <t>a) Supply</t>
  </si>
  <si>
    <t>b) Install</t>
  </si>
  <si>
    <t xml:space="preserve">4mm² PVC insulated stranded Cu surfix cable </t>
  </si>
  <si>
    <r>
      <t>Waterproof Control Panel</t>
    </r>
    <r>
      <rPr>
        <sz val="10"/>
        <rFont val="Arial"/>
        <family val="2"/>
      </rPr>
      <t>, complete with:</t>
    </r>
  </si>
  <si>
    <t>Level Controller for Pumps</t>
  </si>
  <si>
    <t>The Contractor shall supply, install, test, and commission a stand-alone level controller system for the operation of two (2) pumps.The level controller shall operate independently of other systems and be configured for reliable automatic pump control. The system shall include:</t>
  </si>
  <si>
    <r>
      <rPr>
        <b/>
        <sz val="10"/>
        <rFont val="Arial"/>
        <family val="2"/>
      </rPr>
      <t>Level sensing devices</t>
    </r>
    <r>
      <rPr>
        <sz val="10"/>
        <rFont val="Arial"/>
        <family val="2"/>
      </rPr>
      <t xml:space="preserve"> (e.g., float switches, ultrasonic sensors, or probes) as required.
</t>
    </r>
    <r>
      <rPr>
        <b/>
        <sz val="10"/>
        <rFont val="Arial"/>
        <family val="2"/>
      </rPr>
      <t>Control logic</t>
    </r>
    <r>
      <rPr>
        <sz val="10"/>
        <rFont val="Arial"/>
        <family val="2"/>
      </rPr>
      <t xml:space="preserve"> to manage pump operation based on water levels, including:Alternating pump operation (if applicable),High and low level alarms, Pump overrun protection.
</t>
    </r>
    <r>
      <rPr>
        <b/>
        <sz val="10"/>
        <rFont val="Arial"/>
        <family val="2"/>
      </rPr>
      <t>Independent control enclosure</t>
    </r>
    <r>
      <rPr>
        <sz val="10"/>
        <rFont val="Arial"/>
        <family val="2"/>
      </rPr>
      <t xml:space="preserve">, suitable for outdoor/indoor,installation, with all necessary installation, with all necessary:Indicators and control switches, Internal wiring and terminations,Power supply and protection devices.
</t>
    </r>
    <r>
      <rPr>
        <b/>
        <sz val="10"/>
        <rFont val="Arial"/>
        <family val="2"/>
      </rPr>
      <t>All associated accessories</t>
    </r>
    <r>
      <rPr>
        <sz val="10"/>
        <rFont val="Arial"/>
        <family val="2"/>
      </rPr>
      <t xml:space="preserve"> and mounting hardware.</t>
    </r>
  </si>
  <si>
    <t>Electrical Bonding</t>
  </si>
  <si>
    <t>Allowance for the electrical bonding of building structures and services as per SANS 10142</t>
  </si>
  <si>
    <t>LOW VOLTAGE INSTALLATIONS</t>
  </si>
  <si>
    <t>LIGHTING</t>
  </si>
  <si>
    <t>Low Voltage Lighting installations shall be as per the relevant specifications, schedules, scope of works, drawings and technical information.</t>
  </si>
  <si>
    <t>The contractor is required to provide samples of all proposed light fittings for review and approval by the Engineer before proceeding with procurement.</t>
  </si>
  <si>
    <t>Luminaires offered shall be of the specified ranges, or equivalent and approved.</t>
  </si>
  <si>
    <t>SWITCHING ACCESSORIES - GENERAL</t>
  </si>
  <si>
    <t xml:space="preserve">Light control system </t>
  </si>
  <si>
    <t>LUMINAIRES</t>
  </si>
  <si>
    <r>
      <t xml:space="preserve">Supply and installation of all luminaires. The contractor shall allow for mounting the luminaires onto the </t>
    </r>
    <r>
      <rPr>
        <b/>
        <sz val="10"/>
        <color rgb="FF000000"/>
        <rFont val="Arial"/>
        <family val="2"/>
      </rPr>
      <t>existing light poles</t>
    </r>
    <r>
      <rPr>
        <sz val="10"/>
        <color indexed="8"/>
        <rFont val="Arial"/>
        <family val="2"/>
      </rPr>
      <t>, including all required brackets, supports, junction boxes, mounting, and fixing accessories necessary for a complete and secure installation. The contractor’s price shall be deemed to include the supply, delivery, off-loading, installation, testing, and commissioning of the complete external lighting system, inclusive of all required accessories and components to ensure a fully operational and compliant installation.</t>
    </r>
  </si>
  <si>
    <t xml:space="preserve">Type A-Retrofit new LED Lights on 8m pole </t>
  </si>
  <si>
    <t>Type B-Retrofit new LED Lights on a 15m high mast light pole</t>
  </si>
  <si>
    <t>Additional testing</t>
  </si>
  <si>
    <t>SECTION E: ELECTRICAL INSTALLATION</t>
  </si>
  <si>
    <t>SECTION B : FENCING</t>
  </si>
  <si>
    <t xml:space="preserve">Fence Length = </t>
  </si>
  <si>
    <t>Series 101</t>
  </si>
  <si>
    <t>1.1</t>
  </si>
  <si>
    <t>1.1.2</t>
  </si>
  <si>
    <t>1.2</t>
  </si>
  <si>
    <t>1.3</t>
  </si>
  <si>
    <t>1.3.1</t>
  </si>
  <si>
    <t>Cutting and removing large trees with a girth -</t>
  </si>
  <si>
    <t>Grubbing and the removal of the stumps and roots</t>
  </si>
  <si>
    <t>of large trees with girth -</t>
  </si>
  <si>
    <t>1.2.01</t>
  </si>
  <si>
    <t>1.4</t>
  </si>
  <si>
    <t>Exceeding 1m and up to and including 2m</t>
  </si>
  <si>
    <t>Removal and disposal of rubble not measurable</t>
  </si>
  <si>
    <t>elsewhere</t>
  </si>
  <si>
    <t>B.101.01</t>
  </si>
  <si>
    <t xml:space="preserve">Supply and install mesh panels 3297mm wide x 2400mm </t>
  </si>
  <si>
    <t>76.2mm x 12.7mm, reinforced with horizontal strips</t>
  </si>
  <si>
    <t>2.1.1</t>
  </si>
  <si>
    <t>refer to drawings 2300082-08-81-C-500 and 510.</t>
  </si>
  <si>
    <t>B.105.01</t>
  </si>
  <si>
    <t xml:space="preserve">Hot dipped galvanized 75 x 75 x 6mm square tube posts </t>
  </si>
  <si>
    <t>3100mm high at 3372mm centres with sealed end caps.</t>
  </si>
  <si>
    <t>2.1.2</t>
  </si>
  <si>
    <t>2.2.1</t>
  </si>
  <si>
    <t>2.3.1</t>
  </si>
  <si>
    <t>Dewatering plant road =</t>
  </si>
  <si>
    <t>Sludge drying beds platform =</t>
  </si>
  <si>
    <t>Sludge drying beds road =</t>
  </si>
  <si>
    <t>Area</t>
  </si>
  <si>
    <t>1.1.1</t>
  </si>
  <si>
    <t>1.1.1.1</t>
  </si>
  <si>
    <t xml:space="preserve">   (i) Sludge Drying Bed Platform</t>
  </si>
  <si>
    <t xml:space="preserve">   (ii) Sludge Drying Bed Access Road</t>
  </si>
  <si>
    <t>1.1.1.2</t>
  </si>
  <si>
    <t>1.1.1.3</t>
  </si>
  <si>
    <t>Grubbing and the removal of the stumps and roots of</t>
  </si>
  <si>
    <t>large trees with girth -</t>
  </si>
  <si>
    <t>1.2.1</t>
  </si>
  <si>
    <t>1.2.2</t>
  </si>
  <si>
    <t>Exceeding 2m and up to and including 3m</t>
  </si>
  <si>
    <t>Removal and disposal of specific elements</t>
  </si>
  <si>
    <t xml:space="preserve">Kerb to be removed = </t>
  </si>
  <si>
    <t>Length</t>
  </si>
  <si>
    <t>1.4.1</t>
  </si>
  <si>
    <t>Concrete kerbing / kerbing combinations</t>
  </si>
  <si>
    <t>1.4.2</t>
  </si>
  <si>
    <t>Concrete or brick elements (reinforced or unreinforced)</t>
  </si>
  <si>
    <t>1.4.3</t>
  </si>
  <si>
    <t>1.4.4</t>
  </si>
  <si>
    <t>Interlocking / non-interlocking paving blocks</t>
  </si>
  <si>
    <t>1.5</t>
  </si>
  <si>
    <t>1.6.1</t>
  </si>
  <si>
    <t>Overhaul</t>
  </si>
  <si>
    <t>SECTION C : BULK EARTHWORKS &amp; ROADS</t>
  </si>
  <si>
    <t>Series 105</t>
  </si>
  <si>
    <t>Fencing</t>
  </si>
  <si>
    <t>Series 103</t>
  </si>
  <si>
    <t>Sludge Drying BedsSpoil material =</t>
  </si>
  <si>
    <t>DWP =</t>
  </si>
  <si>
    <t>Series 203</t>
  </si>
  <si>
    <t>2.1</t>
  </si>
  <si>
    <t>SERIES 2: EARTHWORKS</t>
  </si>
  <si>
    <t>SERIES 1: ANCILLARY WORK</t>
  </si>
  <si>
    <t>Sludge Drying Beds Fill material =</t>
  </si>
  <si>
    <t>Dewatering Plant Road Fill material =</t>
  </si>
  <si>
    <t>2.1.1.</t>
  </si>
  <si>
    <t>2.1.3</t>
  </si>
  <si>
    <t>2.1.4</t>
  </si>
  <si>
    <t>2.2</t>
  </si>
  <si>
    <t>2.3</t>
  </si>
  <si>
    <t>In situ treatment of the construction bed</t>
  </si>
  <si>
    <t>2.4</t>
  </si>
  <si>
    <t>2.4.1</t>
  </si>
  <si>
    <t>2.5</t>
  </si>
  <si>
    <t>Extra over items 203.03 and 203.04 for disposing of spoil</t>
  </si>
  <si>
    <t>material to sites to be provided by the Contractor</t>
  </si>
  <si>
    <t>SERIES 6: ROADS &amp; PARKING AREAS</t>
  </si>
  <si>
    <t>Series 601</t>
  </si>
  <si>
    <t>3.1</t>
  </si>
  <si>
    <t>3.1.1</t>
  </si>
  <si>
    <t xml:space="preserve">Gravel layers constructed from material obtained from </t>
  </si>
  <si>
    <t>borrow pits</t>
  </si>
  <si>
    <t>601.02.02</t>
  </si>
  <si>
    <t>Subbase for Access Roads</t>
  </si>
  <si>
    <t>601.02.02.01</t>
  </si>
  <si>
    <t>G6 compacted to 95% of modified AASHTO density</t>
  </si>
  <si>
    <t>3.1.2</t>
  </si>
  <si>
    <t>Subbase for Sludge Drying Beds</t>
  </si>
  <si>
    <t>G7 compacted to 95% of modified AASHTO density</t>
  </si>
  <si>
    <t>3.1.3</t>
  </si>
  <si>
    <t>601.02.03</t>
  </si>
  <si>
    <t>601.02.03.01</t>
  </si>
  <si>
    <t>Base for Access Roads</t>
  </si>
  <si>
    <t>G5 compacted to 98% of modified AASHTO density</t>
  </si>
  <si>
    <t>3.1.4</t>
  </si>
  <si>
    <t>Base for Sludge Drying Beds</t>
  </si>
  <si>
    <t>3.2</t>
  </si>
  <si>
    <t>3.1.1.1</t>
  </si>
  <si>
    <t>3.2.1</t>
  </si>
  <si>
    <t>3.2.2</t>
  </si>
  <si>
    <t>3.2.3</t>
  </si>
  <si>
    <t>Series 609</t>
  </si>
  <si>
    <t>3.2.1.1</t>
  </si>
  <si>
    <t>80mm interlocking concrete paver, Type S-A, Class 30/2.0</t>
  </si>
  <si>
    <t>3.3</t>
  </si>
  <si>
    <t>3.3.1</t>
  </si>
  <si>
    <t>Series 503</t>
  </si>
  <si>
    <t xml:space="preserve">Fig 6 Kerb, size 1000 x 230 x 125mm high cast into </t>
  </si>
  <si>
    <t>Fig 6 Kerb, size 1000 x 230 x 125mm high cast into concrete,</t>
  </si>
  <si>
    <t>with cast in-stu crossfall to road including haunching complete</t>
  </si>
  <si>
    <t>with a 150mm wide cast in situ class 20/19 concrete  fillet.</t>
  </si>
  <si>
    <t>Refer to dwg: 2300082-08-81-C-100 &amp; 102.</t>
  </si>
  <si>
    <t>haunching complete. Refer to dwg: 2300082-08-81-C-100 &amp; 102.</t>
  </si>
  <si>
    <t>3.4</t>
  </si>
  <si>
    <t>3.4.1</t>
  </si>
  <si>
    <t>3.5</t>
  </si>
  <si>
    <t>3.5.1</t>
  </si>
  <si>
    <t>609.03</t>
  </si>
  <si>
    <t>The construction of edge restraints with</t>
  </si>
  <si>
    <t>609.03.01</t>
  </si>
  <si>
    <t>Precast concrete according to dwg 2300082-08-81-C-100 &amp; 102.</t>
  </si>
  <si>
    <t>3.5.2</t>
  </si>
  <si>
    <t>3.5.2.1</t>
  </si>
  <si>
    <t>3.2.2.1</t>
  </si>
  <si>
    <t>3.2.3.1</t>
  </si>
  <si>
    <t>3.3.3</t>
  </si>
  <si>
    <t>3.3.3.1</t>
  </si>
  <si>
    <t>505.09</t>
  </si>
  <si>
    <t>Concrete Pitching</t>
  </si>
  <si>
    <t>505.09.04</t>
  </si>
  <si>
    <t xml:space="preserve">L300 segmented concrete retaining blocks @ 1:2. </t>
  </si>
  <si>
    <t>Complete with footing, drains, geotextile as shown in dwg:</t>
  </si>
  <si>
    <t>SERIES 5: DRAINAGE &amp; EROSION PROTECTION</t>
  </si>
  <si>
    <t>4.1.1</t>
  </si>
  <si>
    <t>4.1.1.1</t>
  </si>
  <si>
    <t>4.1.2</t>
  </si>
  <si>
    <t>4.1.2.1</t>
  </si>
  <si>
    <t>4.1.3</t>
  </si>
  <si>
    <t>4.1.3.1</t>
  </si>
  <si>
    <t>Series 505</t>
  </si>
  <si>
    <t>Erosion Protection</t>
  </si>
  <si>
    <t>4.2.1</t>
  </si>
  <si>
    <t>4.2.1.1</t>
  </si>
  <si>
    <t>Stormwater pipe</t>
  </si>
  <si>
    <t>Leachate pipe</t>
  </si>
  <si>
    <t>Dia</t>
  </si>
  <si>
    <t>2300082-08-81-C-202.</t>
  </si>
  <si>
    <t>Refer to dwg 2300082-08-81-C-100 &amp; 102.</t>
  </si>
  <si>
    <t>trench width</t>
  </si>
  <si>
    <t>depth</t>
  </si>
  <si>
    <t>Series 202</t>
  </si>
  <si>
    <t>2.1.1.1</t>
  </si>
  <si>
    <t>2.1.1.2</t>
  </si>
  <si>
    <t>2.2.2</t>
  </si>
  <si>
    <t>Area m2</t>
  </si>
  <si>
    <t>Depth m</t>
  </si>
  <si>
    <t>Selected fill depth</t>
  </si>
  <si>
    <t>Backfill depth</t>
  </si>
  <si>
    <t xml:space="preserve">The backfilling of trenches (excluding backfill around </t>
  </si>
  <si>
    <t>pipe barrel) with material obtained from excavation.</t>
  </si>
  <si>
    <t>2.6.1</t>
  </si>
  <si>
    <t>From sources provided by the Contractor</t>
  </si>
  <si>
    <t>Extra over item 202.06 for additional compaction of</t>
  </si>
  <si>
    <t>backfill to 93% of modified AASHTO density in road</t>
  </si>
  <si>
    <t xml:space="preserve">Extra over items 202.06 for using backfill material </t>
  </si>
  <si>
    <t>obtained:</t>
  </si>
  <si>
    <t>2.7.1</t>
  </si>
  <si>
    <t>202.10.02</t>
  </si>
  <si>
    <t>To dumping areas to be provided by the Contractor</t>
  </si>
  <si>
    <t>SERIES 3: SEWERS</t>
  </si>
  <si>
    <t>Series 302</t>
  </si>
  <si>
    <t>Construction</t>
  </si>
  <si>
    <t xml:space="preserve">Supplying, laying and jointing of sewer pipes </t>
  </si>
  <si>
    <t>irrespective of depth or width of trench</t>
  </si>
  <si>
    <t>3.1.1.2</t>
  </si>
  <si>
    <t>3.1.1.3</t>
  </si>
  <si>
    <t>302.01.01</t>
  </si>
  <si>
    <t>302.01.02</t>
  </si>
  <si>
    <t>302.01.03</t>
  </si>
  <si>
    <t>3.2.1.2</t>
  </si>
  <si>
    <t>3.2.1.3</t>
  </si>
  <si>
    <t>Construction of manholes up to 1m deep</t>
  </si>
  <si>
    <t>302.09.02</t>
  </si>
  <si>
    <t>For sewers with diameters exceeding than 300mm</t>
  </si>
  <si>
    <t>302.09.02.01</t>
  </si>
  <si>
    <t>3.4.2</t>
  </si>
  <si>
    <t>1.25m diameter manhole, refer to dwg CoT -7515-S204</t>
  </si>
  <si>
    <t>3.4.3</t>
  </si>
  <si>
    <t>1.5m diameter manhole, refer to dwg CoT -7515-S204</t>
  </si>
  <si>
    <t>Extra-over item 302.09 for the construction of manholes</t>
  </si>
  <si>
    <t>in excess of 1.0m deep</t>
  </si>
  <si>
    <t>302.10.02</t>
  </si>
  <si>
    <t>302.09.02.02</t>
  </si>
  <si>
    <t>302.10.02.01</t>
  </si>
  <si>
    <t>1.25m diameter manhole, refer to Dwg CoT -7515-S203</t>
  </si>
  <si>
    <t xml:space="preserve">Class B Bedding for Flexible Pipe Line refer to dwg </t>
  </si>
  <si>
    <t>CoT -7515-S205</t>
  </si>
  <si>
    <t>1.5m diameter manhole, refer to Dwg CoT -7515-S203</t>
  </si>
  <si>
    <t>302.10.02.02</t>
  </si>
  <si>
    <t>Bedding fill depth</t>
  </si>
  <si>
    <t>3.6</t>
  </si>
  <si>
    <t>3.6.1</t>
  </si>
  <si>
    <t>Supplying and installing manhole covers and frames</t>
  </si>
  <si>
    <t>3.7</t>
  </si>
  <si>
    <t>302.14</t>
  </si>
  <si>
    <t xml:space="preserve">Supplying and placing selected backfill material around </t>
  </si>
  <si>
    <t>and up to 300 mm above pipe barrels using</t>
  </si>
  <si>
    <t>302.14.02</t>
  </si>
  <si>
    <t>Imported material</t>
  </si>
  <si>
    <t xml:space="preserve">Preliminary work prior to the construction of a </t>
  </si>
  <si>
    <t>manhole on an existing pipeline</t>
  </si>
  <si>
    <t>3.8</t>
  </si>
  <si>
    <t>3.8.1</t>
  </si>
  <si>
    <t>3.9</t>
  </si>
  <si>
    <t>3.9.1</t>
  </si>
  <si>
    <t>3.9.2</t>
  </si>
  <si>
    <t>3.9.3</t>
  </si>
  <si>
    <t>3.9.4</t>
  </si>
  <si>
    <t>Series 303</t>
  </si>
  <si>
    <t>3.3.3.2</t>
  </si>
  <si>
    <t>3.3.3.3</t>
  </si>
  <si>
    <t>SECTION E : STORMWATER</t>
  </si>
  <si>
    <t>1.3.2</t>
  </si>
  <si>
    <t>exceeding 3m and up to and including 4m</t>
  </si>
  <si>
    <t>Chambers</t>
  </si>
  <si>
    <t>SERIES 5: DRAINAGE AND EROSION PROTECTION</t>
  </si>
  <si>
    <t>Series 502</t>
  </si>
  <si>
    <t>Prefabricated culverts and stormwater sewers</t>
  </si>
  <si>
    <t>to -</t>
  </si>
  <si>
    <t>Backfilling with selected excavated material compacted</t>
  </si>
  <si>
    <t xml:space="preserve">90% of modified AASHTO density refer to CoT dwg </t>
  </si>
  <si>
    <t>STD006_sh1of1</t>
  </si>
  <si>
    <t>Supplying and laying of concrete pipe culverts</t>
  </si>
  <si>
    <t>(type SC-pipes)</t>
  </si>
  <si>
    <t>3.1.2.1</t>
  </si>
  <si>
    <t>Class B bedding / Class 75D</t>
  </si>
  <si>
    <t>375mm Ø</t>
  </si>
  <si>
    <t>3.1.2.1.1</t>
  </si>
  <si>
    <t>502.10</t>
  </si>
  <si>
    <t>502.10.03</t>
  </si>
  <si>
    <t>surface finish</t>
  </si>
  <si>
    <t>In inlet and outlet structures, catchpits, manholes and</t>
  </si>
  <si>
    <t>junction boxes excluding form-work, but including class U2</t>
  </si>
  <si>
    <t>502.10.03.01</t>
  </si>
  <si>
    <t xml:space="preserve">30/19 Mpa concrete for catch pits, junction boxes </t>
  </si>
  <si>
    <t>and manholes</t>
  </si>
  <si>
    <t>502.14</t>
  </si>
  <si>
    <t>Reinforcement</t>
  </si>
  <si>
    <t>502.14.02</t>
  </si>
  <si>
    <t>High Yield-stress steel</t>
  </si>
  <si>
    <t>ton</t>
  </si>
  <si>
    <t>502.16</t>
  </si>
  <si>
    <t>Manholes, catchpits, precast inlet and outlet structures</t>
  </si>
  <si>
    <t>and junction boxes complete</t>
  </si>
  <si>
    <t>1.25m diameter precast concrete manhole rings</t>
  </si>
  <si>
    <t>502.16.01</t>
  </si>
  <si>
    <t>502.16.06</t>
  </si>
  <si>
    <t xml:space="preserve">Extra over or under item 502.16.01 for variation in depth of </t>
  </si>
  <si>
    <t>of tendering:</t>
  </si>
  <si>
    <t xml:space="preserve">manholes from the standard depth designated for purposes </t>
  </si>
  <si>
    <t>Benching</t>
  </si>
  <si>
    <t>Accessories</t>
  </si>
  <si>
    <t>3.7.1</t>
  </si>
  <si>
    <t>502.20</t>
  </si>
  <si>
    <t>502.20.01</t>
  </si>
  <si>
    <t>3.7.2</t>
  </si>
  <si>
    <t>502.20.02</t>
  </si>
  <si>
    <t>Inlet grids including frames</t>
  </si>
  <si>
    <t>502.20.03</t>
  </si>
  <si>
    <t>3.7.3</t>
  </si>
  <si>
    <t xml:space="preserve">Manhole covers including frames </t>
  </si>
  <si>
    <t>RS40 Grating (40 x 3.0) refer to dwg: 2300082-08-81-C 310-313</t>
  </si>
  <si>
    <t>Step irons (copolymer polypropylene encapsulated 12mm high</t>
  </si>
  <si>
    <t>tensile steel bar)</t>
  </si>
  <si>
    <t>502.22</t>
  </si>
  <si>
    <t xml:space="preserve">Extra over items 502.01 and 502.21 for using backfill </t>
  </si>
  <si>
    <t>material obtained</t>
  </si>
  <si>
    <t>502.22.02</t>
  </si>
  <si>
    <t>502.19</t>
  </si>
  <si>
    <t>Rising  main</t>
  </si>
  <si>
    <t>Selected Fill</t>
  </si>
  <si>
    <t>1.3.3</t>
  </si>
  <si>
    <t>1.3.4</t>
  </si>
  <si>
    <t>Segmented concrete retaining blocks</t>
  </si>
  <si>
    <t>101.05.02.03</t>
  </si>
  <si>
    <t>1.3.5</t>
  </si>
  <si>
    <t>30Mpa/ 19mm Concrete</t>
  </si>
  <si>
    <t>1.2.3</t>
  </si>
  <si>
    <t>1.2.4</t>
  </si>
  <si>
    <t>1.2.5</t>
  </si>
  <si>
    <t>2.5.1</t>
  </si>
  <si>
    <t>SERIES 4: WATER RETICULATION AND WATER MAINS</t>
  </si>
  <si>
    <t>Series 402</t>
  </si>
  <si>
    <t>402.01</t>
  </si>
  <si>
    <t>Supplying, laying and jointing of water pipes irrespective</t>
  </si>
  <si>
    <t>of depth:</t>
  </si>
  <si>
    <t>402.01.01</t>
  </si>
  <si>
    <t>3.1.1.1.1</t>
  </si>
  <si>
    <t>402.01.01.01</t>
  </si>
  <si>
    <t>PVC-U PN12  (SANS 966-1)</t>
  </si>
  <si>
    <r>
      <t xml:space="preserve">160mm </t>
    </r>
    <r>
      <rPr>
        <sz val="10"/>
        <rFont val="Aptos Narrow"/>
        <family val="2"/>
      </rPr>
      <t>Ø</t>
    </r>
  </si>
  <si>
    <t>402.02</t>
  </si>
  <si>
    <t>Extra over item 402.01 for providing and installing</t>
  </si>
  <si>
    <t>fittings, valves and specials:</t>
  </si>
  <si>
    <t>Bend 90° PN16</t>
  </si>
  <si>
    <t>402.02.02</t>
  </si>
  <si>
    <t>402.02.02.01</t>
  </si>
  <si>
    <t>3.1.2.2</t>
  </si>
  <si>
    <t>3.1.2.2.1</t>
  </si>
  <si>
    <t>Bend 45° PN16</t>
  </si>
  <si>
    <t>402.02.03</t>
  </si>
  <si>
    <t>402.02.03.01</t>
  </si>
  <si>
    <t>3.1.2.4</t>
  </si>
  <si>
    <t>3.1.2.4.1</t>
  </si>
  <si>
    <t>304 SS Specials refer to dwg: 2300082-08-81-C-400</t>
  </si>
  <si>
    <t>Item 1</t>
  </si>
  <si>
    <t>Item 2</t>
  </si>
  <si>
    <t>3.1.2.4.2</t>
  </si>
  <si>
    <t>3.1.2.4.3</t>
  </si>
  <si>
    <t>Item 3</t>
  </si>
  <si>
    <t>3.1.2.4.4</t>
  </si>
  <si>
    <t xml:space="preserve">Support Bracket </t>
  </si>
  <si>
    <t>402.05</t>
  </si>
  <si>
    <t>Supplying and placing unscreened selected backfill</t>
  </si>
  <si>
    <t>material under, alongside and up to 200 mm above pipe</t>
  </si>
  <si>
    <t>barrels using:</t>
  </si>
  <si>
    <t>3.1.4.1</t>
  </si>
  <si>
    <t>402.05.03</t>
  </si>
  <si>
    <t xml:space="preserve">Imported material from sources provided by the </t>
  </si>
  <si>
    <t>Series 403</t>
  </si>
  <si>
    <t>403.01</t>
  </si>
  <si>
    <t>Hydraulic field-testing of pipelines</t>
  </si>
  <si>
    <t>403.01.01</t>
  </si>
  <si>
    <t>SECTION G : SCUM PIPELINE</t>
  </si>
  <si>
    <t>SECTION F : FILTRATE RISING MAIN</t>
  </si>
  <si>
    <t>B.303.22</t>
  </si>
  <si>
    <r>
      <t xml:space="preserve">110mm </t>
    </r>
    <r>
      <rPr>
        <sz val="10"/>
        <rFont val="Aptos Narrow"/>
        <family val="2"/>
      </rPr>
      <t>Ø</t>
    </r>
  </si>
  <si>
    <t>402.02.03.02</t>
  </si>
  <si>
    <t>402.02.03.03</t>
  </si>
  <si>
    <t>402.02.03.04</t>
  </si>
  <si>
    <t xml:space="preserve">haunching complete. Refer to </t>
  </si>
  <si>
    <t>dwg: 2300082-08-81-C-310, 311, 312, 313.</t>
  </si>
  <si>
    <t>Series 001</t>
  </si>
  <si>
    <t>(a) Fixed charges</t>
  </si>
  <si>
    <t>001.01.01</t>
  </si>
  <si>
    <t>001.01.02</t>
  </si>
  <si>
    <t>001.01</t>
  </si>
  <si>
    <t>Preliminary and general charges</t>
  </si>
  <si>
    <t>001.02</t>
  </si>
  <si>
    <t>Locating existing services</t>
  </si>
  <si>
    <t>001.03</t>
  </si>
  <si>
    <t>001.04</t>
  </si>
  <si>
    <t>Safety Act and applicable regulations</t>
  </si>
  <si>
    <t>Compliance with the Occupational Health and</t>
  </si>
  <si>
    <t>001.04.01</t>
  </si>
  <si>
    <t>001.04.02</t>
  </si>
  <si>
    <t>1.3.6</t>
  </si>
  <si>
    <t>001.04.05</t>
  </si>
  <si>
    <t>001.04.06</t>
  </si>
  <si>
    <t xml:space="preserve">Provision of personal protective clothing and </t>
  </si>
  <si>
    <t>equipment</t>
  </si>
  <si>
    <t>1.3.7</t>
  </si>
  <si>
    <t>001.04.07</t>
  </si>
  <si>
    <t xml:space="preserve">regulation and the Occupational Health and Safety </t>
  </si>
  <si>
    <t>specification which are not covered above</t>
  </si>
  <si>
    <t>001.04.08</t>
  </si>
  <si>
    <t>1.3.8</t>
  </si>
  <si>
    <t>1.3.8.1</t>
  </si>
  <si>
    <t>1.3.8.4</t>
  </si>
  <si>
    <t xml:space="preserve">in terms of management of construction and </t>
  </si>
  <si>
    <t>materials for the appointed Local  Sub-Contractors</t>
  </si>
  <si>
    <t>1.3.8.5</t>
  </si>
  <si>
    <t>1.3.8.6</t>
  </si>
  <si>
    <t>001.04.08.06</t>
  </si>
  <si>
    <t>1.3.8.8</t>
  </si>
  <si>
    <t>001.04.08.08</t>
  </si>
  <si>
    <t>Mark up by Contractor on 001.04.08.07</t>
  </si>
  <si>
    <t xml:space="preserve">Compliance to the Environmental Regulations </t>
  </si>
  <si>
    <t xml:space="preserve">and the Environmental Management Plan </t>
  </si>
  <si>
    <t>Specification</t>
  </si>
  <si>
    <t>1.6</t>
  </si>
  <si>
    <t>1.7</t>
  </si>
  <si>
    <t xml:space="preserve">SERIES 0: PRELIMINARY </t>
  </si>
  <si>
    <t>SECTION A : PRILIMINARY &amp; GENERAL</t>
  </si>
  <si>
    <t>Series 002</t>
  </si>
  <si>
    <t>ENGINEER'S ACCOMMODATION</t>
  </si>
  <si>
    <t>002.01</t>
  </si>
  <si>
    <t>1.2.1.1</t>
  </si>
  <si>
    <t>1.2.1.2</t>
  </si>
  <si>
    <t>the Engineer’s Site staff</t>
  </si>
  <si>
    <t>Services for cooking and ablution facilities on Site for</t>
  </si>
  <si>
    <t>surrounding offices and laboratories</t>
  </si>
  <si>
    <t>002.03</t>
  </si>
  <si>
    <t>002.04</t>
  </si>
  <si>
    <t>FENCING</t>
  </si>
  <si>
    <t>BULK EARTHWORKS &amp; ROADS</t>
  </si>
  <si>
    <t>STORMWATER</t>
  </si>
  <si>
    <t>SECTION F</t>
  </si>
  <si>
    <t>FILTRATE RISING MAIN</t>
  </si>
  <si>
    <t>SECTION G</t>
  </si>
  <si>
    <t>SCUM PIPELINE</t>
  </si>
  <si>
    <t>SECTION H</t>
  </si>
  <si>
    <t>SUBSOIL DRAINAGE</t>
  </si>
  <si>
    <t>SECTION I</t>
  </si>
  <si>
    <t>DEWATERING PLANT</t>
  </si>
  <si>
    <t>SECTION J</t>
  </si>
  <si>
    <t xml:space="preserve">MECHANICAL </t>
  </si>
  <si>
    <t>SECTION K</t>
  </si>
  <si>
    <t>ELECTRICAL</t>
  </si>
  <si>
    <t>1.8</t>
  </si>
  <si>
    <t>SERIES 7: STRUCTURES</t>
  </si>
  <si>
    <t>SERIES 701</t>
  </si>
  <si>
    <t>depth ranges for sludge retaining wall</t>
  </si>
  <si>
    <t xml:space="preserve">Extra over subitem 701.02.01 for excavation in hard material </t>
  </si>
  <si>
    <t>irrespective of depth (including concrete elements)</t>
  </si>
  <si>
    <t>SERIES 702</t>
  </si>
  <si>
    <t>702.01.01.03.01</t>
  </si>
  <si>
    <t>702.01.01.03.02</t>
  </si>
  <si>
    <t>Plane, vertical for sludge retaining wall base</t>
  </si>
  <si>
    <t>702.01.01.03.03</t>
  </si>
  <si>
    <t>Plane, vertical for stormwater cut-off channel base</t>
  </si>
  <si>
    <t>702.01.01.03.04</t>
  </si>
  <si>
    <t>Plane, vertical for sludge drying beds outlet chambers bases</t>
  </si>
  <si>
    <t xml:space="preserve">Plane, vertical for sludge drying beds expansion joints in </t>
  </si>
  <si>
    <t>175mm thick surfacebed</t>
  </si>
  <si>
    <t xml:space="preserve">Double-surface formwork </t>
  </si>
  <si>
    <t>702.05.01.03.01</t>
  </si>
  <si>
    <t>702.05.01.03.02</t>
  </si>
  <si>
    <t>Plane, vertical for stormwater cut-off channel walls</t>
  </si>
  <si>
    <t>702.05.01.03.03</t>
  </si>
  <si>
    <t>Plane, vertical for sludge drying beds outlet chambers walls</t>
  </si>
  <si>
    <t>SERIES 703</t>
  </si>
  <si>
    <t>STEEL REINFORCEMENT FOR SLUDGE DRYING BEDS</t>
  </si>
  <si>
    <t xml:space="preserve">Reinforcement for sludge drying beds retaining </t>
  </si>
  <si>
    <t>wall base and walls</t>
  </si>
  <si>
    <t>SERIES 704</t>
  </si>
  <si>
    <t>Concrete class 30/19 in sludge drying beds retaining wall base</t>
  </si>
  <si>
    <t>Concrete class 30/19 in sludge drying beds retaining wall</t>
  </si>
  <si>
    <t>Concrete class 30/19 in stormwater cut-off channel base</t>
  </si>
  <si>
    <t>Concrete class 30/19 in stormwater cut-off channel walls</t>
  </si>
  <si>
    <t>B704.08.01</t>
  </si>
  <si>
    <t>SERIES 706</t>
  </si>
  <si>
    <t>JOINTS IN STRUCTURES</t>
  </si>
  <si>
    <t>706.03</t>
  </si>
  <si>
    <t>Expansion Joints</t>
  </si>
  <si>
    <t>706.03.01</t>
  </si>
  <si>
    <t>Drawing No. 2300082-08-81-C-313 complete with joint filler</t>
  </si>
  <si>
    <t xml:space="preserve">Expansion Joint in sludge retaining wall as detailed on  and </t>
  </si>
  <si>
    <t>sealant</t>
  </si>
  <si>
    <t>706.03.02</t>
  </si>
  <si>
    <t>Formed Joints</t>
  </si>
  <si>
    <t xml:space="preserve">Expansion Joint between sludge retaining wall and surfacebed </t>
  </si>
  <si>
    <t>detailed on Drawing No. 2300082-08-81-C-313 complete with</t>
  </si>
  <si>
    <t>joint filler and sealant</t>
  </si>
  <si>
    <t xml:space="preserve">Formed sawcut joints in surface bed as detailed on Drawing </t>
  </si>
  <si>
    <t xml:space="preserve">No. 2300082-08-81-C-313 complete with joint filler, </t>
  </si>
  <si>
    <t>sealant.</t>
  </si>
  <si>
    <t xml:space="preserve">Formed construction Joints in surface bed as detailed on </t>
  </si>
  <si>
    <t xml:space="preserve">Drawing No. 2300082-08-81-C-313 complete with plate </t>
  </si>
  <si>
    <t>dowels, joint filler, sealant.</t>
  </si>
  <si>
    <t>SERIES 8: SPECIFIC WORKS</t>
  </si>
  <si>
    <t>SERIES 809</t>
  </si>
  <si>
    <t xml:space="preserve">Hot rolled steel 50x50x6 angle bearers for stormwater channel </t>
  </si>
  <si>
    <t>and outlet chambers grating covers complete with fishtail lugs.</t>
  </si>
  <si>
    <t xml:space="preserve">RS 40 (40x3.0) mild steel grating covers for stormwater </t>
  </si>
  <si>
    <t>channel and outlet chambers.</t>
  </si>
  <si>
    <t>5.1</t>
  </si>
  <si>
    <t>5.1.1.1</t>
  </si>
  <si>
    <t>5.1.1</t>
  </si>
  <si>
    <t>5.1.2</t>
  </si>
  <si>
    <t>5.1.2.1</t>
  </si>
  <si>
    <t>5.1.2.1.1</t>
  </si>
  <si>
    <t>5.1.3</t>
  </si>
  <si>
    <t>5.1.3.1</t>
  </si>
  <si>
    <t>5.2</t>
  </si>
  <si>
    <t>5.2.1</t>
  </si>
  <si>
    <t>5.2.1.1</t>
  </si>
  <si>
    <t>5.2.1.1.1</t>
  </si>
  <si>
    <t>5.2.1.1.2</t>
  </si>
  <si>
    <t>5.2.1.1.3</t>
  </si>
  <si>
    <t>5.2.1.1.4</t>
  </si>
  <si>
    <t>5.2.1.1.5</t>
  </si>
  <si>
    <t>5.2.2</t>
  </si>
  <si>
    <t>5.2.2.1</t>
  </si>
  <si>
    <t>5.2.2.1.1</t>
  </si>
  <si>
    <t>5.2.2.1.2</t>
  </si>
  <si>
    <t>5.2.2.1.3</t>
  </si>
  <si>
    <t>5.3</t>
  </si>
  <si>
    <t>5.3.1</t>
  </si>
  <si>
    <t>5.3.1.1</t>
  </si>
  <si>
    <t>5.3.1.2</t>
  </si>
  <si>
    <t>5.3.2</t>
  </si>
  <si>
    <t>5.3.2.1</t>
  </si>
  <si>
    <t>5.3.2.2</t>
  </si>
  <si>
    <t>5.4</t>
  </si>
  <si>
    <t>5.4.1</t>
  </si>
  <si>
    <t>5.4.1.1</t>
  </si>
  <si>
    <t>5.4.1.2</t>
  </si>
  <si>
    <t>5.4.1.3</t>
  </si>
  <si>
    <t>5.4.1.4</t>
  </si>
  <si>
    <t>5.4.1.5</t>
  </si>
  <si>
    <t>5.4.1.6</t>
  </si>
  <si>
    <t>5.4.1.7</t>
  </si>
  <si>
    <t>5.5.1</t>
  </si>
  <si>
    <t>5.5.1.1</t>
  </si>
  <si>
    <t>5.5.1.2</t>
  </si>
  <si>
    <t>5.5.2</t>
  </si>
  <si>
    <t>5.5.2.1</t>
  </si>
  <si>
    <t>6.1</t>
  </si>
  <si>
    <t>6.1.1</t>
  </si>
  <si>
    <t>6.1.1.1</t>
  </si>
  <si>
    <t>6.1.1.1.1</t>
  </si>
  <si>
    <t>6.1.1.1.2</t>
  </si>
  <si>
    <t>6.1.2</t>
  </si>
  <si>
    <t>6.1.2.1</t>
  </si>
  <si>
    <t>Excavation of soft material situated in the following depth ranges</t>
  </si>
  <si>
    <t>Concrete class 30/19 in column bases</t>
  </si>
  <si>
    <t>Concrete class 30/19 in stub columns</t>
  </si>
  <si>
    <t>Concrete class 30/19 in conveyor support bases</t>
  </si>
  <si>
    <t>Concrete class 30/19 in dewatering plant slab infills and tank plinth</t>
  </si>
  <si>
    <t>Measured by mass, including connections</t>
  </si>
  <si>
    <t>SECTION I : DEWATERING PLANT</t>
  </si>
  <si>
    <t>1.1.2.1</t>
  </si>
  <si>
    <t>1.1.2.1.1</t>
  </si>
  <si>
    <t>1.1.2.2</t>
  </si>
  <si>
    <t xml:space="preserve">Extra over subitem 701.02.01 for excavation in hard material irrespective </t>
  </si>
  <si>
    <t xml:space="preserve">of depth (including concrete elements) </t>
  </si>
  <si>
    <t>1.1.3</t>
  </si>
  <si>
    <t>1.1.3.1</t>
  </si>
  <si>
    <t>1.1.3.2</t>
  </si>
  <si>
    <t>1.1.4</t>
  </si>
  <si>
    <t>1.1.4.1</t>
  </si>
  <si>
    <t>1.2.1.1.2</t>
  </si>
  <si>
    <t>1.2.2.1</t>
  </si>
  <si>
    <t>1.2.3.1.2</t>
  </si>
  <si>
    <t>1.3.1.1</t>
  </si>
  <si>
    <t>1.3.1.1.1</t>
  </si>
  <si>
    <t>1.3.2.1</t>
  </si>
  <si>
    <t>1.3.2.2</t>
  </si>
  <si>
    <t>1.3.2.3</t>
  </si>
  <si>
    <t>1.3.3.1</t>
  </si>
  <si>
    <t>1.3.3.2</t>
  </si>
  <si>
    <t>1.3.5.1</t>
  </si>
  <si>
    <t>1.3.5.2</t>
  </si>
  <si>
    <t>1.4.1.1</t>
  </si>
  <si>
    <t>1.4.1.2</t>
  </si>
  <si>
    <t>1.4.1.5</t>
  </si>
  <si>
    <t>1.4.1.6</t>
  </si>
  <si>
    <t>SERIES 805</t>
  </si>
  <si>
    <t>2.5.1.1</t>
  </si>
  <si>
    <t xml:space="preserve">0.5mm IBR Colorbond roof sheeting and side cladding complete with bull </t>
  </si>
  <si>
    <t>nosing at eaves level.</t>
  </si>
  <si>
    <t>2.2.1.1</t>
  </si>
  <si>
    <t>2.2.1.1.1</t>
  </si>
  <si>
    <t>2.2.1.1.2</t>
  </si>
  <si>
    <t>2.2.1.1.3</t>
  </si>
  <si>
    <t>2.2.2.1</t>
  </si>
  <si>
    <t>SERIES 302</t>
  </si>
  <si>
    <t>CONSTRUCTION</t>
  </si>
  <si>
    <t>302.16</t>
  </si>
  <si>
    <t>Connecting to existing manholes</t>
  </si>
  <si>
    <t>302.16.01</t>
  </si>
  <si>
    <t>Plane, vertical for flow splitter base</t>
  </si>
  <si>
    <t>Plane, vertical for flow splitter walls</t>
  </si>
  <si>
    <t>702.07</t>
  </si>
  <si>
    <t>Chamfers larger than 25 mm x 25 mm</t>
  </si>
  <si>
    <t>702.07.01</t>
  </si>
  <si>
    <t>100mm x 100 mm in flow splitter concrete weir</t>
  </si>
  <si>
    <t>Concrete class 35/19 in flow splitter bases</t>
  </si>
  <si>
    <t>Concrete class 35/19 inflow splitter walls</t>
  </si>
  <si>
    <t>706.06</t>
  </si>
  <si>
    <t>Joints with waterstops</t>
  </si>
  <si>
    <t>706.06.01</t>
  </si>
  <si>
    <t>Waterstop in a straight joint</t>
  </si>
  <si>
    <t>706.06.01.01</t>
  </si>
  <si>
    <t>SECTION J : FLOW SPLITTERS</t>
  </si>
  <si>
    <t xml:space="preserve">diameter puddle flange to existing concrete chamber </t>
  </si>
  <si>
    <t xml:space="preserve">including breaking out existing concrete and </t>
  </si>
  <si>
    <t>reinstatement after installation of pipe.</t>
  </si>
  <si>
    <t xml:space="preserve">Connect 450 mm diameter steel pipe with 600 mm </t>
  </si>
  <si>
    <t xml:space="preserve">material irrespective of depth (including concrete </t>
  </si>
  <si>
    <t>elements)</t>
  </si>
  <si>
    <t>2.1.2.1</t>
  </si>
  <si>
    <t>2.1.2.1.1</t>
  </si>
  <si>
    <t>2.1.3.1</t>
  </si>
  <si>
    <t>2.2.2.1.1</t>
  </si>
  <si>
    <t>2.2.3</t>
  </si>
  <si>
    <t>2.2.3.1</t>
  </si>
  <si>
    <t xml:space="preserve">STEEL REINFORCEMENT FOR SLUDGE DRYING </t>
  </si>
  <si>
    <t>BEDS</t>
  </si>
  <si>
    <t>2.3.1.1</t>
  </si>
  <si>
    <t>2.3.1.2</t>
  </si>
  <si>
    <t>2.4.1.1</t>
  </si>
  <si>
    <t>2.4.1.2</t>
  </si>
  <si>
    <t>2.5.1.1.1</t>
  </si>
  <si>
    <t xml:space="preserve">250mm waterstop in horizontal construction joints at </t>
  </si>
  <si>
    <t xml:space="preserve">concrete wall and base interface as shown on drawing </t>
  </si>
  <si>
    <t>No. 2300082-08-S-103.</t>
  </si>
  <si>
    <t xml:space="preserve"> TOTAL BROUGHT FORWARD</t>
  </si>
  <si>
    <t>2.1.1.1.1</t>
  </si>
  <si>
    <t>2.1.1.1.2</t>
  </si>
  <si>
    <t>Series 809</t>
  </si>
  <si>
    <t>depth ranges for sludge drying bed retaining wall</t>
  </si>
  <si>
    <t xml:space="preserve">SECTION D : SLUDGE DRYING BEDS </t>
  </si>
  <si>
    <t>Stormwater channel</t>
  </si>
  <si>
    <t>SECTION H : SUBSOIL DRAINAGE</t>
  </si>
  <si>
    <t xml:space="preserve">Areas                                                                                                                   </t>
  </si>
  <si>
    <t xml:space="preserve">Up to 1.0m wide                                                                                                         </t>
  </si>
  <si>
    <t xml:space="preserve">Up to 1,0m deep                                                                                                         </t>
  </si>
  <si>
    <t xml:space="preserve">Over 1,0m and up to 2,0m deep                                                                                           </t>
  </si>
  <si>
    <t xml:space="preserve">Over 2,0m and up to 3,0m deep                                                                                           </t>
  </si>
  <si>
    <t xml:space="preserve">Removal of spoil material </t>
  </si>
  <si>
    <t>To dumping areas to be provided by contractor</t>
  </si>
  <si>
    <t xml:space="preserve">SERIES 5 : DRAINAGE AND       EROSION PROTECTION                                                                        </t>
  </si>
  <si>
    <t>SUBSURFACE DRAINS</t>
  </si>
  <si>
    <t xml:space="preserve">Backfilling with crushed stone                                                </t>
  </si>
  <si>
    <t>Single-sized crushed stone</t>
  </si>
  <si>
    <t>Geotextile</t>
  </si>
  <si>
    <t>Grade 2, Claas A synthetic filter</t>
  </si>
  <si>
    <t>Perforated geopipe</t>
  </si>
  <si>
    <t>110mm Dia</t>
  </si>
  <si>
    <t>Concrete outlet structure for subsurface drains complete</t>
  </si>
  <si>
    <r>
      <t xml:space="preserve"> m</t>
    </r>
    <r>
      <rPr>
        <vertAlign val="superscript"/>
        <sz val="10"/>
        <rFont val="Arial"/>
        <family val="2"/>
      </rPr>
      <t>2</t>
    </r>
  </si>
  <si>
    <t>3.1.3.1</t>
  </si>
  <si>
    <t>3.1.5</t>
  </si>
  <si>
    <t>3.1.6</t>
  </si>
  <si>
    <t>SECTION K : TANKER DROPOFF</t>
  </si>
  <si>
    <t xml:space="preserve">SLUDGE DRYING BEDS </t>
  </si>
  <si>
    <t>SST FLOW SPLITTER BOX</t>
  </si>
  <si>
    <t>SECTION L</t>
  </si>
  <si>
    <t>SECTION M</t>
  </si>
  <si>
    <t>SECTION K : TANKER DROPOFF FACILITY</t>
  </si>
  <si>
    <t>Formwork and concrete finish</t>
  </si>
  <si>
    <t>702.01.01.01</t>
  </si>
  <si>
    <t xml:space="preserve">Plane, horizontal                                                                       </t>
  </si>
  <si>
    <t>702.01.01.02</t>
  </si>
  <si>
    <t xml:space="preserve">Plane, horizontal, in narrow widths                                                                      </t>
  </si>
  <si>
    <t xml:space="preserve">Plane, sloping                                                                            </t>
  </si>
  <si>
    <t>702.01.02</t>
  </si>
  <si>
    <t>702.01.02.01</t>
  </si>
  <si>
    <t xml:space="preserve">Plane, vertical                                                          </t>
  </si>
  <si>
    <t>Double-surface formwork (both sides measured)</t>
  </si>
  <si>
    <t>Steel reinforcement for structures</t>
  </si>
  <si>
    <t>Reinforcement for -</t>
  </si>
  <si>
    <t xml:space="preserve">Mild steel </t>
  </si>
  <si>
    <t>703.04.01.03</t>
  </si>
  <si>
    <t xml:space="preserve">Bars with an 12 mm dia                                                                </t>
  </si>
  <si>
    <t xml:space="preserve">High-yield- stress steel </t>
  </si>
  <si>
    <t>703.04.02.03</t>
  </si>
  <si>
    <t>Concrete</t>
  </si>
  <si>
    <t>30 Mpa</t>
  </si>
  <si>
    <t>704.01.01.01</t>
  </si>
  <si>
    <t>Ground beam - Foundations</t>
  </si>
  <si>
    <t>704.01.01.02</t>
  </si>
  <si>
    <t>Floor / Roof slab</t>
  </si>
  <si>
    <t>704.01.01.03</t>
  </si>
  <si>
    <t>Floor slab - sloping</t>
  </si>
  <si>
    <t>704.01.01.04</t>
  </si>
  <si>
    <t>Walls</t>
  </si>
  <si>
    <t>Allow for joints on concrete drainage slab</t>
  </si>
  <si>
    <t xml:space="preserve">Joint in Structures </t>
  </si>
  <si>
    <t>706.02</t>
  </si>
  <si>
    <t>Installation of proprietary expansion joints</t>
  </si>
  <si>
    <t>706.02.01</t>
  </si>
  <si>
    <t>Series 706</t>
  </si>
  <si>
    <t>Series 704</t>
  </si>
  <si>
    <t>Series 703</t>
  </si>
  <si>
    <t>Series 702</t>
  </si>
  <si>
    <t>Single-surface formwork (both sides measured)</t>
  </si>
  <si>
    <t xml:space="preserve">Supply and install proprietary expansion joint to </t>
  </si>
  <si>
    <t xml:space="preserve">concrete tanker drop slab, including cutting/forming joint, </t>
  </si>
  <si>
    <t xml:space="preserve">joint filler board, sealant, edge preparation and all </t>
  </si>
  <si>
    <t xml:space="preserve">necessary accessories, complete in accordance with </t>
  </si>
  <si>
    <t>the drawings and project specifications.</t>
  </si>
  <si>
    <t xml:space="preserve">Expansion joints as detailed on the Drawings and/or </t>
  </si>
  <si>
    <t xml:space="preserve">specified in the Project Specifications </t>
  </si>
  <si>
    <t>706.04</t>
  </si>
  <si>
    <t xml:space="preserve">Filled Joints </t>
  </si>
  <si>
    <t>706.04.01</t>
  </si>
  <si>
    <t xml:space="preserve">10 mm thick bitumen impregnated fibreboard joint </t>
  </si>
  <si>
    <t>filler with polyurethane sealant.</t>
  </si>
  <si>
    <t xml:space="preserve">Joints with waterstops </t>
  </si>
  <si>
    <t>Waterstops in a straight joint</t>
  </si>
  <si>
    <t>SERIES 8</t>
  </si>
  <si>
    <t>SPECIFIC WORKS</t>
  </si>
  <si>
    <t>Section 805</t>
  </si>
  <si>
    <t>Building work</t>
  </si>
  <si>
    <t>Brickwork</t>
  </si>
  <si>
    <t>805.01.02</t>
  </si>
  <si>
    <t>230mm Thick external wall</t>
  </si>
  <si>
    <t>Plaster work</t>
  </si>
  <si>
    <t>805.02.01</t>
  </si>
  <si>
    <t>Single coat or first coat</t>
  </si>
  <si>
    <t>805.02.01.01</t>
  </si>
  <si>
    <t>Wood-float finish</t>
  </si>
  <si>
    <t>Miscellaneous work</t>
  </si>
  <si>
    <t>Supply and installation of 2500 x 1200 mild steel grating drain covers, including 50 x 50 x 4mm grating sleeve &amp; 60 x 60 x 4mm grating seating</t>
  </si>
  <si>
    <t>1</t>
  </si>
  <si>
    <t>1.1.1.1.1</t>
  </si>
  <si>
    <t>1.1.1.1.2</t>
  </si>
  <si>
    <t>1.1.1.1.3</t>
  </si>
  <si>
    <t>1.1.1.2.1</t>
  </si>
  <si>
    <t>1.2.1.1.1</t>
  </si>
  <si>
    <t>1.3.1.1.2</t>
  </si>
  <si>
    <t>1.3.1.1.3</t>
  </si>
  <si>
    <t>1.3.1.1.4</t>
  </si>
  <si>
    <t>1.3.1.1.5</t>
  </si>
  <si>
    <t>1.3.4.1</t>
  </si>
  <si>
    <t>2</t>
  </si>
  <si>
    <t>Total</t>
  </si>
  <si>
    <r>
      <t>m</t>
    </r>
    <r>
      <rPr>
        <b/>
        <vertAlign val="superscript"/>
        <sz val="10"/>
        <rFont val="Arial"/>
        <family val="2"/>
      </rPr>
      <t>2</t>
    </r>
  </si>
  <si>
    <t xml:space="preserve">   (iii) Dewatering Plant Access Road</t>
  </si>
  <si>
    <t xml:space="preserve">and Materials Manager to meet CoT requirements  </t>
  </si>
  <si>
    <t>1.4a</t>
  </si>
  <si>
    <t>B001.05.01</t>
  </si>
  <si>
    <t xml:space="preserve">200mm PVC PIPE 400kPa </t>
  </si>
  <si>
    <t xml:space="preserve">250mm PVC PIPE 400kPa </t>
  </si>
  <si>
    <t xml:space="preserve">315mm PVC PIPE 400kPa </t>
  </si>
  <si>
    <t>250mm PVC PIPE 400kPa</t>
  </si>
  <si>
    <t>315mm PVC PIPE 400kPa</t>
  </si>
  <si>
    <t>(b) Time-related charges</t>
  </si>
  <si>
    <t>B001.04.03</t>
  </si>
  <si>
    <t>B001.04.04</t>
  </si>
  <si>
    <t>B001.05</t>
  </si>
  <si>
    <t xml:space="preserve">Contractor's markup on item  B001.05                                                                             </t>
  </si>
  <si>
    <t>B002.01.01</t>
  </si>
  <si>
    <t>B002.01.02</t>
  </si>
  <si>
    <t>B002.02</t>
  </si>
  <si>
    <t>LIC.2.1</t>
  </si>
  <si>
    <t>LIC.2.2</t>
  </si>
  <si>
    <t>LIC.2.3</t>
  </si>
  <si>
    <t>LIC.1.4</t>
  </si>
  <si>
    <t>B203.03.01</t>
  </si>
  <si>
    <t>LIC.3.2</t>
  </si>
  <si>
    <t>LIC.4.1</t>
  </si>
  <si>
    <t>LIC.2.4</t>
  </si>
  <si>
    <t>3.11</t>
  </si>
  <si>
    <t>3.11.1</t>
  </si>
  <si>
    <t>3.11.2</t>
  </si>
  <si>
    <t>3.11.2.1</t>
  </si>
  <si>
    <t>3.11.2.2</t>
  </si>
  <si>
    <t>3.11.2.3</t>
  </si>
  <si>
    <t>LIC.1.2</t>
  </si>
  <si>
    <t>5a-Elec Spec</t>
  </si>
  <si>
    <t>B22</t>
  </si>
  <si>
    <t xml:space="preserve">Supply, deliver, install, test, and commission the following DIESEL GENERATOR units 250kva 3phase with automatic change-over panel, including all batteries, connections into the unit, and all accessories, switchgear, labels, legend cards, and Security Bars. The price shall include liaison with the generator manufacturer, obtaining shop drawings for approval by the engineer, and the preparation and provision to be connected to the existing generator tank and the MCC1. The standby generators shall be fitted with a digital maximum demand and kilowatt-hour meter with battery backed up data storage and retention.  </t>
  </si>
  <si>
    <t>Diesel generator shall be new, factory-wired and for installation indoors. Switchboards shall be powder coated, have a minimum IP35 rating (indoors), 250kva 3phase with automatic change-over panel,  bulk tank complete with piping, valves, transfer pumps and connections required to provide a fully operational system including all accessories and interconnecting cables as per the specification.</t>
  </si>
  <si>
    <t xml:space="preserve">Safely decommission the existing generator and arrange for its transportation to the COT store as per the client requirement. </t>
  </si>
  <si>
    <t>Bulk fuel tank and components complete with piping, valves, transfer pumps and connections required to provide a fully operational system</t>
  </si>
  <si>
    <t>B23</t>
  </si>
  <si>
    <t xml:space="preserve">HMI and associated accessories </t>
  </si>
  <si>
    <t>CPU for the panel &amp; all associated  PLC hardware</t>
  </si>
  <si>
    <t xml:space="preserve">Associated DC MCD and wiring  with all accessories </t>
  </si>
  <si>
    <t xml:space="preserve">On-site testing, commissioning, training and documentation </t>
  </si>
  <si>
    <t>The Contractor shall conduct a conditional assessment and test all field instrumentation, including:
Level sensors, solenoid valve, level switch control, all other associated field instruments All components and cables must be tested, and fully commissioned to ensure proper functionality within the existing control and process systems.</t>
  </si>
  <si>
    <t xml:space="preserve">Inspection, testing and generation of a quotation for the repair and or replacement of the items as below. </t>
  </si>
  <si>
    <t>Existing field instrumentation and control systems</t>
  </si>
  <si>
    <t xml:space="preserve">Existing field instrument cable  </t>
  </si>
  <si>
    <t>Provisional Sum allowed for the repair and or repalce of the items as above. Contractor to provide a quotation for the work to the engineer for approval before commencing with the works.</t>
  </si>
  <si>
    <t>Prov.Sum</t>
  </si>
  <si>
    <t>Overheads, charges and profit on item above</t>
  </si>
  <si>
    <t>Instrumentation cables</t>
  </si>
  <si>
    <t>Primary Sludge Pump Station 02 - Drainage Pump</t>
  </si>
  <si>
    <t>B19</t>
  </si>
  <si>
    <t>A distribution board to power a 1,5kw 3-phase submersible pump only with all accessories as per the DB drawing.</t>
  </si>
  <si>
    <t>B14</t>
  </si>
  <si>
    <t>Supply cable for the electromagnetic flow meter , including all required accessories and fittings</t>
  </si>
  <si>
    <t>B18</t>
  </si>
  <si>
    <t>Supply cable 16mm² 4core SWA/PVC + earth wire for DB including all required accessories and fittings</t>
  </si>
  <si>
    <t>Waterproof Isolator 60A for the 1.5kw three phase pump complete will all accessories and joint kit.</t>
  </si>
  <si>
    <t>An automatic Control panel for the 1,5kw submersible pump with all accessories</t>
  </si>
  <si>
    <t>Primary Sludge Scum Pump</t>
  </si>
  <si>
    <t>The Contractor shall supply, deliver, install, test, and commission  complete with all necessary accessories:the following equipment and materials shall be for the Primary Sludge Scump Pump system. All equipment shall be installed and fully commissioned to ensure safe, reliable, and efficient operation in accordance with site requirements.</t>
  </si>
  <si>
    <t xml:space="preserve">SWA/PVC 6mm² 4core supply cable for the 2.2 kW pump, to be connected from Distribution Board ) complete with all accessories </t>
  </si>
  <si>
    <t>A complete, weatherproof control panel for 2,2KW field installation, including:Start and stop functionality, All necessary accessories and protection components, Suitable enclosure for outdoor mounting and operation</t>
  </si>
  <si>
    <t>B24</t>
  </si>
  <si>
    <r>
      <rPr>
        <b/>
        <sz val="10"/>
        <color rgb="FF000000"/>
        <rFont val="Arial"/>
        <family val="2"/>
      </rPr>
      <t>Small Distribution Board (DB)</t>
    </r>
    <r>
      <rPr>
        <sz val="10"/>
        <color indexed="8"/>
        <rFont val="Arial"/>
        <family val="2"/>
      </rPr>
      <t xml:space="preserve"> for connecting small power supply and the 220V electromagnetic flow meter as per the drawing.</t>
    </r>
  </si>
  <si>
    <t>SWA/PVC 6mm² 3core supply cable including all required accessories and fittings</t>
  </si>
  <si>
    <r>
      <rPr>
        <b/>
        <sz val="10"/>
        <color rgb="FF000000"/>
        <rFont val="Arial"/>
        <family val="2"/>
      </rPr>
      <t>20mm Galvanized Steel Conduits</t>
    </r>
    <r>
      <rPr>
        <sz val="10"/>
        <color indexed="8"/>
        <rFont val="Arial"/>
        <family val="2"/>
      </rPr>
      <t xml:space="preserve"> for cable routing.</t>
    </r>
  </si>
  <si>
    <t xml:space="preserve">Supply and installation of all luminaires c/w lamps. Allow for the mounting onto cable trays, concrete, brickwork, walls and/or ceilings c/w all brackets,supports, conduit boxes, mounting and fixing accessories. </t>
  </si>
  <si>
    <t>B12</t>
  </si>
  <si>
    <t>The Contractor shall supply, deliver, install, test, and commission the Single core; 600/1000V rated; high conductivity annealed stranded copper conductors to SANS 1411-1; PVC insulated to SANS 1411-2; manufactured to SANS 1507-3; as may be drawn in, wiring duct, conduit and/or sleeves:Provision should be made to connect to the existing MCC</t>
  </si>
  <si>
    <r>
      <rPr>
        <b/>
        <sz val="10"/>
        <color rgb="FF000000"/>
        <rFont val="Arial"/>
        <family val="2"/>
      </rPr>
      <t>20mm Galvanised Steel Conduits</t>
    </r>
    <r>
      <rPr>
        <sz val="10"/>
        <color indexed="8"/>
        <rFont val="Arial"/>
        <family val="2"/>
      </rPr>
      <t xml:space="preserve"> for cable routing.</t>
    </r>
  </si>
  <si>
    <r>
      <t xml:space="preserve">The Contractor shall </t>
    </r>
    <r>
      <rPr>
        <b/>
        <sz val="10"/>
        <rFont val="Arial"/>
        <family val="2"/>
      </rPr>
      <t>provide a complete power supply system</t>
    </r>
    <r>
      <rPr>
        <sz val="10"/>
        <rFont val="Arial"/>
        <family val="2"/>
      </rPr>
      <t xml:space="preserve"> for two (2) 5-kw pumps, including but not limited to the following, The installation shall comply with all relevant electrical standards and regulations:</t>
    </r>
  </si>
  <si>
    <t xml:space="preserve">SWA/PVC 16mm² 4core  power Cables with all connection accessories including earthing cable. </t>
  </si>
  <si>
    <r>
      <t xml:space="preserve">Waterproof control panel with all necessary </t>
    </r>
    <r>
      <rPr>
        <b/>
        <sz val="10"/>
        <rFont val="Arial"/>
        <family val="2"/>
      </rPr>
      <t>switchgear</t>
    </r>
    <r>
      <rPr>
        <sz val="10"/>
        <rFont val="Arial"/>
        <family val="2"/>
      </rPr>
      <t xml:space="preserve"> and </t>
    </r>
    <r>
      <rPr>
        <b/>
        <sz val="10"/>
        <rFont val="Arial"/>
        <family val="2"/>
      </rPr>
      <t>control components, Pump start/stop controls, protection devices, and indicators, All internal wiring, labelling, and terminations</t>
    </r>
    <r>
      <rPr>
        <sz val="10"/>
        <rFont val="Arial"/>
        <family val="2"/>
      </rPr>
      <t>, All required accessories for a fully operational system</t>
    </r>
  </si>
  <si>
    <t>B13</t>
  </si>
  <si>
    <t xml:space="preserve">Testing and Commissioning </t>
  </si>
  <si>
    <t>B20</t>
  </si>
  <si>
    <t>Testing and commissioning of the DB and provide all documentation including maitenace manuals and COC</t>
  </si>
  <si>
    <t>The contractor shall integrate a light control timer into the existing lighting distribution board (DB)/MCC serving the pole-mounted lights, complete with all necessary accessories. The installation shall include a manual bypass switch to allow for direct control of the lighting in the event of timer failure or during maintenance activities.
The contractor’s price shall be deemed to include the supply, delivery, off-loading, installation, testing, and commissioning of the complete external lighting system, inclusive of all required accessories and components to ensure a fully operational and compliant installation.</t>
  </si>
  <si>
    <t>300w LED Floodlight 120lm/w 90 Degree 6000k IP65 5 year guarantee</t>
  </si>
  <si>
    <t>400w LED Floodlight 150lm/w 90 Degree 6000k IP65 5 year guarantee</t>
  </si>
  <si>
    <t>Decommissioning of existing luminaires mounted on an 8 m pole, including disposal and/or transportation to the COT storage facility</t>
  </si>
  <si>
    <t>Decommissioning of existing luminaires mounted on 15m high mast light pole, including disposal and/or transportation to the COT storage facility</t>
  </si>
  <si>
    <t>Testing and commissioning of the outdoor and indoor lighting systems complete with maitenance manual, and documentation including COC.</t>
  </si>
  <si>
    <t>BESEC</t>
  </si>
  <si>
    <t>SECURITY &amp; FENCING</t>
  </si>
  <si>
    <t>BESEC 3,1</t>
  </si>
  <si>
    <t>DESIGN, DRAWING AND GENERAL</t>
  </si>
  <si>
    <t>The rate tendered shall include for the provision of the necessary design information for all items measured under the respective schedule</t>
  </si>
  <si>
    <t>BESEC 12</t>
  </si>
  <si>
    <t>The Contractor will provide the following design calculations, Drawings and wiring diagrams for approval by the Engineer [ Refer to BSEC 12]</t>
  </si>
  <si>
    <t>BESEC 10&amp;11</t>
  </si>
  <si>
    <t>Provide operating and maintenance manuals, data sheets of all equipment and “as built” drawings [Refer to BSEC 10 &amp; 11]</t>
  </si>
  <si>
    <t>SUPPLY AND DELIVERY TO SITE</t>
  </si>
  <si>
    <t>Rate tendered to include for all material, equipment, plant, testing apparatus, labour, manufacturing, factory acceptance testing, transport, import duties, handling and possibly double handling, delivery to and off-loading at Site as well as temporary storage prior to installation. For the security and fence, the rate tendered shall be for the complete System and shall include, but not limited to, as detailed in this Particular Specifications. Any special devices shall be listed separately in Variations and Additions to the Electrical Standard and Particular Specifications.</t>
  </si>
  <si>
    <t>NOTE: All Clearing and Grubbing costs to be included in the fencing rates and work to be carried out in accordance with the Project’s Standard Specifications.</t>
  </si>
  <si>
    <t>Supply and delivery to site of a complete electrical fence equipment system, including all accessories for the entire site, including gate acces</t>
  </si>
  <si>
    <t>Supply and delivery to site a complete electric fence and CCTV network cabling including all accessories</t>
  </si>
  <si>
    <t>Supply and delivery to site a complete electric fence and CCTV power cabling including all accessories</t>
  </si>
  <si>
    <t xml:space="preserve">Supply and delivery to site of a complete excavation and underground service detection in preparation for trenching   </t>
  </si>
  <si>
    <t xml:space="preserve">Supply and delivery to site of a complete electric fence gate energisers, components, software, monitors and additional signals to be monitored on CCTV System. </t>
  </si>
  <si>
    <t>Supply and delivery to site of a complete server System</t>
  </si>
  <si>
    <t>Supply and delivery to site of a complete perimeter CCTV System Hardware</t>
  </si>
  <si>
    <t>Supply and delivery to site of a complete perimeter CCTV System Software</t>
  </si>
  <si>
    <t>Supply and delivery of a complete UPS as specified</t>
  </si>
  <si>
    <t xml:space="preserve">Supply and delivery to site of a complete galvanised 10m scissor masts </t>
  </si>
  <si>
    <t xml:space="preserve">Supply and delivery remote views &amp; control system of the security system
</t>
  </si>
  <si>
    <t xml:space="preserve">Supply and delivery to site of a complete Addressable Audio System </t>
  </si>
  <si>
    <t xml:space="preserve">Supply and delivery to site of all enclosures, plinths, hardware and software as specified </t>
  </si>
  <si>
    <t>INSTALLATION</t>
  </si>
  <si>
    <t xml:space="preserve">Rate tendered to include for all plant, tools, labour, rigging, handling, placing into position, aligning, fixing, grouting, but not limited to and getting ready for testing and commissioning. Install of the entire security and fence system shall be accordance with the manufacturer's written instructions and recognized industry practices, to ensure that the security and fence system complies with the requirements and serves the intended purposes. Comply with the requirements of SANS and IEC standards and applicable portions of "Standard of Installation", for installation of security and fence but not limited to. </t>
  </si>
  <si>
    <t xml:space="preserve">Site installation of the complete electrical fence equipment including all accessories for the entire site including gate access.  </t>
  </si>
  <si>
    <t>Site installation of a complete electric fence and CCTV network cabling including all accessories</t>
  </si>
  <si>
    <t>Site installation of a complete electric fence and CCTV power cabling including all accessories</t>
  </si>
  <si>
    <t xml:space="preserve">Site installation of a complete excavation of trench as per soil condition </t>
  </si>
  <si>
    <t xml:space="preserve">Site installation of a complete electric fence gate energisers, components, software, monitors and additional signals to be monitored on CCTV System. </t>
  </si>
  <si>
    <t>Site installation of a complete server System</t>
  </si>
  <si>
    <t>Site installation of a complete perimeter CCTV System Hardware</t>
  </si>
  <si>
    <t>Site installation of a complete perimeter CCTV System Software</t>
  </si>
  <si>
    <t>Site installation of a complete UPS as specified</t>
  </si>
  <si>
    <t xml:space="preserve">Site installation of a complete galvanised 10m scissor masts </t>
  </si>
  <si>
    <t>Site installation of a remote views &amp; control system of the security system</t>
  </si>
  <si>
    <t xml:space="preserve">Site installation of a complete Addressable Audio System </t>
  </si>
  <si>
    <t xml:space="preserve">Site installation of all enclosures, plinths, hardware, and software as specified </t>
  </si>
  <si>
    <t>Site programming of the entire system</t>
  </si>
  <si>
    <t>COMMISSIONING</t>
  </si>
  <si>
    <t>Rate tendered to include for the drafting of the necessary testing and commissioning plans, attendance of required local and/or overseas specialists, all testing apparatus, instruments and equipment, any/all consumables required for testing purposes and to prove performance, any/all temporary works, any/all control checks, and compilation of final commissioning report. Comply with the requirements of SANS and IEC standards and applicable portions of "Standard of commissioning”.</t>
  </si>
  <si>
    <t>Commissioning of the complete electrical fence equipment including all accessories for the entire site including gate access</t>
  </si>
  <si>
    <t>Commissioning of the complete electric fence and CCTV network cabling including all accessories</t>
  </si>
  <si>
    <t>Commissioning of the complete electric fence and CCTV power cabling including all accessories</t>
  </si>
  <si>
    <t xml:space="preserve">Commissioning of the complete electric fence gate energisers, components, software, monitors and additional signals to be monitored on CCTV System. </t>
  </si>
  <si>
    <t>Commissioning of the complete server System</t>
  </si>
  <si>
    <t>Commissioning of the complete perimeter CCTV System Hardware</t>
  </si>
  <si>
    <t>Commissioning of the complete perimeter CCTV System Software</t>
  </si>
  <si>
    <t>Commissioning of the complete UPS as specified</t>
  </si>
  <si>
    <t xml:space="preserve">Commissioning of the complete galvanised 10m scissor masts </t>
  </si>
  <si>
    <t>Commissioning of the complete remote views &amp; control system of the security system</t>
  </si>
  <si>
    <t xml:space="preserve">Commissioning of the complete Addressable Audio System </t>
  </si>
  <si>
    <t xml:space="preserve">Commissioning of the complete all enclosures, plinths, hardware, and software as specified </t>
  </si>
  <si>
    <t>Commissioning of the complete programming of the entire system</t>
  </si>
  <si>
    <t>SECTION N : ELECTRICAL</t>
  </si>
  <si>
    <t>TANKER DROP OFF</t>
  </si>
  <si>
    <t>SECTION N</t>
  </si>
  <si>
    <t>Detailed design of the sludge conveyor belt system including the submission of drawings, technical data and a technical write-up to the Engineer for approval prior to procurement and/or manufacturing.</t>
  </si>
  <si>
    <t>SLUDGE CONVEYOR</t>
  </si>
  <si>
    <t>SECTION M : MECHANICAL</t>
  </si>
  <si>
    <t>PUMPING EQUIPMENT</t>
  </si>
  <si>
    <t>2.2.4</t>
  </si>
  <si>
    <t>2.2.5</t>
  </si>
  <si>
    <t>2.2.6</t>
  </si>
  <si>
    <t>2.2.7</t>
  </si>
  <si>
    <t>2.3.2</t>
  </si>
  <si>
    <t>2.3.3</t>
  </si>
  <si>
    <t>2.3.4</t>
  </si>
  <si>
    <t>2.3.5</t>
  </si>
  <si>
    <t>2.3.6</t>
  </si>
  <si>
    <t>2.3.7</t>
  </si>
  <si>
    <t>Detailed design of the pump station general arrangements and pipework including the submission of drawings, technical data and a technical write-up to the Engineer for approval prior to procurement and/or manufacturing.</t>
  </si>
  <si>
    <t xml:space="preserve">LIFTING EQUIPMENT </t>
  </si>
  <si>
    <t>3.2.4</t>
  </si>
  <si>
    <t>3.2.5</t>
  </si>
  <si>
    <t>3.2.6</t>
  </si>
  <si>
    <t>3.2.7</t>
  </si>
  <si>
    <t>3.2.8</t>
  </si>
  <si>
    <t>3.2.9</t>
  </si>
  <si>
    <t>3.2.10</t>
  </si>
  <si>
    <t>Detailed design of the lifting equipment general arrangements including the submission of drawings, technical data and a technical write-up to the Engineer for approval prior to procurement and/or manufacturing.</t>
  </si>
  <si>
    <t>3.2.11</t>
  </si>
  <si>
    <t>3.2.12</t>
  </si>
  <si>
    <t>3.3.2</t>
  </si>
  <si>
    <t>3.3.4</t>
  </si>
  <si>
    <t>3.3.5</t>
  </si>
  <si>
    <t>3.3.6</t>
  </si>
  <si>
    <t>3.3.7</t>
  </si>
  <si>
    <t>3.3.8</t>
  </si>
  <si>
    <t>3.3.9</t>
  </si>
  <si>
    <t>3.3.10</t>
  </si>
  <si>
    <t>3.3.11</t>
  </si>
  <si>
    <t>Hand cranked winch with cable and hook for Submersible pump in Degritter 1</t>
  </si>
  <si>
    <t>Hand cranked winch with cable and hook for Submersible pump in Degritter 2</t>
  </si>
  <si>
    <t>Hand cranked winch with cable and hook for Submersible mixer in Anaerobic Zone 1</t>
  </si>
  <si>
    <t>Hand cranked winch with cable and hook for Submersible mixer in Anaerobic Zone 2</t>
  </si>
  <si>
    <t>Hand cranked winch with cable and hook for Submersible mixer in Anaerobic Zone 3</t>
  </si>
  <si>
    <t>Hand cranked winch with cable and hook for Submersible mixer in Anaerobic Zone 4</t>
  </si>
  <si>
    <t>Hand cranked winch with cable and hook for Submersible mixer in Anaerobic Zone 5</t>
  </si>
  <si>
    <t>Lifting davit complete Including hand cranked winch with cable and hook for Dewatering Filtrate Pumps</t>
  </si>
  <si>
    <t>Lifting davit complete Including hand cranked winch with cable and hook for PST scum pumps</t>
  </si>
  <si>
    <t>Lifting davit complete Including hand cranked winch with cable and hook for subsoil drainage pumps</t>
  </si>
  <si>
    <t>Lifting davit complete Including hand cranked winch with cable and hook for Chlorine motive water pumps</t>
  </si>
  <si>
    <t>PENSTOCKS</t>
  </si>
  <si>
    <t>4.3.1</t>
  </si>
  <si>
    <t>4.3.2</t>
  </si>
  <si>
    <t>4.4.1</t>
  </si>
  <si>
    <t>Detailed design of the penstock (sluice gate) general arrangements including the submission of drawings, technical data and a technical write-up to the Engineer for approval prior to procurement and/or manufacturing.</t>
  </si>
  <si>
    <t xml:space="preserve">a) Allow for temporary works to isolate and empty PST channels while keeping the existing works operational to verify dimensions (1st round) then to modify civil works as required (2nd round) then for installation of penstocks (3rd round). </t>
  </si>
  <si>
    <t>MIXERS</t>
  </si>
  <si>
    <t>Detailed design of the mixer general arrangements including the submission of drawings, technical data and a technical write-up to the Engineer for approval prior to procurement and/or manufacturing.</t>
  </si>
  <si>
    <t>SST BRIDGE</t>
  </si>
  <si>
    <t>6.2.1</t>
  </si>
  <si>
    <t>6.2.2</t>
  </si>
  <si>
    <t>6.3.1</t>
  </si>
  <si>
    <t>6.3.2</t>
  </si>
  <si>
    <t>6.3.3</t>
  </si>
  <si>
    <t>Detailed design of the SST bridge general arrangements including the submission of drawings, technical data and a technical write-up to the Engineer for approval prior to procurement and/or manufacturing.</t>
  </si>
  <si>
    <t>Allowance for emptying of SST including all temporary works and removal of redundant SST equipment. Temorary works to include isolation of SST by temporary means as no isolation valve or penstock is available.</t>
  </si>
  <si>
    <t>PIPEWORK AND VALVES</t>
  </si>
  <si>
    <t>7.1.1</t>
  </si>
  <si>
    <t>7.2.1</t>
  </si>
  <si>
    <t>7.2.2</t>
  </si>
  <si>
    <t>7.2.3</t>
  </si>
  <si>
    <t>7.2.4</t>
  </si>
  <si>
    <t>7.2.5</t>
  </si>
  <si>
    <t>7.2.6</t>
  </si>
  <si>
    <t>7.2.7</t>
  </si>
  <si>
    <t>7.2.8</t>
  </si>
  <si>
    <t>7.2.9</t>
  </si>
  <si>
    <t>7.2.10</t>
  </si>
  <si>
    <t>7.2.11</t>
  </si>
  <si>
    <t>7.2.12</t>
  </si>
  <si>
    <t>7.2.13</t>
  </si>
  <si>
    <t>7.2.14</t>
  </si>
  <si>
    <t>7.2.15</t>
  </si>
  <si>
    <t>7.2.16</t>
  </si>
  <si>
    <t>7.2.17</t>
  </si>
  <si>
    <t>7.2.18</t>
  </si>
  <si>
    <t>7.2.19</t>
  </si>
  <si>
    <t>7.2.20</t>
  </si>
  <si>
    <t>7.2.21</t>
  </si>
  <si>
    <t>7.2.22</t>
  </si>
  <si>
    <t>Detailed design of the pipework general arrangements including the submission of drawings, technical data and a technical write-up to the Engineer for approval prior to procurement and/or manufacturing.</t>
  </si>
  <si>
    <t>7.2.23</t>
  </si>
  <si>
    <t>7.2.24</t>
  </si>
  <si>
    <t>7.2.25</t>
  </si>
  <si>
    <t>7.2.26</t>
  </si>
  <si>
    <t>7.2.27</t>
  </si>
  <si>
    <t>7.2.28</t>
  </si>
  <si>
    <t>7.2.29</t>
  </si>
  <si>
    <t>7.2.30</t>
  </si>
  <si>
    <t>7.2.31</t>
  </si>
  <si>
    <t>7.2.32</t>
  </si>
  <si>
    <t>7.2.33</t>
  </si>
  <si>
    <t>7.2.34</t>
  </si>
  <si>
    <t>7.2.35</t>
  </si>
  <si>
    <t>7.2.36</t>
  </si>
  <si>
    <t>7.2.37</t>
  </si>
  <si>
    <t>7.2.38</t>
  </si>
  <si>
    <t>7.2.39</t>
  </si>
  <si>
    <t>7.2.40</t>
  </si>
  <si>
    <t>7.2.41</t>
  </si>
  <si>
    <t>7.2.42</t>
  </si>
  <si>
    <t>7.2.43</t>
  </si>
  <si>
    <t>7.2.44</t>
  </si>
  <si>
    <t>7.2.45</t>
  </si>
  <si>
    <t>7.2.46</t>
  </si>
  <si>
    <t>7.2.47</t>
  </si>
  <si>
    <t>7.2.48</t>
  </si>
  <si>
    <t>7.2.49</t>
  </si>
  <si>
    <t>7.2.50</t>
  </si>
  <si>
    <t>7.2.51</t>
  </si>
  <si>
    <t>7.2.52</t>
  </si>
  <si>
    <t>7.2.53</t>
  </si>
  <si>
    <t>7.2.54</t>
  </si>
  <si>
    <t>7.2.55</t>
  </si>
  <si>
    <t>7.2.56</t>
  </si>
  <si>
    <t>7.2.57</t>
  </si>
  <si>
    <t>7.2.58</t>
  </si>
  <si>
    <t>7.2.59</t>
  </si>
  <si>
    <t>7.2.60</t>
  </si>
  <si>
    <t>7.2.61</t>
  </si>
  <si>
    <t>7.2.62</t>
  </si>
  <si>
    <t>7.2.63</t>
  </si>
  <si>
    <t>7.2.64</t>
  </si>
  <si>
    <t>7.2.65</t>
  </si>
  <si>
    <t>7.2.66</t>
  </si>
  <si>
    <t>7.2.67</t>
  </si>
  <si>
    <t>7.2.68</t>
  </si>
  <si>
    <t>7.2.69</t>
  </si>
  <si>
    <t>7.2.70</t>
  </si>
  <si>
    <t>7.2.71</t>
  </si>
  <si>
    <t>7.2.72</t>
  </si>
  <si>
    <t>7.2.73</t>
  </si>
  <si>
    <t>7.2.74</t>
  </si>
  <si>
    <t>7.2.75</t>
  </si>
  <si>
    <t>7.2.76</t>
  </si>
  <si>
    <t>7.2.77</t>
  </si>
  <si>
    <t>7.2.78</t>
  </si>
  <si>
    <t>7.2.79</t>
  </si>
  <si>
    <t>7.2.80</t>
  </si>
  <si>
    <t>7.2.81</t>
  </si>
  <si>
    <t>7.2.82</t>
  </si>
  <si>
    <t>7.2.83</t>
  </si>
  <si>
    <t>7.2.84</t>
  </si>
  <si>
    <t>7.2.85</t>
  </si>
  <si>
    <t>7.2.86</t>
  </si>
  <si>
    <t>7.2.87</t>
  </si>
  <si>
    <t>7.2.88</t>
  </si>
  <si>
    <t>7.2.89</t>
  </si>
  <si>
    <t>7.2.90</t>
  </si>
  <si>
    <t>7.2.91</t>
  </si>
  <si>
    <t>7.2.92</t>
  </si>
  <si>
    <t>7.2.93</t>
  </si>
  <si>
    <t>7.2.94</t>
  </si>
  <si>
    <t>7.2.95</t>
  </si>
  <si>
    <t>7.3.1</t>
  </si>
  <si>
    <t xml:space="preserve">a)  Allow all temporary works to install both the new WAS flow meter pipework and the SST isolation pipes and valves at the SST Splitter Box. This may require partial draining of the reactors. </t>
  </si>
  <si>
    <t>b) Allow for core drilling into reactor chamber walls for new WAS pipe and SST isolation pipes through reactor wall. Include for grouting in of new puddle pipes.</t>
  </si>
  <si>
    <t>7.4.1</t>
  </si>
  <si>
    <t>7.4.2</t>
  </si>
  <si>
    <t>INSTRUMENTATION</t>
  </si>
  <si>
    <t>Detailed design of the instrumentation general arrangements including the submission of drawings, technical data and a technical write-up to the Engineer for approval prior to procurement and/or manufacturing.</t>
  </si>
  <si>
    <t>8.1.1</t>
  </si>
  <si>
    <t>8.2.1</t>
  </si>
  <si>
    <t>8.2.3</t>
  </si>
  <si>
    <t>8.2.4</t>
  </si>
  <si>
    <t>8.2.5</t>
  </si>
  <si>
    <t>8.2.6</t>
  </si>
  <si>
    <t>8.2.7</t>
  </si>
  <si>
    <t>8.3.1</t>
  </si>
  <si>
    <t>8.3.2</t>
  </si>
  <si>
    <t>8.3.3</t>
  </si>
  <si>
    <t>8.3.4</t>
  </si>
  <si>
    <t>8.3.5</t>
  </si>
  <si>
    <t>8.3.6</t>
  </si>
  <si>
    <t>EK-PP02-MFL01 (80mm dia.) Including modifications to existing mild steel piping including new flanges and making good corrosion protection.</t>
  </si>
  <si>
    <t>EK-WP01-MFL01 (100mm dia.) Including modifications to existing mild steel piping including new flanges and making good corrosion protection.</t>
  </si>
  <si>
    <t>SUNDRIES</t>
  </si>
  <si>
    <t>9.1.1</t>
  </si>
  <si>
    <t>9.1.2</t>
  </si>
  <si>
    <t>9.1.3</t>
  </si>
  <si>
    <t>9.1.4</t>
  </si>
  <si>
    <t>9.1.5</t>
  </si>
  <si>
    <t>9.1.6</t>
  </si>
  <si>
    <t>9.1.7</t>
  </si>
  <si>
    <t>9.1.8</t>
  </si>
  <si>
    <t>9.1.9</t>
  </si>
  <si>
    <t>9.1.10</t>
  </si>
  <si>
    <t>9.1.11</t>
  </si>
  <si>
    <t>9.1.12</t>
  </si>
  <si>
    <t>1,2,1</t>
  </si>
  <si>
    <t>1,3,1</t>
  </si>
  <si>
    <t>1,3.2</t>
  </si>
  <si>
    <t>1,3,3</t>
  </si>
  <si>
    <t>1,3,4</t>
  </si>
  <si>
    <t>1,3,5</t>
  </si>
  <si>
    <t>2,1,1</t>
  </si>
  <si>
    <t>2,1,2</t>
  </si>
  <si>
    <t>2,1,3</t>
  </si>
  <si>
    <t>2,1,4</t>
  </si>
  <si>
    <t>2,1,5</t>
  </si>
  <si>
    <t>2,1,6</t>
  </si>
  <si>
    <t>2,1,7</t>
  </si>
  <si>
    <t>2,1,8</t>
  </si>
  <si>
    <t>2,1,9</t>
  </si>
  <si>
    <t>2,1,10</t>
  </si>
  <si>
    <t>2,1,10,1</t>
  </si>
  <si>
    <t>2,1,10,2</t>
  </si>
  <si>
    <t>2,1,11</t>
  </si>
  <si>
    <t>2,1,11,1</t>
  </si>
  <si>
    <t>2,1,11,2</t>
  </si>
  <si>
    <t>2,1,11,3</t>
  </si>
  <si>
    <t>2,1,11,4</t>
  </si>
  <si>
    <t>2,2,1</t>
  </si>
  <si>
    <t>2,2,2</t>
  </si>
  <si>
    <t>2,2,3</t>
  </si>
  <si>
    <t>2,2,4</t>
  </si>
  <si>
    <t>2,2,5</t>
  </si>
  <si>
    <t>2,2,6</t>
  </si>
  <si>
    <t>2,3,1</t>
  </si>
  <si>
    <t>2,3,2</t>
  </si>
  <si>
    <t>2,3,3</t>
  </si>
  <si>
    <t>3,1,1</t>
  </si>
  <si>
    <t>3,1,2</t>
  </si>
  <si>
    <t>3,1,3</t>
  </si>
  <si>
    <t>3,1,4</t>
  </si>
  <si>
    <t>3,1,5</t>
  </si>
  <si>
    <t>3,1,6</t>
  </si>
  <si>
    <t>3,1,7</t>
  </si>
  <si>
    <t>3,1,8</t>
  </si>
  <si>
    <t>3,1,9</t>
  </si>
  <si>
    <t>3,1,10</t>
  </si>
  <si>
    <t>3,1,10,1</t>
  </si>
  <si>
    <t>3,1,10,2</t>
  </si>
  <si>
    <t>3,1,11</t>
  </si>
  <si>
    <t>3,1,11,1</t>
  </si>
  <si>
    <t>3,1,11,2</t>
  </si>
  <si>
    <t>3,1,11,3</t>
  </si>
  <si>
    <t>3,1,11,4</t>
  </si>
  <si>
    <t>3,2,1</t>
  </si>
  <si>
    <t>4,1,1</t>
  </si>
  <si>
    <t>4,1,2</t>
  </si>
  <si>
    <t>4,1,3</t>
  </si>
  <si>
    <t>4,1,4</t>
  </si>
  <si>
    <t>4,2,1</t>
  </si>
  <si>
    <t>4,2,2</t>
  </si>
  <si>
    <t>4,2,3</t>
  </si>
  <si>
    <t>4,2,4</t>
  </si>
  <si>
    <t>4,2,5</t>
  </si>
  <si>
    <t>4,2,6</t>
  </si>
  <si>
    <t>4,2,7</t>
  </si>
  <si>
    <t>4,2,8</t>
  </si>
  <si>
    <t>4,2,9</t>
  </si>
  <si>
    <t>4,1,10</t>
  </si>
  <si>
    <t>4,1,10,1</t>
  </si>
  <si>
    <t>4,1,10,2</t>
  </si>
  <si>
    <t>4,1,11</t>
  </si>
  <si>
    <t>4,1,11,1</t>
  </si>
  <si>
    <t>4,1,11,2</t>
  </si>
  <si>
    <t>4,1,11,3</t>
  </si>
  <si>
    <t>4,1,11,4</t>
  </si>
  <si>
    <t>5,1,1</t>
  </si>
  <si>
    <t>5,1,2</t>
  </si>
  <si>
    <t>5,1,3</t>
  </si>
  <si>
    <t>5,1,4</t>
  </si>
  <si>
    <t>5,1,5</t>
  </si>
  <si>
    <t>5,1,7</t>
  </si>
  <si>
    <t>5,1,8</t>
  </si>
  <si>
    <t>5,1,9</t>
  </si>
  <si>
    <t>5,1,10</t>
  </si>
  <si>
    <t>5,1,11</t>
  </si>
  <si>
    <t>5,2,1</t>
  </si>
  <si>
    <t>6,1,1</t>
  </si>
  <si>
    <t>6,1,1,1</t>
  </si>
  <si>
    <t>6,1,1,2</t>
  </si>
  <si>
    <t>6,2,1</t>
  </si>
  <si>
    <t>6,2,1,1</t>
  </si>
  <si>
    <t>6,2,1,2</t>
  </si>
  <si>
    <t>6,2,2</t>
  </si>
  <si>
    <t>6,2,2,1</t>
  </si>
  <si>
    <t>6,2,2,2</t>
  </si>
  <si>
    <t>6,5,1</t>
  </si>
  <si>
    <t>7,1,1</t>
  </si>
  <si>
    <t>7,1,2</t>
  </si>
  <si>
    <t>7,2,1</t>
  </si>
  <si>
    <t>7,2,2</t>
  </si>
  <si>
    <t>7,2,3</t>
  </si>
  <si>
    <t>7,2,5</t>
  </si>
  <si>
    <t>7,2,6</t>
  </si>
  <si>
    <t>7,2,7</t>
  </si>
  <si>
    <t>7,2,8</t>
  </si>
  <si>
    <t>7,2,9</t>
  </si>
  <si>
    <t>7,2,10</t>
  </si>
  <si>
    <t>7,2,11</t>
  </si>
  <si>
    <t>7,2,12</t>
  </si>
  <si>
    <t>7,2,13</t>
  </si>
  <si>
    <t>7,3,1</t>
  </si>
  <si>
    <t>7,3,2</t>
  </si>
  <si>
    <t>7,3,3</t>
  </si>
  <si>
    <t>7,3,5</t>
  </si>
  <si>
    <t>7,3,6</t>
  </si>
  <si>
    <t>7,3,7</t>
  </si>
  <si>
    <t>7,3,8</t>
  </si>
  <si>
    <t>7,3,9</t>
  </si>
  <si>
    <t>7,3,10</t>
  </si>
  <si>
    <t>7,3,11</t>
  </si>
  <si>
    <t>7,3,12</t>
  </si>
  <si>
    <t>7,3,13</t>
  </si>
  <si>
    <t>7,3,14</t>
  </si>
  <si>
    <t>7,4,1</t>
  </si>
  <si>
    <t>7,4,2</t>
  </si>
  <si>
    <t>7,4,3</t>
  </si>
  <si>
    <t>7,4,4</t>
  </si>
  <si>
    <t>7,4,5</t>
  </si>
  <si>
    <t>7,4,6</t>
  </si>
  <si>
    <t>7,4,7</t>
  </si>
  <si>
    <t>7,4,8</t>
  </si>
  <si>
    <t>7,4,9</t>
  </si>
  <si>
    <t>7,4,10</t>
  </si>
  <si>
    <t>7,4,11</t>
  </si>
  <si>
    <t>7,4,12</t>
  </si>
  <si>
    <t>7,4,13</t>
  </si>
  <si>
    <t>LIC7,3,4</t>
  </si>
  <si>
    <t>LIC 3.1.1</t>
  </si>
  <si>
    <t>LIC 3.1.2</t>
  </si>
  <si>
    <t>B.501.10</t>
  </si>
  <si>
    <t>a) CCTV Investigations</t>
  </si>
  <si>
    <t>b) Test flushing of subsoil drain pipe systems</t>
  </si>
  <si>
    <t>c) Water jetting</t>
  </si>
  <si>
    <t>d) Clearing and grubbing</t>
  </si>
  <si>
    <t>e) Expose the existing subsoil drains</t>
  </si>
  <si>
    <t>f) Extra over for excavation</t>
  </si>
  <si>
    <t>g) Cleaning sediments on single-sized crushed stone</t>
  </si>
  <si>
    <t>h) Sand backfill using filter sand</t>
  </si>
  <si>
    <t>i) Remove the existing geotextile fabric and replace with a new Grade 2, Class A synthetic filter</t>
  </si>
  <si>
    <t>j) Breaking into existing drainage structures, remove the existing perforated geopipe and install new 110mm dia peforated geopipe</t>
  </si>
  <si>
    <t>k) Backfill using material from excavations</t>
  </si>
  <si>
    <t>l) Reconstruct concrete ring manholes to detail, up to 2m depth</t>
  </si>
  <si>
    <t>m) Removal of spoil material to a dumping site</t>
  </si>
  <si>
    <t>n) Survey and setting out, update as built data</t>
  </si>
  <si>
    <t>7,2,4</t>
  </si>
  <si>
    <t>PSM.CON.1</t>
  </si>
  <si>
    <t>PSM.PT.1</t>
  </si>
  <si>
    <t>PSM.PLKA.1</t>
  </si>
  <si>
    <t>PSM.PTMa</t>
  </si>
  <si>
    <t>PSM.PTR.1</t>
  </si>
  <si>
    <t>PLN, PLK</t>
  </si>
  <si>
    <t>PSM.PLT.1</t>
  </si>
  <si>
    <t>SECTION L: ANAEROBIC DIGESTERS AND ANAEROBIC REACTOR MIXERS</t>
  </si>
  <si>
    <t>TOTAL BROUGHT FORWARD </t>
  </si>
  <si>
    <t>SERIES B10: REFURBISHMENT OF ANAEROBIC DIGESTERS AND ANAEROBIC REACTOR MIXERS</t>
  </si>
  <si>
    <t>REFURBISHMENT OF ANAEROBIC DIGESTERS</t>
  </si>
  <si>
    <t>Digester emptying and cleaning to ensure safe working condition including installation of scaffolding as required. All sludge material to be disposed at the Baviaanspoort Wastewater Treatment Works facility(approximately 50km from the Ekangala WWTW site).</t>
  </si>
  <si>
    <t>Emptying digester 1</t>
  </si>
  <si>
    <t>Emptying digester 2</t>
  </si>
  <si>
    <t>Record all digester cracks position, lengths and thicknesses before and after removal of screed and submit to Engineer.</t>
  </si>
  <si>
    <t>Recording cracks on Digester 1</t>
  </si>
  <si>
    <t>Recording cracks on Digester 2</t>
  </si>
  <si>
    <t>Clean the cracks and remove all debris. Ream out the crack down to firm material. Remove dust and loose material by vacuuming or flushing with water or other effective cleaning methods and apply corrosion inhibitor on the exposed reinforcement to prevent further corrosion.</t>
  </si>
  <si>
    <t xml:space="preserve">To digester Base  </t>
  </si>
  <si>
    <t>To digester Walls</t>
  </si>
  <si>
    <t>1.1.3.3</t>
  </si>
  <si>
    <t>B1001.03.03</t>
  </si>
  <si>
    <t>To digester roof slab</t>
  </si>
  <si>
    <t>B1001.04</t>
  </si>
  <si>
    <t>Repair minor cracks on walls and slabs with a polyurethane injection resin.</t>
  </si>
  <si>
    <t>1.1.5</t>
  </si>
  <si>
    <t>B1001.05</t>
  </si>
  <si>
    <t>Major cracks or structural cracks on the walls and slabs to be stitched with U-shaped metal with short legs and the procedure will be to drill holes on both sides of the crack, cleaning holes and anchoring the legs of the stitching metal in the holes with non-shrink grout or an epoxy resin-based bonding system and thereafter inject epoxy or crack filler along the crack.</t>
  </si>
  <si>
    <t>1.1.6</t>
  </si>
  <si>
    <t>B1001.06</t>
  </si>
  <si>
    <t>All weak and damaged concrete should be chipped away. Rebar must be exposed to at least 50mm beyond the visibly corroded area. If the re-bars are only partially exposed after all unsound concrete is removed, it may not be necessary to remove additional concrete to expose the full circumference of the reinforcement. When the exposed reinforcement steel has loose wrap, corrosion or is not well bonded to the surrounding concrete, the concrete removal should continue until a clear space of 15 to 25 mm is created behind the reinforcing steel and remove dust by air blowing and wash with clean water to achieve a clean dry surface.</t>
  </si>
  <si>
    <t>1.1.7</t>
  </si>
  <si>
    <t>B1001.07</t>
  </si>
  <si>
    <t>Clean exposed steel reinforcement with mechanical wire-brushing or by sand blasting and in case the reinforcing bars are corroded and have lost more than 25% of their diameter, they must be cut and removed.</t>
  </si>
  <si>
    <t>1.1.8</t>
  </si>
  <si>
    <t>B1001.08</t>
  </si>
  <si>
    <t>Replace steel reinforcing with new steel bars of the same diameter welded  with a lap length of 150 mm on either side of the existing steel. Rate to include necessary exposing to achieve lap lengths</t>
  </si>
  <si>
    <t>1.1.9</t>
  </si>
  <si>
    <t>B1001.09</t>
  </si>
  <si>
    <t>Clean areas with exposed rebar and repair with cementitious epoxy resin anti-corrosion bonding agent coating.</t>
  </si>
  <si>
    <t>1.1.10</t>
  </si>
  <si>
    <t>B1001.10</t>
  </si>
  <si>
    <t>Supply and apply a high-strength, non-shrink repair mortar to restore structural integrity and to fill the voids formed after the cleaning process. The minimum 28 day strength of the mortar is 45MPa.  Application should be to manufacturers specifications.</t>
  </si>
  <si>
    <t>1.1.11</t>
  </si>
  <si>
    <t>B1001.11</t>
  </si>
  <si>
    <t>Apply mineral turpentine primer to the cleaned surface to ensure better bond with the finishing coat. This primer must be given 2-3 hours to set.  Application should be to manufacturers specifications.</t>
  </si>
  <si>
    <t>1.1.12</t>
  </si>
  <si>
    <t>B1001.12</t>
  </si>
  <si>
    <t>Apply two neat coats of Acrylic, silicone enhanced, epoxy or polyurethane anti-carbonation coating should be applied without any dilution. It should be ensured that over coating is done when the first coat is dry for 5-6 hrs.  Application should be to manufacturers specifications.</t>
  </si>
  <si>
    <t>1.1.13</t>
  </si>
  <si>
    <t>B1001.13</t>
  </si>
  <si>
    <t>Supply and apply a two-component, polymer-modified, cementitious waterproofing slurry to concrete surfaces. Application should be to manufacturers specifications.</t>
  </si>
  <si>
    <t> B1002</t>
  </si>
  <si>
    <t>REPLACEMENT OF ANCHORING BOLTS FOR ANAEROBIC REACTOR MIXERS</t>
  </si>
  <si>
    <t>B1002.01</t>
  </si>
  <si>
    <t>Dismantle existing biological reactor mixers and temporarily store on site</t>
  </si>
  <si>
    <t>B1002.02</t>
  </si>
  <si>
    <t>GPR scanning of existing concrete slab for rebar. Slab approximately 500mm thick.</t>
  </si>
  <si>
    <t>B1002.03</t>
  </si>
  <si>
    <t>Carefully break out openings from concrete openings 1 000 mm x 1 000 mm in plan (approximately 500mm thick) to remove existing bolts without damaging any existing reinforcing steel in the slab including disposal of rubble off site.</t>
  </si>
  <si>
    <t>B1002.04</t>
  </si>
  <si>
    <t>Extract concrete core samples and perform compressive strength tests samples from existing concrete slabs.</t>
  </si>
  <si>
    <t>B1002.05</t>
  </si>
  <si>
    <t>Supply and install additional reinforcing steel to support anchoring bolts</t>
  </si>
  <si>
    <t>1.2.6</t>
  </si>
  <si>
    <t>B1002.06</t>
  </si>
  <si>
    <t>Supply and install 400mm long, 20mm Diameter (304 steel) holding down bolts, set out and firmly fixed into position prior to casting of new concrete.</t>
  </si>
  <si>
    <t>1.2.7</t>
  </si>
  <si>
    <t>B1002.07</t>
  </si>
  <si>
    <t xml:space="preserve">Supply and apply a high-strength, non-shrink repair mortar to fill up opening. The minimum 28-day strength of the mortar should be 45MPa. To be applied strictly in accordance with the manufacturer’s specifications.  </t>
  </si>
  <si>
    <t>1.2.8</t>
  </si>
  <si>
    <t>B1002.08</t>
  </si>
  <si>
    <t>Remove from temporary storage, service and reinstall mixers</t>
  </si>
  <si>
    <t xml:space="preserve">SECTION L: ANAEROBIC DIGESTERS AND ANAEROBIC REACTOR MIXERS </t>
  </si>
  <si>
    <t>PC sum for additional testing (including concrete core testing and reporting)</t>
  </si>
  <si>
    <t>Percentage on PC sum for</t>
  </si>
  <si>
    <t>% </t>
  </si>
  <si>
    <t>charges and profit</t>
  </si>
  <si>
    <t>DIGESTERS &amp; MIXERS</t>
  </si>
  <si>
    <t>1.8.1</t>
  </si>
  <si>
    <t>1.8.1.1</t>
  </si>
  <si>
    <t>1.8.1.2</t>
  </si>
  <si>
    <t>1.8.2</t>
  </si>
  <si>
    <t>1.8.3</t>
  </si>
  <si>
    <t>1.8.4</t>
  </si>
  <si>
    <t>001.05.02</t>
  </si>
  <si>
    <t>SUBTOTAL 3</t>
  </si>
  <si>
    <t>0,25% CIDB PROGRAMME</t>
  </si>
  <si>
    <t>LIC.1.3</t>
  </si>
  <si>
    <t>B001.04.08.01</t>
  </si>
  <si>
    <t xml:space="preserve"> SECTION A TOTAL CARRIED TO SUMMARY</t>
  </si>
  <si>
    <t>LIC.1.1</t>
  </si>
  <si>
    <t xml:space="preserve">high galvanized 3mmø wire with aperture size (centers) @ </t>
  </si>
  <si>
    <t xml:space="preserve"> SECTION  B TOTAL CARRIED TO SUMMARY</t>
  </si>
  <si>
    <t>LIC.1.5</t>
  </si>
  <si>
    <t>4.2</t>
  </si>
  <si>
    <t>LIC.4.2.1</t>
  </si>
  <si>
    <t xml:space="preserve"> SECTION C TOTAL CARRIED SUMMARY</t>
  </si>
  <si>
    <t>Class B125  Polyester Resin or Type 4 Concrete 560mm ø</t>
  </si>
  <si>
    <t>LIC.2.5</t>
  </si>
  <si>
    <t>LIC.3.4</t>
  </si>
  <si>
    <t>LIC.3.8</t>
  </si>
  <si>
    <t>LIC.3.7</t>
  </si>
  <si>
    <t>500mm PVC sewer pipe, refer to dwg: 2300082-08-81-cC-405</t>
  </si>
  <si>
    <t>LIC.3.10</t>
  </si>
  <si>
    <t xml:space="preserve">Concrete class 30/19 in sludge drying beds outlet chambers </t>
  </si>
  <si>
    <t>bases</t>
  </si>
  <si>
    <t>walls</t>
  </si>
  <si>
    <t xml:space="preserve">Class 35/19 Fibre reinforced concrete in surface bed	</t>
  </si>
  <si>
    <t>LIC.5.1.1</t>
  </si>
  <si>
    <t>LIC.5.1.2</t>
  </si>
  <si>
    <t>SECTION D TOTAL CARRIED SUMMARY</t>
  </si>
  <si>
    <t>LIC.3.1.1</t>
  </si>
  <si>
    <t>LIC.3.5.1</t>
  </si>
  <si>
    <t>LIC.3.6</t>
  </si>
  <si>
    <t xml:space="preserve"> SECTION E TOTAL CARRIED TO SUMMARY</t>
  </si>
  <si>
    <t xml:space="preserve"> SECTION F TOTAL CARRIED TO SUMMARY</t>
  </si>
  <si>
    <t>LIC.3.1.4</t>
  </si>
  <si>
    <t xml:space="preserve"> SECTION G TOTAL CARRIED TO SUMMARY</t>
  </si>
  <si>
    <t xml:space="preserve">Extra over items 202.01, 202.03, 202.04 and 202.09 for </t>
  </si>
  <si>
    <t>excavating in</t>
  </si>
  <si>
    <t>LIC.2</t>
  </si>
  <si>
    <t xml:space="preserve"> SECTION I TOTAL CARRIED TO SUMMARY</t>
  </si>
  <si>
    <t>LIC.1.1.2</t>
  </si>
  <si>
    <t>LIC.1.1.3</t>
  </si>
  <si>
    <t>Prov. sum</t>
  </si>
  <si>
    <t xml:space="preserve"> SECTION H TOTAL CARRIED TO SUMMARY</t>
  </si>
  <si>
    <t xml:space="preserve"> SECTION J TOTAL CARRIED TO SUMMARY</t>
  </si>
  <si>
    <t>SECTION K TOTAL CARRIED TO SUMMARY</t>
  </si>
  <si>
    <t xml:space="preserve"> SECTION L TOTAL CARRIED TO SUMMARY</t>
  </si>
  <si>
    <t>B1000</t>
  </si>
  <si>
    <t>B1001</t>
  </si>
  <si>
    <t>B1001.01</t>
  </si>
  <si>
    <t>B1001.01.01</t>
  </si>
  <si>
    <t>B1001.02</t>
  </si>
  <si>
    <t>B1001.02.01</t>
  </si>
  <si>
    <t>B1001.03</t>
  </si>
  <si>
    <t>B1001.03.01</t>
  </si>
  <si>
    <t>B1001.03.02</t>
  </si>
  <si>
    <t xml:space="preserve"> SECTION M TOTAL CARRIED TO SUMMARY</t>
  </si>
  <si>
    <t>SECTION N  TOTAL CARRIED TO SUMMARY</t>
  </si>
  <si>
    <t xml:space="preserve">Lump sum </t>
  </si>
  <si>
    <t>UPGRADE OF EKANGALA WWTW_CITY OF TSHWANE</t>
  </si>
  <si>
    <t>B001.04.08.02</t>
  </si>
  <si>
    <t>B001.04.08.03</t>
  </si>
  <si>
    <t>B001.06</t>
  </si>
  <si>
    <t>B001.07</t>
  </si>
  <si>
    <t>B1001.01.03</t>
  </si>
  <si>
    <t>Clearing and maintaining access road to discharge point into stone lined dam at the Baviaanspoort Wastewater Treatment Plant facility.</t>
  </si>
  <si>
    <t>km</t>
  </si>
  <si>
    <t>SUBTOTAL 4</t>
  </si>
  <si>
    <t>10% PROVISIONAL (CPA)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</si>
</sst>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3" formatCode="_(* #,##0.00_);_(* \(#,##0.00\);_(* &quot;-&quot;??_);_(@_)"/>
    <numFmt numFmtId="164" formatCode="&quot;R&quot;#,##0.00;[Red]\-&quot;R&quot;#,##0.00"/>
    <numFmt numFmtId="165" formatCode="_-&quot;R&quot;* #,##0.00_-;\-&quot;R&quot;* #,##0.00_-;_-&quot;R&quot;* &quot;-&quot;??_-;_-@_-"/>
    <numFmt numFmtId="166" formatCode="_-* #,##0.00_-;\-* #,##0.00_-;_-* &quot;-&quot;??_-;_-@_-"/>
    <numFmt numFmtId="167" formatCode="_-[$R-1C09]* #,##0.00_-;\-[$R-1C09]* #,##0.00_-;_-[$R-1C09]* &quot;-&quot;??_-;_-@_-"/>
    <numFmt numFmtId="168" formatCode="#,##0.0"/>
    <numFmt numFmtId="169" formatCode="&quot;R&quot;\ #,##0.00"/>
    <numFmt numFmtId="170" formatCode="[$R-1C09]\ #,##0.00"/>
    <numFmt numFmtId="171" formatCode="_ &quot;R&quot;\ * #,##0.00_ ;_ &quot;R&quot;\ * \-#,##0.00_ ;_ &quot;R&quot;\ * &quot;-&quot;??_ ;_ @_ "/>
    <numFmt numFmtId="172" formatCode="_ * #,##0.00_ ;_ * \-#,##0.00_ ;_ * &quot;-&quot;??_ ;_ @_ "/>
    <numFmt numFmtId="173" formatCode="&quot;R&quot;#,##0.00"/>
    <numFmt numFmtId="174" formatCode="#\ ##0"/>
    <numFmt numFmtId="175" formatCode="[$R-46C]\ #,##0.00"/>
    <numFmt numFmtId="176" formatCode="0.000"/>
    <numFmt numFmtId="177" formatCode="\1.0"/>
    <numFmt numFmtId="178" formatCode="0.0"/>
    <numFmt numFmtId="179" formatCode="[$R-1C09]#,##0.00"/>
  </numFmts>
  <fonts count="56">
    <font>
      <sz val="11"/>
      <color theme="1"/>
      <name val="Aptos Narrow"/>
      <family val="2"/>
      <scheme val="minor"/>
    </font>
    <font>
      <sz val="10"/>
      <name val="Arial"/>
      <family val="2"/>
    </font>
    <font>
      <b/>
      <sz val="9"/>
      <name val="Calibri"/>
      <family val="2"/>
    </font>
    <font>
      <sz val="9"/>
      <name val="Calibri"/>
      <family val="2"/>
    </font>
    <font>
      <sz val="12"/>
      <name val="Arial"/>
      <family val="2"/>
    </font>
    <font>
      <b/>
      <sz val="9"/>
      <color indexed="81"/>
      <name val="Tahoma"/>
      <family val="2"/>
    </font>
    <font>
      <sz val="9"/>
      <color indexed="81"/>
      <name val="Tahoma"/>
      <family val="2"/>
    </font>
    <font>
      <sz val="11"/>
      <color theme="1"/>
      <name val="Aptos Narrow"/>
      <family val="2"/>
      <scheme val="minor"/>
    </font>
    <font>
      <b/>
      <sz val="10"/>
      <name val="Arial"/>
      <family val="2"/>
    </font>
    <font>
      <b/>
      <sz val="10"/>
      <color theme="1"/>
      <name val="Arial"/>
      <family val="2"/>
    </font>
    <font>
      <sz val="10"/>
      <color theme="1"/>
      <name val="Arial"/>
      <family val="2"/>
    </font>
    <font>
      <b/>
      <u/>
      <sz val="10"/>
      <name val="Arial"/>
      <family val="2"/>
    </font>
    <font>
      <sz val="9"/>
      <name val="Arial"/>
      <family val="2"/>
    </font>
    <font>
      <i/>
      <sz val="10"/>
      <name val="Arial"/>
      <family val="2"/>
    </font>
    <font>
      <u/>
      <sz val="10"/>
      <name val="Arial"/>
      <family val="2"/>
    </font>
    <font>
      <b/>
      <u/>
      <sz val="10"/>
      <name val="Times New Roman"/>
      <family val="1"/>
    </font>
    <font>
      <sz val="10"/>
      <name val="Arial"/>
      <family val="2"/>
    </font>
    <font>
      <vertAlign val="superscript"/>
      <sz val="10"/>
      <name val="Arial"/>
      <family val="2"/>
    </font>
    <font>
      <b/>
      <i/>
      <u/>
      <sz val="10"/>
      <name val="Arial"/>
      <family val="2"/>
    </font>
    <font>
      <sz val="10"/>
      <color rgb="FFFF0000"/>
      <name val="Arial"/>
      <family val="2"/>
    </font>
    <font>
      <sz val="10"/>
      <color indexed="8"/>
      <name val="Arial"/>
      <family val="2"/>
    </font>
    <font>
      <b/>
      <i/>
      <u/>
      <sz val="10"/>
      <color indexed="8"/>
      <name val="Arial"/>
      <family val="2"/>
    </font>
    <font>
      <i/>
      <sz val="10"/>
      <color indexed="8"/>
      <name val="Arial"/>
      <family val="2"/>
    </font>
    <font>
      <sz val="8"/>
      <name val="Aptos Narrow"/>
      <family val="2"/>
      <scheme val="minor"/>
    </font>
    <font>
      <b/>
      <i/>
      <sz val="10"/>
      <name val="Arial"/>
      <family val="2"/>
    </font>
    <font>
      <b/>
      <sz val="10"/>
      <color rgb="FF000000"/>
      <name val="Arial"/>
      <family val="2"/>
    </font>
    <font>
      <i/>
      <u/>
      <sz val="10"/>
      <name val="Arial"/>
      <family val="2"/>
    </font>
    <font>
      <b/>
      <sz val="10"/>
      <color indexed="8"/>
      <name val="Arial"/>
      <family val="2"/>
    </font>
    <font>
      <sz val="10"/>
      <color rgb="FF000000"/>
      <name val="Arial"/>
      <family val="2"/>
    </font>
    <font>
      <sz val="10"/>
      <name val="Aptos Narrow"/>
      <family val="2"/>
    </font>
    <font>
      <b/>
      <sz val="8"/>
      <color rgb="FF000000"/>
      <name val="CIDFont+F1"/>
    </font>
    <font>
      <sz val="11"/>
      <name val="Arial"/>
      <family val="2"/>
    </font>
    <font>
      <b/>
      <sz val="9"/>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vertAlign val="superscript"/>
      <sz val="10"/>
      <name val="Arial"/>
      <family val="2"/>
    </font>
    <font>
      <b/>
      <u/>
      <sz val="10"/>
      <color indexed="8"/>
      <name val="Arial"/>
      <family val="2"/>
    </font>
    <font>
      <sz val="11"/>
      <color theme="1"/>
      <name val="Arial"/>
      <family val="2"/>
    </font>
    <font>
      <sz val="9"/>
      <color theme="1"/>
      <name val="Arial"/>
      <family val="2"/>
    </font>
    <font>
      <b/>
      <sz val="11"/>
      <color theme="1"/>
      <name val="Arial"/>
      <family val="2"/>
    </font>
    <font>
      <b/>
      <sz val="12"/>
      <color theme="1"/>
      <name val="Arial"/>
      <family val="2"/>
    </font>
  </fonts>
  <fills count="25">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35">
    <border>
      <left/>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indexed="64"/>
      </left>
      <right style="thin">
        <color indexed="64"/>
      </right>
      <top/>
      <bottom/>
      <diagonal/>
    </border>
    <border>
      <left style="thin">
        <color indexed="64"/>
      </left>
      <right style="thin">
        <color indexed="64"/>
      </right>
      <top/>
      <bottom/>
      <diagonal/>
    </border>
    <border>
      <left/>
      <right style="thin">
        <color auto="1"/>
      </right>
      <top style="medium">
        <color auto="1"/>
      </top>
      <bottom style="medium">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auto="1"/>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ck">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s>
  <cellStyleXfs count="161">
    <xf numFmtId="0" fontId="0" fillId="0" borderId="0"/>
    <xf numFmtId="0" fontId="1" fillId="0" borderId="0"/>
    <xf numFmtId="43" fontId="1" fillId="0" borderId="0" applyFont="0" applyFill="0" applyBorder="0" applyAlignment="0" applyProtection="0"/>
    <xf numFmtId="0" fontId="4" fillId="0" borderId="0"/>
    <xf numFmtId="3" fontId="1" fillId="0" borderId="17" applyProtection="0"/>
    <xf numFmtId="0" fontId="1" fillId="0" borderId="0"/>
    <xf numFmtId="43" fontId="1" fillId="0" borderId="0" applyFont="0" applyFill="0" applyBorder="0" applyAlignment="0" applyProtection="0"/>
    <xf numFmtId="166" fontId="7" fillId="0" borderId="0" applyFont="0" applyFill="0" applyBorder="0" applyAlignment="0" applyProtection="0"/>
    <xf numFmtId="165" fontId="7" fillId="0" borderId="0" applyFont="0" applyFill="0" applyBorder="0" applyAlignment="0" applyProtection="0"/>
    <xf numFmtId="9" fontId="7" fillId="0" borderId="0" applyFont="0" applyFill="0" applyBorder="0" applyAlignment="0" applyProtection="0"/>
    <xf numFmtId="0" fontId="1" fillId="0" borderId="0"/>
    <xf numFmtId="166" fontId="7" fillId="0" borderId="0" applyFont="0" applyFill="0" applyBorder="0" applyAlignment="0" applyProtection="0"/>
    <xf numFmtId="0" fontId="15" fillId="0" borderId="0"/>
    <xf numFmtId="0" fontId="1" fillId="0" borderId="0"/>
    <xf numFmtId="0" fontId="1" fillId="0" borderId="0"/>
    <xf numFmtId="0" fontId="1" fillId="0" borderId="0"/>
    <xf numFmtId="0" fontId="16" fillId="0" borderId="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1"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7" fillId="0" borderId="0"/>
    <xf numFmtId="0" fontId="1" fillId="0" borderId="0"/>
    <xf numFmtId="165" fontId="7" fillId="0" borderId="0" applyFont="0" applyFill="0" applyBorder="0" applyAlignment="0" applyProtection="0"/>
    <xf numFmtId="0" fontId="7" fillId="0" borderId="0"/>
    <xf numFmtId="165" fontId="7" fillId="0" borderId="0" applyFont="0" applyFill="0" applyBorder="0" applyAlignment="0" applyProtection="0"/>
    <xf numFmtId="0" fontId="7" fillId="0" borderId="0"/>
    <xf numFmtId="165" fontId="7" fillId="0" borderId="0" applyFont="0" applyFill="0" applyBorder="0" applyAlignment="0" applyProtection="0"/>
    <xf numFmtId="171" fontId="1"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0" fontId="7" fillId="0" borderId="0"/>
    <xf numFmtId="172" fontId="7" fillId="0" borderId="0" applyFont="0" applyFill="0" applyBorder="0" applyAlignment="0" applyProtection="0"/>
    <xf numFmtId="0" fontId="1" fillId="0" borderId="0"/>
    <xf numFmtId="0" fontId="7" fillId="0" borderId="0"/>
    <xf numFmtId="166" fontId="1" fillId="0" borderId="0" applyFont="0" applyFill="0" applyBorder="0" applyAlignment="0" applyProtection="0"/>
    <xf numFmtId="166" fontId="1" fillId="0" borderId="0" applyFont="0" applyFill="0" applyBorder="0" applyAlignment="0" applyProtection="0"/>
    <xf numFmtId="166" fontId="7" fillId="0" borderId="0" applyFont="0" applyFill="0" applyBorder="0" applyAlignment="0" applyProtection="0"/>
    <xf numFmtId="165" fontId="7" fillId="0" borderId="0" applyFont="0" applyFill="0" applyBorder="0" applyAlignment="0" applyProtection="0"/>
    <xf numFmtId="166" fontId="7" fillId="0" borderId="0" applyFont="0" applyFill="0" applyBorder="0" applyAlignment="0" applyProtection="0"/>
    <xf numFmtId="0" fontId="1" fillId="0" borderId="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1" fillId="0" borderId="0"/>
    <xf numFmtId="175" fontId="1" fillId="0" borderId="0"/>
    <xf numFmtId="175" fontId="7" fillId="0" borderId="0"/>
    <xf numFmtId="166" fontId="1" fillId="0" borderId="0" applyFont="0" applyFill="0" applyBorder="0" applyAlignment="0" applyProtection="0"/>
    <xf numFmtId="169" fontId="1" fillId="0" borderId="0" applyFont="0" applyFill="0" applyBorder="0" applyAlignment="0" applyProtection="0"/>
    <xf numFmtId="0" fontId="1" fillId="0" borderId="0"/>
    <xf numFmtId="0" fontId="1" fillId="0" borderId="0" applyFont="0" applyFill="0" applyBorder="0" applyAlignment="0" applyProtection="0"/>
    <xf numFmtId="0" fontId="33" fillId="3" borderId="0" applyNumberFormat="0" applyBorder="0" applyAlignment="0" applyProtection="0"/>
    <xf numFmtId="0" fontId="33" fillId="4" borderId="0" applyNumberFormat="0" applyBorder="0" applyAlignment="0" applyProtection="0"/>
    <xf numFmtId="0" fontId="33" fillId="5" borderId="0" applyNumberFormat="0" applyBorder="0" applyAlignment="0" applyProtection="0"/>
    <xf numFmtId="0" fontId="33" fillId="6" borderId="0" applyNumberFormat="0" applyBorder="0" applyAlignment="0" applyProtection="0"/>
    <xf numFmtId="0" fontId="33" fillId="7" borderId="0" applyNumberFormat="0" applyBorder="0" applyAlignment="0" applyProtection="0"/>
    <xf numFmtId="0" fontId="33" fillId="8" borderId="0" applyNumberFormat="0" applyBorder="0" applyAlignment="0" applyProtection="0"/>
    <xf numFmtId="0" fontId="33" fillId="9"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6" borderId="0" applyNumberFormat="0" applyBorder="0" applyAlignment="0" applyProtection="0"/>
    <xf numFmtId="0" fontId="33" fillId="9" borderId="0" applyNumberFormat="0" applyBorder="0" applyAlignment="0" applyProtection="0"/>
    <xf numFmtId="0" fontId="33" fillId="12" borderId="0" applyNumberFormat="0" applyBorder="0" applyAlignment="0" applyProtection="0"/>
    <xf numFmtId="0" fontId="34" fillId="13"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6" borderId="0" applyNumberFormat="0" applyBorder="0" applyAlignment="0" applyProtection="0"/>
    <xf numFmtId="0" fontId="34" fillId="17"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20" borderId="0" applyNumberFormat="0" applyBorder="0" applyAlignment="0" applyProtection="0"/>
    <xf numFmtId="0" fontId="35" fillId="4" borderId="0" applyNumberFormat="0" applyBorder="0" applyAlignment="0" applyProtection="0"/>
    <xf numFmtId="0" fontId="36" fillId="21" borderId="26" applyNumberFormat="0" applyAlignment="0" applyProtection="0"/>
    <xf numFmtId="0" fontId="37" fillId="22" borderId="27" applyNumberFormat="0" applyAlignment="0" applyProtection="0"/>
    <xf numFmtId="0" fontId="38" fillId="0" borderId="0" applyNumberFormat="0" applyFill="0" applyBorder="0" applyAlignment="0" applyProtection="0"/>
    <xf numFmtId="0" fontId="39" fillId="5" borderId="0" applyNumberFormat="0" applyBorder="0" applyAlignment="0" applyProtection="0"/>
    <xf numFmtId="0" fontId="40" fillId="0" borderId="28" applyNumberFormat="0" applyFill="0" applyAlignment="0" applyProtection="0"/>
    <xf numFmtId="0" fontId="41" fillId="0" borderId="29" applyNumberFormat="0" applyFill="0" applyAlignment="0" applyProtection="0"/>
    <xf numFmtId="0" fontId="42" fillId="0" borderId="30" applyNumberFormat="0" applyFill="0" applyAlignment="0" applyProtection="0"/>
    <xf numFmtId="0" fontId="42" fillId="0" borderId="0" applyNumberFormat="0" applyFill="0" applyBorder="0" applyAlignment="0" applyProtection="0"/>
    <xf numFmtId="0" fontId="43" fillId="8" borderId="26" applyNumberFormat="0" applyAlignment="0" applyProtection="0"/>
    <xf numFmtId="0" fontId="44" fillId="0" borderId="31" applyNumberFormat="0" applyFill="0" applyAlignment="0" applyProtection="0"/>
    <xf numFmtId="0" fontId="45" fillId="23" borderId="0" applyNumberFormat="0" applyBorder="0" applyAlignment="0" applyProtection="0"/>
    <xf numFmtId="0" fontId="1" fillId="0" borderId="0"/>
    <xf numFmtId="0" fontId="7" fillId="0" borderId="0"/>
    <xf numFmtId="0" fontId="7" fillId="0" borderId="0"/>
    <xf numFmtId="0" fontId="7" fillId="0" borderId="0"/>
    <xf numFmtId="0" fontId="7" fillId="0" borderId="0"/>
    <xf numFmtId="0" fontId="7" fillId="0" borderId="0"/>
    <xf numFmtId="0" fontId="1" fillId="0" borderId="0"/>
    <xf numFmtId="0" fontId="1" fillId="24" borderId="32" applyNumberFormat="0" applyFont="0" applyAlignment="0" applyProtection="0"/>
    <xf numFmtId="0" fontId="46" fillId="21" borderId="33" applyNumberFormat="0" applyAlignment="0" applyProtection="0"/>
    <xf numFmtId="0" fontId="47" fillId="0" borderId="0" applyNumberFormat="0" applyFill="0" applyBorder="0" applyAlignment="0" applyProtection="0"/>
    <xf numFmtId="0" fontId="48" fillId="0" borderId="34" applyNumberFormat="0" applyFill="0" applyAlignment="0" applyProtection="0"/>
    <xf numFmtId="0" fontId="49" fillId="0" borderId="0" applyNumberFormat="0" applyFill="0" applyBorder="0" applyAlignment="0" applyProtection="0"/>
    <xf numFmtId="165" fontId="7" fillId="0" borderId="0" applyFont="0" applyFill="0" applyBorder="0" applyAlignment="0" applyProtection="0"/>
    <xf numFmtId="172" fontId="7" fillId="0" borderId="0" applyFont="0" applyFill="0" applyBorder="0" applyAlignment="0" applyProtection="0"/>
    <xf numFmtId="0" fontId="1" fillId="0" borderId="0"/>
    <xf numFmtId="175" fontId="33" fillId="3" borderId="0" applyNumberFormat="0" applyBorder="0" applyAlignment="0" applyProtection="0"/>
    <xf numFmtId="175" fontId="33" fillId="4" borderId="0" applyNumberFormat="0" applyBorder="0" applyAlignment="0" applyProtection="0"/>
    <xf numFmtId="175" fontId="33" fillId="5" borderId="0" applyNumberFormat="0" applyBorder="0" applyAlignment="0" applyProtection="0"/>
    <xf numFmtId="175" fontId="33" fillId="6" borderId="0" applyNumberFormat="0" applyBorder="0" applyAlignment="0" applyProtection="0"/>
    <xf numFmtId="175" fontId="33" fillId="7" borderId="0" applyNumberFormat="0" applyBorder="0" applyAlignment="0" applyProtection="0"/>
    <xf numFmtId="175" fontId="33" fillId="8" borderId="0" applyNumberFormat="0" applyBorder="0" applyAlignment="0" applyProtection="0"/>
    <xf numFmtId="175" fontId="33" fillId="9" borderId="0" applyNumberFormat="0" applyBorder="0" applyAlignment="0" applyProtection="0"/>
    <xf numFmtId="175" fontId="33" fillId="10" borderId="0" applyNumberFormat="0" applyBorder="0" applyAlignment="0" applyProtection="0"/>
    <xf numFmtId="175" fontId="33" fillId="11" borderId="0" applyNumberFormat="0" applyBorder="0" applyAlignment="0" applyProtection="0"/>
    <xf numFmtId="175" fontId="33" fillId="6" borderId="0" applyNumberFormat="0" applyBorder="0" applyAlignment="0" applyProtection="0"/>
    <xf numFmtId="175" fontId="33" fillId="9" borderId="0" applyNumberFormat="0" applyBorder="0" applyAlignment="0" applyProtection="0"/>
    <xf numFmtId="175" fontId="33" fillId="12" borderId="0" applyNumberFormat="0" applyBorder="0" applyAlignment="0" applyProtection="0"/>
    <xf numFmtId="175" fontId="34" fillId="13" borderId="0" applyNumberFormat="0" applyBorder="0" applyAlignment="0" applyProtection="0"/>
    <xf numFmtId="175" fontId="34" fillId="10" borderId="0" applyNumberFormat="0" applyBorder="0" applyAlignment="0" applyProtection="0"/>
    <xf numFmtId="175" fontId="34" fillId="11" borderId="0" applyNumberFormat="0" applyBorder="0" applyAlignment="0" applyProtection="0"/>
    <xf numFmtId="175" fontId="34" fillId="14" borderId="0" applyNumberFormat="0" applyBorder="0" applyAlignment="0" applyProtection="0"/>
    <xf numFmtId="175" fontId="34" fillId="15" borderId="0" applyNumberFormat="0" applyBorder="0" applyAlignment="0" applyProtection="0"/>
    <xf numFmtId="175" fontId="34" fillId="16" borderId="0" applyNumberFormat="0" applyBorder="0" applyAlignment="0" applyProtection="0"/>
    <xf numFmtId="175" fontId="34" fillId="17" borderId="0" applyNumberFormat="0" applyBorder="0" applyAlignment="0" applyProtection="0"/>
    <xf numFmtId="175" fontId="34" fillId="18" borderId="0" applyNumberFormat="0" applyBorder="0" applyAlignment="0" applyProtection="0"/>
    <xf numFmtId="175" fontId="34" fillId="19" borderId="0" applyNumberFormat="0" applyBorder="0" applyAlignment="0" applyProtection="0"/>
    <xf numFmtId="175" fontId="34" fillId="14" borderId="0" applyNumberFormat="0" applyBorder="0" applyAlignment="0" applyProtection="0"/>
    <xf numFmtId="175" fontId="34" fillId="15" borderId="0" applyNumberFormat="0" applyBorder="0" applyAlignment="0" applyProtection="0"/>
    <xf numFmtId="175" fontId="34" fillId="20" borderId="0" applyNumberFormat="0" applyBorder="0" applyAlignment="0" applyProtection="0"/>
    <xf numFmtId="175" fontId="35" fillId="4" borderId="0" applyNumberFormat="0" applyBorder="0" applyAlignment="0" applyProtection="0"/>
    <xf numFmtId="175" fontId="36" fillId="21" borderId="26" applyNumberFormat="0" applyAlignment="0" applyProtection="0"/>
    <xf numFmtId="175" fontId="37" fillId="22" borderId="27" applyNumberFormat="0" applyAlignment="0" applyProtection="0"/>
    <xf numFmtId="175" fontId="1" fillId="0" borderId="0" applyFont="0" applyFill="0" applyBorder="0" applyAlignment="0" applyProtection="0"/>
    <xf numFmtId="175" fontId="38" fillId="0" borderId="0" applyNumberFormat="0" applyFill="0" applyBorder="0" applyAlignment="0" applyProtection="0"/>
    <xf numFmtId="175" fontId="39" fillId="5" borderId="0" applyNumberFormat="0" applyBorder="0" applyAlignment="0" applyProtection="0"/>
    <xf numFmtId="175" fontId="40" fillId="0" borderId="28" applyNumberFormat="0" applyFill="0" applyAlignment="0" applyProtection="0"/>
    <xf numFmtId="175" fontId="41" fillId="0" borderId="29" applyNumberFormat="0" applyFill="0" applyAlignment="0" applyProtection="0"/>
    <xf numFmtId="175" fontId="42" fillId="0" borderId="30" applyNumberFormat="0" applyFill="0" applyAlignment="0" applyProtection="0"/>
    <xf numFmtId="175" fontId="42" fillId="0" borderId="0" applyNumberFormat="0" applyFill="0" applyBorder="0" applyAlignment="0" applyProtection="0"/>
    <xf numFmtId="175" fontId="43" fillId="8" borderId="26" applyNumberFormat="0" applyAlignment="0" applyProtection="0"/>
    <xf numFmtId="175" fontId="44" fillId="0" borderId="31" applyNumberFormat="0" applyFill="0" applyAlignment="0" applyProtection="0"/>
    <xf numFmtId="175" fontId="45" fillId="23" borderId="0" applyNumberFormat="0" applyBorder="0" applyAlignment="0" applyProtection="0"/>
    <xf numFmtId="175" fontId="1" fillId="24" borderId="32" applyNumberFormat="0" applyFont="0" applyAlignment="0" applyProtection="0"/>
    <xf numFmtId="175" fontId="46" fillId="21" borderId="33" applyNumberFormat="0" applyAlignment="0" applyProtection="0"/>
    <xf numFmtId="175" fontId="47" fillId="0" borderId="0" applyNumberFormat="0" applyFill="0" applyBorder="0" applyAlignment="0" applyProtection="0"/>
    <xf numFmtId="175" fontId="48" fillId="0" borderId="34" applyNumberFormat="0" applyFill="0" applyAlignment="0" applyProtection="0"/>
    <xf numFmtId="175" fontId="49" fillId="0" borderId="0" applyNumberFormat="0" applyFill="0" applyBorder="0" applyAlignment="0" applyProtection="0"/>
    <xf numFmtId="175" fontId="7" fillId="0" borderId="0"/>
    <xf numFmtId="175" fontId="7" fillId="0" borderId="0"/>
    <xf numFmtId="175" fontId="7" fillId="0" borderId="0"/>
    <xf numFmtId="166" fontId="1" fillId="0" borderId="0" applyFont="0" applyFill="0" applyBorder="0" applyAlignment="0" applyProtection="0"/>
    <xf numFmtId="166" fontId="1" fillId="0" borderId="0" applyFont="0" applyFill="0" applyBorder="0" applyAlignment="0" applyProtection="0"/>
    <xf numFmtId="165" fontId="7" fillId="0" borderId="0" applyFont="0" applyFill="0" applyBorder="0" applyAlignment="0" applyProtection="0"/>
    <xf numFmtId="166" fontId="1" fillId="0" borderId="0" applyFont="0" applyFill="0" applyBorder="0" applyAlignment="0" applyProtection="0"/>
    <xf numFmtId="0" fontId="20" fillId="0" borderId="0" applyNumberFormat="0" applyFill="0" applyBorder="0" applyProtection="0"/>
    <xf numFmtId="166" fontId="33" fillId="0" borderId="0" applyFont="0" applyFill="0" applyBorder="0" applyAlignment="0" applyProtection="0"/>
    <xf numFmtId="9" fontId="33" fillId="0" borderId="0" applyFont="0" applyFill="0" applyBorder="0" applyAlignment="0" applyProtection="0"/>
  </cellStyleXfs>
  <cellXfs count="800">
    <xf numFmtId="0" fontId="0" fillId="0" borderId="0" xfId="0"/>
    <xf numFmtId="43" fontId="3" fillId="0" borderId="5" xfId="2" applyFont="1" applyFill="1" applyBorder="1" applyProtection="1">
      <protection locked="0"/>
    </xf>
    <xf numFmtId="43" fontId="3" fillId="0" borderId="0" xfId="2" applyFont="1" applyFill="1" applyBorder="1"/>
    <xf numFmtId="0" fontId="2" fillId="0" borderId="5" xfId="0" applyFont="1" applyBorder="1"/>
    <xf numFmtId="0" fontId="3" fillId="0" borderId="5" xfId="0" applyFont="1" applyBorder="1" applyAlignment="1">
      <alignment horizontal="center"/>
    </xf>
    <xf numFmtId="3" fontId="3" fillId="0" borderId="5" xfId="0" applyNumberFormat="1" applyFont="1" applyBorder="1" applyAlignment="1">
      <alignment horizontal="center"/>
    </xf>
    <xf numFmtId="49" fontId="2" fillId="0" borderId="12" xfId="0" applyNumberFormat="1" applyFont="1" applyBorder="1"/>
    <xf numFmtId="0" fontId="9" fillId="0" borderId="5" xfId="0" applyFont="1" applyBorder="1" applyAlignment="1">
      <alignment horizontal="center" vertical="center"/>
    </xf>
    <xf numFmtId="0" fontId="8" fillId="0" borderId="5" xfId="0" applyFont="1" applyBorder="1" applyAlignment="1">
      <alignment vertical="center" wrapText="1"/>
    </xf>
    <xf numFmtId="0" fontId="8" fillId="0" borderId="5" xfId="0" applyFont="1" applyBorder="1" applyAlignment="1">
      <alignment horizontal="center" vertical="center"/>
    </xf>
    <xf numFmtId="0" fontId="8" fillId="0" borderId="0" xfId="0" applyFont="1" applyAlignment="1">
      <alignment horizontal="center" vertical="center"/>
    </xf>
    <xf numFmtId="0" fontId="9" fillId="0" borderId="5" xfId="0" applyFont="1" applyBorder="1" applyAlignment="1">
      <alignment vertical="center"/>
    </xf>
    <xf numFmtId="0" fontId="8" fillId="0" borderId="5" xfId="0" applyFont="1" applyBorder="1" applyAlignment="1">
      <alignment horizontal="left" vertical="center" wrapText="1"/>
    </xf>
    <xf numFmtId="0" fontId="10" fillId="0" borderId="5" xfId="0" applyFont="1" applyBorder="1" applyAlignment="1">
      <alignment horizontal="center" vertical="center"/>
    </xf>
    <xf numFmtId="0" fontId="1" fillId="0" borderId="5" xfId="0" applyFont="1" applyBorder="1" applyAlignment="1">
      <alignment horizontal="center" vertical="center" wrapText="1"/>
    </xf>
    <xf numFmtId="0" fontId="1" fillId="0" borderId="5" xfId="0" applyFont="1" applyBorder="1" applyAlignment="1">
      <alignment horizontal="center" vertical="center"/>
    </xf>
    <xf numFmtId="165" fontId="1" fillId="0" borderId="0" xfId="8" applyFont="1" applyFill="1" applyBorder="1" applyAlignment="1">
      <alignment vertical="center"/>
    </xf>
    <xf numFmtId="165" fontId="1" fillId="0" borderId="5" xfId="8" applyFont="1" applyFill="1" applyBorder="1" applyAlignment="1">
      <alignment horizontal="right" vertical="center"/>
    </xf>
    <xf numFmtId="2" fontId="10" fillId="0" borderId="5" xfId="0" applyNumberFormat="1" applyFont="1" applyBorder="1" applyAlignment="1">
      <alignment horizontal="center" vertical="center"/>
    </xf>
    <xf numFmtId="0" fontId="1" fillId="0" borderId="11" xfId="0" applyFont="1" applyBorder="1" applyAlignment="1">
      <alignment horizontal="center" vertical="center"/>
    </xf>
    <xf numFmtId="0" fontId="1" fillId="0" borderId="11" xfId="0" applyFont="1" applyBorder="1" applyAlignment="1">
      <alignment horizontal="left" vertical="center" wrapText="1"/>
    </xf>
    <xf numFmtId="165" fontId="1" fillId="0" borderId="5" xfId="8" applyFont="1" applyFill="1" applyBorder="1" applyAlignment="1">
      <alignment vertical="center"/>
    </xf>
    <xf numFmtId="0" fontId="1" fillId="0" borderId="5" xfId="0" applyFont="1" applyBorder="1" applyAlignment="1">
      <alignment horizontal="left" vertical="center" wrapText="1"/>
    </xf>
    <xf numFmtId="0" fontId="1" fillId="0" borderId="0" xfId="0" applyFont="1" applyAlignment="1">
      <alignment horizontal="center" vertical="center" wrapText="1"/>
    </xf>
    <xf numFmtId="165" fontId="1" fillId="0" borderId="0" xfId="8" applyFont="1" applyFill="1" applyBorder="1" applyAlignment="1">
      <alignment vertical="center" wrapText="1"/>
    </xf>
    <xf numFmtId="0" fontId="8" fillId="0" borderId="11" xfId="0" applyFont="1" applyBorder="1" applyAlignment="1">
      <alignment horizontal="left" vertical="center" wrapText="1"/>
    </xf>
    <xf numFmtId="0" fontId="8" fillId="0" borderId="5" xfId="0" applyFont="1" applyBorder="1" applyAlignment="1">
      <alignment horizontal="center" vertical="center" wrapText="1"/>
    </xf>
    <xf numFmtId="0" fontId="1" fillId="0" borderId="5" xfId="0" applyFont="1" applyBorder="1" applyAlignment="1">
      <alignment vertical="center" wrapText="1"/>
    </xf>
    <xf numFmtId="0" fontId="1" fillId="0" borderId="5" xfId="0" applyFont="1" applyBorder="1" applyAlignment="1">
      <alignment horizontal="justify" vertical="center" wrapText="1"/>
    </xf>
    <xf numFmtId="0" fontId="1" fillId="0" borderId="5" xfId="0" applyFont="1" applyBorder="1" applyAlignment="1">
      <alignment horizontal="center" vertical="top"/>
    </xf>
    <xf numFmtId="0" fontId="1" fillId="0" borderId="5" xfId="0" applyFont="1" applyBorder="1" applyAlignment="1">
      <alignment horizontal="center" vertical="top" wrapText="1"/>
    </xf>
    <xf numFmtId="166" fontId="1" fillId="0" borderId="0" xfId="7" applyFont="1" applyFill="1" applyBorder="1" applyAlignment="1">
      <alignment vertical="top"/>
    </xf>
    <xf numFmtId="165" fontId="1" fillId="0" borderId="5" xfId="8" applyFont="1" applyFill="1" applyBorder="1" applyAlignment="1">
      <alignment vertical="top"/>
    </xf>
    <xf numFmtId="0" fontId="1" fillId="0" borderId="16" xfId="0" applyFont="1" applyBorder="1" applyAlignment="1">
      <alignment vertical="center" wrapText="1"/>
    </xf>
    <xf numFmtId="0" fontId="1" fillId="0" borderId="16" xfId="0" applyFont="1" applyBorder="1" applyAlignment="1">
      <alignment horizontal="center" vertical="center"/>
    </xf>
    <xf numFmtId="165" fontId="1" fillId="0" borderId="12" xfId="8" applyFont="1" applyFill="1" applyBorder="1" applyAlignment="1">
      <alignment vertical="center" wrapText="1"/>
    </xf>
    <xf numFmtId="0" fontId="8" fillId="0" borderId="11" xfId="0" applyFont="1" applyBorder="1" applyAlignment="1">
      <alignment horizontal="center" vertical="center"/>
    </xf>
    <xf numFmtId="0" fontId="1" fillId="0" borderId="11" xfId="0" applyFont="1" applyBorder="1" applyAlignment="1">
      <alignment horizontal="center" vertical="top"/>
    </xf>
    <xf numFmtId="0" fontId="8" fillId="0" borderId="5" xfId="0" applyFont="1" applyBorder="1" applyAlignment="1">
      <alignment horizontal="center" vertical="top" wrapText="1"/>
    </xf>
    <xf numFmtId="0" fontId="1" fillId="0" borderId="5" xfId="0" applyFont="1" applyBorder="1" applyAlignment="1">
      <alignment horizontal="left" vertical="top" wrapText="1"/>
    </xf>
    <xf numFmtId="0" fontId="8" fillId="0" borderId="11" xfId="0" applyFont="1" applyBorder="1" applyAlignment="1">
      <alignment horizontal="center" vertical="top"/>
    </xf>
    <xf numFmtId="166" fontId="1" fillId="0" borderId="0" xfId="7" applyFont="1" applyFill="1" applyBorder="1" applyAlignment="1">
      <alignment vertical="center"/>
    </xf>
    <xf numFmtId="166" fontId="1" fillId="0" borderId="5" xfId="7" applyFont="1" applyFill="1" applyBorder="1" applyAlignment="1">
      <alignment horizontal="center" vertical="center"/>
    </xf>
    <xf numFmtId="0" fontId="8" fillId="0" borderId="5" xfId="0" applyFont="1" applyBorder="1" applyAlignment="1">
      <alignment horizontal="right" vertical="center" wrapText="1"/>
    </xf>
    <xf numFmtId="0" fontId="12" fillId="0" borderId="5" xfId="0" applyFont="1" applyBorder="1" applyAlignment="1">
      <alignment horizontal="left" vertical="center"/>
    </xf>
    <xf numFmtId="0" fontId="8" fillId="2" borderId="5" xfId="0" applyFont="1" applyFill="1" applyBorder="1" applyAlignment="1">
      <alignment vertical="center"/>
    </xf>
    <xf numFmtId="0" fontId="1" fillId="0" borderId="10" xfId="0" applyFont="1" applyBorder="1" applyAlignment="1">
      <alignment horizontal="left" vertical="center" wrapText="1"/>
    </xf>
    <xf numFmtId="166" fontId="1" fillId="0" borderId="5" xfId="7" applyFont="1" applyFill="1" applyBorder="1" applyAlignment="1">
      <alignment vertical="center" wrapText="1"/>
    </xf>
    <xf numFmtId="0" fontId="1" fillId="0" borderId="0" xfId="0" applyFont="1" applyAlignment="1">
      <alignment horizontal="center" vertical="center"/>
    </xf>
    <xf numFmtId="0" fontId="1" fillId="0" borderId="11" xfId="0" applyFont="1" applyBorder="1" applyAlignment="1">
      <alignment horizontal="center" vertical="center" wrapText="1"/>
    </xf>
    <xf numFmtId="0" fontId="14" fillId="0" borderId="5" xfId="0" applyFont="1" applyBorder="1" applyAlignment="1">
      <alignment vertical="center" wrapText="1"/>
    </xf>
    <xf numFmtId="0" fontId="1" fillId="0" borderId="16" xfId="0" applyFont="1" applyBorder="1" applyAlignment="1">
      <alignment horizontal="center" vertical="top"/>
    </xf>
    <xf numFmtId="0" fontId="1" fillId="0" borderId="11" xfId="0" applyFont="1" applyBorder="1" applyAlignment="1">
      <alignment horizontal="left" vertical="top" wrapText="1"/>
    </xf>
    <xf numFmtId="0" fontId="1" fillId="0" borderId="13" xfId="0" applyFont="1" applyBorder="1" applyAlignment="1">
      <alignment horizontal="center" vertical="top"/>
    </xf>
    <xf numFmtId="0" fontId="1" fillId="0" borderId="16" xfId="0" applyFont="1" applyBorder="1" applyAlignment="1">
      <alignment horizontal="center" vertical="top" wrapText="1"/>
    </xf>
    <xf numFmtId="0" fontId="8" fillId="0" borderId="12" xfId="0" applyFont="1" applyBorder="1" applyAlignment="1">
      <alignment horizontal="center" vertical="center"/>
    </xf>
    <xf numFmtId="0" fontId="1" fillId="0" borderId="13" xfId="0" applyFont="1" applyBorder="1" applyAlignment="1">
      <alignment horizontal="center" vertical="center"/>
    </xf>
    <xf numFmtId="0" fontId="1" fillId="0" borderId="16" xfId="0" applyFont="1" applyBorder="1" applyAlignment="1">
      <alignment horizontal="left" vertical="center" wrapText="1"/>
    </xf>
    <xf numFmtId="0" fontId="1" fillId="0" borderId="13" xfId="0" applyFont="1" applyBorder="1" applyAlignment="1">
      <alignment horizontal="center" vertical="center" wrapText="1"/>
    </xf>
    <xf numFmtId="0" fontId="1" fillId="0" borderId="5" xfId="0" applyFont="1" applyBorder="1"/>
    <xf numFmtId="0" fontId="1" fillId="0" borderId="0" xfId="0" applyFont="1" applyAlignment="1">
      <alignment horizontal="left" vertical="top"/>
    </xf>
    <xf numFmtId="0" fontId="1" fillId="0" borderId="10" xfId="0" applyFont="1" applyBorder="1" applyAlignment="1">
      <alignment horizontal="center" vertical="top"/>
    </xf>
    <xf numFmtId="0" fontId="1" fillId="0" borderId="7" xfId="0" applyFont="1" applyBorder="1" applyAlignment="1">
      <alignment horizontal="center" vertical="top"/>
    </xf>
    <xf numFmtId="0" fontId="1" fillId="0" borderId="0" xfId="0" applyFont="1" applyAlignment="1">
      <alignment horizontal="center" vertical="top"/>
    </xf>
    <xf numFmtId="0" fontId="1" fillId="0" borderId="9" xfId="0" applyFont="1" applyBorder="1" applyAlignment="1">
      <alignment horizontal="center" vertical="top"/>
    </xf>
    <xf numFmtId="0" fontId="1" fillId="0" borderId="14" xfId="0" applyFont="1" applyBorder="1" applyAlignment="1">
      <alignment horizontal="center" vertical="top"/>
    </xf>
    <xf numFmtId="170" fontId="1" fillId="0" borderId="14" xfId="0" applyNumberFormat="1" applyFont="1" applyBorder="1" applyAlignment="1">
      <alignment horizontal="center" vertical="top"/>
    </xf>
    <xf numFmtId="170" fontId="1" fillId="0" borderId="15" xfId="0" applyNumberFormat="1" applyFont="1" applyBorder="1" applyAlignment="1">
      <alignment horizontal="center" vertical="top"/>
    </xf>
    <xf numFmtId="0" fontId="1" fillId="0" borderId="10" xfId="0" applyFont="1" applyBorder="1" applyAlignment="1">
      <alignment horizontal="left" vertical="top" wrapText="1"/>
    </xf>
    <xf numFmtId="170" fontId="1" fillId="0" borderId="10" xfId="0" applyNumberFormat="1" applyFont="1" applyBorder="1" applyAlignment="1">
      <alignment horizontal="left" vertical="top" wrapText="1"/>
    </xf>
    <xf numFmtId="0" fontId="1" fillId="0" borderId="8" xfId="0" applyFont="1" applyBorder="1" applyAlignment="1">
      <alignment horizontal="center" vertical="top"/>
    </xf>
    <xf numFmtId="170" fontId="1" fillId="0" borderId="9" xfId="0" applyNumberFormat="1" applyFont="1" applyBorder="1" applyAlignment="1">
      <alignment horizontal="center" vertical="top"/>
    </xf>
    <xf numFmtId="170" fontId="1" fillId="0" borderId="10" xfId="0" applyNumberFormat="1" applyFont="1" applyBorder="1" applyAlignment="1">
      <alignment horizontal="center" vertical="top"/>
    </xf>
    <xf numFmtId="3" fontId="1" fillId="0" borderId="15" xfId="0" applyNumberFormat="1" applyFont="1" applyBorder="1" applyAlignment="1">
      <alignment horizontal="center" vertical="top"/>
    </xf>
    <xf numFmtId="3" fontId="1" fillId="0" borderId="10" xfId="0" applyNumberFormat="1" applyFont="1" applyBorder="1" applyAlignment="1">
      <alignment horizontal="center" vertical="top"/>
    </xf>
    <xf numFmtId="3" fontId="1" fillId="0" borderId="16" xfId="0" applyNumberFormat="1" applyFont="1" applyBorder="1" applyAlignment="1">
      <alignment horizontal="center" vertical="top"/>
    </xf>
    <xf numFmtId="3" fontId="1" fillId="0" borderId="8" xfId="0" applyNumberFormat="1" applyFont="1" applyBorder="1" applyAlignment="1">
      <alignment horizontal="center" vertical="top"/>
    </xf>
    <xf numFmtId="170" fontId="1" fillId="0" borderId="16" xfId="0" applyNumberFormat="1" applyFont="1" applyBorder="1" applyAlignment="1">
      <alignment horizontal="center" vertical="top"/>
    </xf>
    <xf numFmtId="0" fontId="9" fillId="0" borderId="0" xfId="0" applyFont="1" applyAlignment="1">
      <alignment horizontal="center" vertical="center"/>
    </xf>
    <xf numFmtId="0" fontId="10" fillId="0" borderId="11" xfId="0" applyFont="1" applyBorder="1" applyAlignment="1">
      <alignment horizontal="center" vertical="center"/>
    </xf>
    <xf numFmtId="170" fontId="1" fillId="0" borderId="0" xfId="0" applyNumberFormat="1" applyFont="1" applyAlignment="1">
      <alignment horizontal="center" vertical="top"/>
    </xf>
    <xf numFmtId="170" fontId="1" fillId="0" borderId="5" xfId="0" applyNumberFormat="1" applyFont="1" applyBorder="1" applyAlignment="1">
      <alignment horizontal="center" vertical="top"/>
    </xf>
    <xf numFmtId="171" fontId="1" fillId="0" borderId="0" xfId="33" applyFont="1" applyFill="1" applyBorder="1" applyAlignment="1">
      <alignment vertical="center"/>
    </xf>
    <xf numFmtId="171" fontId="1" fillId="0" borderId="5" xfId="33" applyFont="1" applyFill="1" applyBorder="1" applyAlignment="1">
      <alignment horizontal="right" vertical="center"/>
    </xf>
    <xf numFmtId="171" fontId="1" fillId="0" borderId="5" xfId="33" applyFont="1" applyFill="1" applyBorder="1" applyAlignment="1">
      <alignment vertical="center"/>
    </xf>
    <xf numFmtId="171" fontId="1" fillId="0" borderId="5" xfId="33" applyFont="1" applyFill="1" applyBorder="1" applyAlignment="1">
      <alignment vertical="center" wrapText="1"/>
    </xf>
    <xf numFmtId="171" fontId="1" fillId="0" borderId="12" xfId="33" applyFont="1" applyFill="1" applyBorder="1" applyAlignment="1">
      <alignment vertical="center" wrapText="1"/>
    </xf>
    <xf numFmtId="0" fontId="1" fillId="0" borderId="0" xfId="0" applyFont="1" applyAlignment="1">
      <alignment vertical="top" wrapText="1"/>
    </xf>
    <xf numFmtId="170" fontId="1" fillId="0" borderId="12" xfId="0" applyNumberFormat="1" applyFont="1" applyBorder="1" applyAlignment="1">
      <alignment horizontal="center" vertical="top"/>
    </xf>
    <xf numFmtId="9" fontId="1" fillId="0" borderId="5" xfId="9" applyFont="1" applyFill="1" applyBorder="1" applyAlignment="1">
      <alignment vertical="center" wrapText="1"/>
    </xf>
    <xf numFmtId="9" fontId="1" fillId="0" borderId="16" xfId="9" applyFont="1" applyFill="1" applyBorder="1" applyAlignment="1">
      <alignment vertical="center" wrapText="1"/>
    </xf>
    <xf numFmtId="0" fontId="9" fillId="0" borderId="11" xfId="0" applyFont="1" applyBorder="1" applyAlignment="1">
      <alignment horizontal="center" vertical="center"/>
    </xf>
    <xf numFmtId="0" fontId="1" fillId="0" borderId="13" xfId="0" applyFont="1" applyBorder="1" applyAlignment="1">
      <alignment vertical="center" wrapText="1"/>
    </xf>
    <xf numFmtId="165" fontId="1" fillId="0" borderId="12" xfId="8" applyFont="1" applyFill="1" applyBorder="1" applyAlignment="1">
      <alignment horizontal="right" vertical="center"/>
    </xf>
    <xf numFmtId="0" fontId="1" fillId="0" borderId="16" xfId="0" applyFont="1" applyBorder="1" applyAlignment="1">
      <alignment horizontal="center" vertical="center" wrapText="1"/>
    </xf>
    <xf numFmtId="165" fontId="1" fillId="0" borderId="15" xfId="8" applyFont="1" applyFill="1" applyBorder="1" applyAlignment="1">
      <alignment vertical="center" wrapText="1"/>
    </xf>
    <xf numFmtId="0" fontId="1" fillId="0" borderId="14" xfId="0" applyFont="1" applyBorder="1" applyAlignment="1">
      <alignment horizontal="center" vertical="center" wrapText="1"/>
    </xf>
    <xf numFmtId="170" fontId="1" fillId="0" borderId="8" xfId="0" applyNumberFormat="1" applyFont="1" applyBorder="1" applyAlignment="1">
      <alignment horizontal="center" vertical="top"/>
    </xf>
    <xf numFmtId="0" fontId="1" fillId="0" borderId="16" xfId="0" applyFont="1" applyBorder="1" applyAlignment="1">
      <alignment horizontal="justify" vertical="center" wrapText="1"/>
    </xf>
    <xf numFmtId="165" fontId="1" fillId="0" borderId="16" xfId="8" applyFont="1" applyFill="1" applyBorder="1" applyAlignment="1">
      <alignment horizontal="right" vertical="center"/>
    </xf>
    <xf numFmtId="0" fontId="10" fillId="0" borderId="13" xfId="0" applyFont="1" applyBorder="1" applyAlignment="1">
      <alignment horizontal="center" vertical="center"/>
    </xf>
    <xf numFmtId="0" fontId="1" fillId="0" borderId="14" xfId="0" applyFont="1" applyBorder="1" applyAlignment="1">
      <alignment horizontal="center" vertical="center"/>
    </xf>
    <xf numFmtId="165" fontId="1" fillId="0" borderId="15" xfId="8" applyFont="1" applyFill="1" applyBorder="1" applyAlignment="1">
      <alignment horizontal="right" vertical="center"/>
    </xf>
    <xf numFmtId="165" fontId="1" fillId="0" borderId="16" xfId="8" applyFont="1" applyFill="1" applyBorder="1" applyAlignment="1">
      <alignment vertical="center"/>
    </xf>
    <xf numFmtId="165" fontId="1" fillId="0" borderId="16" xfId="8" applyFont="1" applyFill="1" applyBorder="1" applyAlignment="1">
      <alignment vertical="center" wrapText="1"/>
    </xf>
    <xf numFmtId="165" fontId="1" fillId="0" borderId="14" xfId="8" applyFont="1" applyFill="1" applyBorder="1" applyAlignment="1">
      <alignment vertical="center" wrapText="1"/>
    </xf>
    <xf numFmtId="165" fontId="1" fillId="0" borderId="15" xfId="8" applyFont="1" applyFill="1" applyBorder="1" applyAlignment="1">
      <alignment horizontal="right" vertical="top"/>
    </xf>
    <xf numFmtId="165" fontId="1" fillId="0" borderId="16" xfId="8" applyFont="1" applyFill="1" applyBorder="1" applyAlignment="1">
      <alignment vertical="top" wrapText="1"/>
    </xf>
    <xf numFmtId="166" fontId="1" fillId="0" borderId="16" xfId="7" applyFont="1" applyFill="1" applyBorder="1" applyAlignment="1">
      <alignment horizontal="center" vertical="center"/>
    </xf>
    <xf numFmtId="0" fontId="11" fillId="0" borderId="10" xfId="0" applyFont="1" applyBorder="1" applyAlignment="1">
      <alignment horizontal="left" vertical="center" wrapText="1"/>
    </xf>
    <xf numFmtId="0" fontId="11" fillId="0" borderId="5" xfId="0" applyFont="1" applyBorder="1" applyAlignment="1">
      <alignment horizontal="left" vertical="center" wrapText="1"/>
    </xf>
    <xf numFmtId="0" fontId="11" fillId="0" borderId="5" xfId="1" applyFont="1" applyBorder="1" applyAlignment="1">
      <alignment horizontal="left" vertical="center" wrapText="1"/>
    </xf>
    <xf numFmtId="0" fontId="11" fillId="0" borderId="16" xfId="0" applyFont="1" applyBorder="1" applyAlignment="1">
      <alignment horizontal="left" vertical="center" wrapText="1"/>
    </xf>
    <xf numFmtId="0" fontId="1" fillId="0" borderId="10" xfId="0" applyFont="1" applyBorder="1" applyAlignment="1">
      <alignment horizontal="center" vertical="center"/>
    </xf>
    <xf numFmtId="0" fontId="1" fillId="0" borderId="0" xfId="0" applyFont="1"/>
    <xf numFmtId="0" fontId="1" fillId="0" borderId="10" xfId="0" applyFont="1" applyBorder="1" applyAlignment="1">
      <alignment horizontal="center"/>
    </xf>
    <xf numFmtId="0" fontId="1" fillId="0" borderId="11" xfId="26" applyFont="1" applyBorder="1" applyProtection="1">
      <protection locked="0"/>
    </xf>
    <xf numFmtId="0" fontId="8" fillId="0" borderId="5" xfId="0" applyFont="1" applyBorder="1"/>
    <xf numFmtId="0" fontId="1" fillId="0" borderId="5" xfId="0" applyFont="1" applyBorder="1" applyAlignment="1">
      <alignment horizontal="center"/>
    </xf>
    <xf numFmtId="3" fontId="1" fillId="0" borderId="5" xfId="0" applyNumberFormat="1" applyFont="1" applyBorder="1" applyAlignment="1">
      <alignment horizontal="center"/>
    </xf>
    <xf numFmtId="169" fontId="1" fillId="0" borderId="5" xfId="0" applyNumberFormat="1" applyFont="1" applyBorder="1"/>
    <xf numFmtId="169" fontId="1" fillId="0" borderId="5" xfId="0" applyNumberFormat="1" applyFont="1" applyBorder="1" applyProtection="1">
      <protection locked="0"/>
    </xf>
    <xf numFmtId="49" fontId="8" fillId="0" borderId="5" xfId="0" applyNumberFormat="1" applyFont="1" applyBorder="1"/>
    <xf numFmtId="49" fontId="1" fillId="0" borderId="5" xfId="0" applyNumberFormat="1" applyFont="1" applyBorder="1"/>
    <xf numFmtId="0" fontId="8" fillId="0" borderId="5" xfId="0" applyFont="1" applyBorder="1" applyAlignment="1">
      <alignment horizontal="left" vertical="top" wrapText="1"/>
    </xf>
    <xf numFmtId="0" fontId="1" fillId="0" borderId="10" xfId="3" applyFont="1" applyBorder="1" applyAlignment="1" applyProtection="1">
      <alignment horizontal="center"/>
      <protection locked="0"/>
    </xf>
    <xf numFmtId="167" fontId="1" fillId="0" borderId="10" xfId="3" applyNumberFormat="1" applyFont="1" applyBorder="1" applyAlignment="1" applyProtection="1">
      <alignment horizontal="center"/>
      <protection locked="0"/>
    </xf>
    <xf numFmtId="0" fontId="8" fillId="0" borderId="5" xfId="3" applyFont="1" applyBorder="1" applyAlignment="1" applyProtection="1">
      <alignment horizontal="center"/>
      <protection locked="0"/>
    </xf>
    <xf numFmtId="0" fontId="1" fillId="0" borderId="5" xfId="3" applyFont="1" applyBorder="1" applyAlignment="1" applyProtection="1">
      <alignment horizontal="center"/>
      <protection locked="0"/>
    </xf>
    <xf numFmtId="167" fontId="1" fillId="0" borderId="5" xfId="3" applyNumberFormat="1" applyFont="1" applyBorder="1" applyAlignment="1" applyProtection="1">
      <alignment horizontal="center"/>
      <protection locked="0"/>
    </xf>
    <xf numFmtId="0" fontId="1" fillId="0" borderId="16" xfId="3" applyFont="1" applyBorder="1" applyAlignment="1" applyProtection="1">
      <alignment horizontal="center"/>
      <protection locked="0"/>
    </xf>
    <xf numFmtId="167" fontId="1" fillId="0" borderId="16" xfId="3" applyNumberFormat="1" applyFont="1" applyBorder="1" applyAlignment="1" applyProtection="1">
      <alignment horizontal="center"/>
      <protection locked="0"/>
    </xf>
    <xf numFmtId="0" fontId="1" fillId="0" borderId="7" xfId="3" applyFont="1" applyBorder="1" applyProtection="1">
      <protection locked="0"/>
    </xf>
    <xf numFmtId="0" fontId="1" fillId="0" borderId="4" xfId="3" applyFont="1" applyBorder="1" applyProtection="1">
      <protection locked="0"/>
    </xf>
    <xf numFmtId="0" fontId="1" fillId="0" borderId="11" xfId="3" applyFont="1" applyBorder="1" applyProtection="1">
      <protection locked="0"/>
    </xf>
    <xf numFmtId="0" fontId="8" fillId="0" borderId="11" xfId="3" applyFont="1" applyBorder="1" applyProtection="1">
      <protection locked="0"/>
    </xf>
    <xf numFmtId="168" fontId="1" fillId="0" borderId="5" xfId="3" applyNumberFormat="1" applyFont="1" applyBorder="1" applyAlignment="1" applyProtection="1">
      <alignment horizontal="center"/>
      <protection locked="0"/>
    </xf>
    <xf numFmtId="0" fontId="1" fillId="0" borderId="11" xfId="0" applyFont="1" applyBorder="1" applyProtection="1">
      <protection locked="0"/>
    </xf>
    <xf numFmtId="43" fontId="1" fillId="0" borderId="5" xfId="2" applyFont="1" applyBorder="1" applyAlignment="1" applyProtection="1">
      <alignment horizontal="center"/>
      <protection locked="0"/>
    </xf>
    <xf numFmtId="0" fontId="1" fillId="0" borderId="14" xfId="3" applyFont="1" applyBorder="1" applyProtection="1">
      <protection locked="0"/>
    </xf>
    <xf numFmtId="0" fontId="1" fillId="0" borderId="10" xfId="3" applyFont="1" applyBorder="1" applyProtection="1">
      <protection locked="0"/>
    </xf>
    <xf numFmtId="0" fontId="1" fillId="0" borderId="5" xfId="0" applyFont="1" applyBorder="1" applyAlignment="1" applyProtection="1">
      <alignment horizontal="center"/>
      <protection locked="0"/>
    </xf>
    <xf numFmtId="0" fontId="1" fillId="0" borderId="11" xfId="3" applyFont="1" applyBorder="1" applyAlignment="1" applyProtection="1">
      <alignment horizontal="center"/>
      <protection locked="0"/>
    </xf>
    <xf numFmtId="0" fontId="1" fillId="0" borderId="16" xfId="3" applyFont="1" applyBorder="1" applyProtection="1">
      <protection locked="0"/>
    </xf>
    <xf numFmtId="172" fontId="1" fillId="0" borderId="12" xfId="20" applyFont="1" applyFill="1" applyBorder="1" applyProtection="1">
      <protection locked="0"/>
    </xf>
    <xf numFmtId="0" fontId="1" fillId="0" borderId="16" xfId="0" applyFont="1" applyBorder="1" applyAlignment="1">
      <alignment vertical="top" wrapText="1"/>
    </xf>
    <xf numFmtId="167" fontId="1" fillId="0" borderId="5" xfId="4" applyNumberFormat="1" applyBorder="1" applyAlignment="1" applyProtection="1">
      <alignment horizontal="right"/>
    </xf>
    <xf numFmtId="3" fontId="1" fillId="0" borderId="12" xfId="4" applyBorder="1" applyAlignment="1" applyProtection="1">
      <alignment horizontal="center"/>
      <protection locked="0"/>
    </xf>
    <xf numFmtId="0" fontId="18" fillId="0" borderId="0" xfId="0" applyFont="1" applyAlignment="1">
      <alignment horizontal="left" vertical="top"/>
    </xf>
    <xf numFmtId="0" fontId="1" fillId="0" borderId="0" xfId="0" applyFont="1" applyAlignment="1">
      <alignment vertical="top"/>
    </xf>
    <xf numFmtId="0" fontId="10" fillId="0" borderId="0" xfId="0" applyFont="1"/>
    <xf numFmtId="0" fontId="18" fillId="0" borderId="0" xfId="0" applyFont="1" applyAlignment="1">
      <alignment vertical="top"/>
    </xf>
    <xf numFmtId="0" fontId="1" fillId="0" borderId="11" xfId="0" applyFont="1" applyBorder="1" applyAlignment="1">
      <alignment horizontal="left" vertical="top"/>
    </xf>
    <xf numFmtId="0" fontId="1" fillId="0" borderId="0" xfId="0" applyFont="1" applyAlignment="1">
      <alignment horizontal="right" vertical="top"/>
    </xf>
    <xf numFmtId="170" fontId="1" fillId="0" borderId="0" xfId="0" applyNumberFormat="1" applyFont="1" applyAlignment="1">
      <alignment horizontal="right" vertical="top"/>
    </xf>
    <xf numFmtId="170" fontId="1" fillId="0" borderId="12" xfId="0" applyNumberFormat="1" applyFont="1" applyBorder="1" applyAlignment="1">
      <alignment horizontal="right" vertical="top"/>
    </xf>
    <xf numFmtId="0" fontId="1" fillId="0" borderId="5" xfId="0" applyFont="1" applyBorder="1" applyAlignment="1">
      <alignment horizontal="right" vertical="top" wrapText="1"/>
    </xf>
    <xf numFmtId="170" fontId="1" fillId="0" borderId="5" xfId="0" applyNumberFormat="1" applyFont="1" applyBorder="1" applyAlignment="1">
      <alignment horizontal="right" vertical="top" wrapText="1"/>
    </xf>
    <xf numFmtId="43" fontId="1" fillId="0" borderId="5" xfId="2" applyFont="1" applyFill="1" applyBorder="1" applyProtection="1">
      <protection locked="0"/>
    </xf>
    <xf numFmtId="43" fontId="1" fillId="0" borderId="5" xfId="2" applyFont="1" applyFill="1" applyBorder="1"/>
    <xf numFmtId="43" fontId="1" fillId="0" borderId="0" xfId="2" applyFont="1" applyFill="1"/>
    <xf numFmtId="0" fontId="1" fillId="0" borderId="0" xfId="1"/>
    <xf numFmtId="3" fontId="1" fillId="0" borderId="0" xfId="1" applyNumberFormat="1" applyAlignment="1">
      <alignment horizontal="center"/>
    </xf>
    <xf numFmtId="43" fontId="1" fillId="0" borderId="0" xfId="2" applyFont="1" applyFill="1" applyBorder="1"/>
    <xf numFmtId="43" fontId="1" fillId="0" borderId="5" xfId="2" applyFont="1" applyFill="1" applyBorder="1" applyProtection="1"/>
    <xf numFmtId="0" fontId="1" fillId="0" borderId="5" xfId="0" applyFont="1" applyBorder="1" applyAlignment="1">
      <alignment wrapText="1"/>
    </xf>
    <xf numFmtId="43" fontId="19" fillId="0" borderId="5" xfId="2" applyFont="1" applyFill="1" applyBorder="1" applyProtection="1">
      <protection locked="0"/>
    </xf>
    <xf numFmtId="43" fontId="19" fillId="0" borderId="5" xfId="2" applyFont="1" applyFill="1" applyBorder="1"/>
    <xf numFmtId="0" fontId="8" fillId="0" borderId="5" xfId="0" applyFont="1" applyBorder="1" applyAlignment="1">
      <alignment wrapText="1"/>
    </xf>
    <xf numFmtId="43" fontId="19" fillId="0" borderId="5" xfId="2" applyFont="1" applyFill="1" applyBorder="1" applyProtection="1"/>
    <xf numFmtId="170" fontId="1" fillId="0" borderId="5" xfId="0" applyNumberFormat="1" applyFont="1" applyBorder="1" applyAlignment="1">
      <alignment horizontal="right" vertical="top"/>
    </xf>
    <xf numFmtId="3" fontId="1" fillId="0" borderId="0" xfId="0" applyNumberFormat="1" applyFont="1" applyAlignment="1">
      <alignment vertical="top"/>
    </xf>
    <xf numFmtId="3" fontId="1" fillId="0" borderId="5" xfId="0" applyNumberFormat="1" applyFont="1" applyBorder="1" applyAlignment="1">
      <alignment horizontal="center" vertical="top"/>
    </xf>
    <xf numFmtId="0" fontId="1" fillId="0" borderId="5" xfId="37" applyFont="1" applyBorder="1" applyAlignment="1">
      <alignment horizontal="left" vertical="top" wrapText="1"/>
    </xf>
    <xf numFmtId="0" fontId="8" fillId="0" borderId="5" xfId="37" applyFont="1" applyBorder="1" applyAlignment="1">
      <alignment horizontal="left" vertical="top" wrapText="1"/>
    </xf>
    <xf numFmtId="0" fontId="1" fillId="0" borderId="5" xfId="37" applyFont="1" applyBorder="1" applyAlignment="1">
      <alignment horizontal="center" vertical="center" wrapText="1"/>
    </xf>
    <xf numFmtId="167" fontId="1" fillId="0" borderId="5" xfId="37" applyNumberFormat="1" applyFont="1" applyBorder="1" applyAlignment="1">
      <alignment horizontal="center" vertical="center" wrapText="1"/>
    </xf>
    <xf numFmtId="3" fontId="1" fillId="0" borderId="5" xfId="37" applyNumberFormat="1" applyFont="1" applyBorder="1" applyAlignment="1">
      <alignment horizontal="center" vertical="center" wrapText="1"/>
    </xf>
    <xf numFmtId="167" fontId="1" fillId="0" borderId="12" xfId="38" applyNumberFormat="1" applyFont="1" applyFill="1" applyBorder="1" applyAlignment="1" applyProtection="1">
      <alignment horizontal="center" vertical="center" wrapText="1"/>
    </xf>
    <xf numFmtId="43" fontId="1" fillId="0" borderId="5" xfId="2" applyFont="1" applyFill="1" applyBorder="1" applyAlignment="1" applyProtection="1">
      <protection locked="0"/>
    </xf>
    <xf numFmtId="43" fontId="1" fillId="0" borderId="5" xfId="2" applyFont="1" applyFill="1" applyBorder="1" applyAlignment="1"/>
    <xf numFmtId="43" fontId="1" fillId="0" borderId="5" xfId="2" applyFont="1" applyFill="1" applyBorder="1" applyAlignment="1" applyProtection="1"/>
    <xf numFmtId="0" fontId="8" fillId="0" borderId="5" xfId="0" applyFont="1" applyBorder="1" applyAlignment="1">
      <alignment horizontal="left" vertical="center"/>
    </xf>
    <xf numFmtId="0" fontId="8" fillId="0" borderId="0" xfId="0" applyFont="1" applyAlignment="1">
      <alignment wrapText="1"/>
    </xf>
    <xf numFmtId="3" fontId="1" fillId="0" borderId="0" xfId="0" applyNumberFormat="1" applyFont="1" applyAlignment="1">
      <alignment horizontal="center"/>
    </xf>
    <xf numFmtId="0" fontId="8" fillId="0" borderId="5" xfId="0" applyFont="1" applyBorder="1" applyAlignment="1">
      <alignment horizontal="left"/>
    </xf>
    <xf numFmtId="49" fontId="1" fillId="0" borderId="5" xfId="0" applyNumberFormat="1" applyFont="1" applyBorder="1" applyAlignment="1">
      <alignment horizontal="left"/>
    </xf>
    <xf numFmtId="0" fontId="1" fillId="0" borderId="5" xfId="0" applyFont="1" applyBorder="1" applyAlignment="1">
      <alignment horizontal="left"/>
    </xf>
    <xf numFmtId="49" fontId="1" fillId="0" borderId="16" xfId="0" applyNumberFormat="1" applyFont="1" applyBorder="1"/>
    <xf numFmtId="0" fontId="1" fillId="0" borderId="16" xfId="0" applyFont="1" applyBorder="1"/>
    <xf numFmtId="0" fontId="1" fillId="0" borderId="16" xfId="0" applyFont="1" applyBorder="1" applyAlignment="1">
      <alignment horizontal="center"/>
    </xf>
    <xf numFmtId="3" fontId="1" fillId="0" borderId="16" xfId="0" applyNumberFormat="1" applyFont="1" applyBorder="1" applyAlignment="1">
      <alignment horizontal="center"/>
    </xf>
    <xf numFmtId="3" fontId="1" fillId="0" borderId="10" xfId="0" applyNumberFormat="1" applyFont="1" applyBorder="1" applyAlignment="1">
      <alignment horizontal="center"/>
    </xf>
    <xf numFmtId="43" fontId="1" fillId="0" borderId="10" xfId="2" applyFont="1" applyFill="1" applyBorder="1"/>
    <xf numFmtId="0" fontId="8" fillId="0" borderId="5" xfId="0" applyFont="1" applyBorder="1" applyAlignment="1">
      <alignment vertical="top" wrapText="1"/>
    </xf>
    <xf numFmtId="169" fontId="1" fillId="0" borderId="16" xfId="0" applyNumberFormat="1" applyFont="1" applyBorder="1" applyProtection="1">
      <protection locked="0"/>
    </xf>
    <xf numFmtId="43" fontId="1" fillId="0" borderId="16" xfId="2" applyFont="1" applyFill="1" applyBorder="1"/>
    <xf numFmtId="0" fontId="8" fillId="0" borderId="10" xfId="0" applyFont="1" applyBorder="1" applyAlignment="1">
      <alignment vertical="center"/>
    </xf>
    <xf numFmtId="0" fontId="1" fillId="0" borderId="10" xfId="0" applyFont="1" applyBorder="1" applyAlignment="1">
      <alignment vertical="center"/>
    </xf>
    <xf numFmtId="0" fontId="1" fillId="0" borderId="8" xfId="0" applyFont="1" applyBorder="1" applyAlignment="1">
      <alignment vertical="center"/>
    </xf>
    <xf numFmtId="43" fontId="1" fillId="0" borderId="16" xfId="2" applyFont="1" applyFill="1" applyBorder="1" applyProtection="1">
      <protection locked="0"/>
    </xf>
    <xf numFmtId="43" fontId="1" fillId="0" borderId="16" xfId="2" applyFont="1" applyFill="1" applyBorder="1" applyProtection="1"/>
    <xf numFmtId="43" fontId="1" fillId="0" borderId="5" xfId="2" applyFont="1" applyBorder="1" applyProtection="1">
      <protection locked="0"/>
    </xf>
    <xf numFmtId="43" fontId="1" fillId="0" borderId="5" xfId="2" applyFont="1" applyBorder="1"/>
    <xf numFmtId="43" fontId="1" fillId="0" borderId="5" xfId="2" applyFont="1" applyFill="1" applyBorder="1" applyAlignment="1" applyProtection="1">
      <alignment horizontal="center"/>
    </xf>
    <xf numFmtId="0" fontId="1" fillId="0" borderId="9" xfId="0" applyFont="1" applyBorder="1" applyAlignment="1">
      <alignment horizontal="center"/>
    </xf>
    <xf numFmtId="49" fontId="8" fillId="0" borderId="11" xfId="0" applyNumberFormat="1" applyFont="1" applyBorder="1"/>
    <xf numFmtId="0" fontId="1" fillId="0" borderId="12" xfId="0" applyFont="1" applyBorder="1" applyAlignment="1">
      <alignment horizontal="center"/>
    </xf>
    <xf numFmtId="49" fontId="1" fillId="0" borderId="11" xfId="0" applyNumberFormat="1" applyFont="1" applyBorder="1"/>
    <xf numFmtId="0" fontId="1" fillId="0" borderId="0" xfId="0" applyFont="1" applyAlignment="1">
      <alignment horizontal="center"/>
    </xf>
    <xf numFmtId="43" fontId="1" fillId="0" borderId="12" xfId="2" applyFont="1" applyFill="1" applyBorder="1" applyProtection="1"/>
    <xf numFmtId="43" fontId="1" fillId="0" borderId="12" xfId="2" applyFont="1" applyFill="1" applyBorder="1" applyProtection="1">
      <protection locked="0"/>
    </xf>
    <xf numFmtId="0" fontId="8" fillId="0" borderId="5" xfId="1" applyFont="1" applyBorder="1" applyAlignment="1">
      <alignment wrapText="1"/>
    </xf>
    <xf numFmtId="167" fontId="1" fillId="0" borderId="5" xfId="0" applyNumberFormat="1" applyFont="1" applyBorder="1" applyAlignment="1">
      <alignment horizontal="center" vertical="top" wrapText="1"/>
    </xf>
    <xf numFmtId="3" fontId="1" fillId="0" borderId="5" xfId="0" applyNumberFormat="1" applyFont="1" applyBorder="1" applyAlignment="1">
      <alignment horizontal="center" vertical="top" wrapText="1"/>
    </xf>
    <xf numFmtId="169" fontId="1" fillId="0" borderId="5" xfId="0" applyNumberFormat="1" applyFont="1" applyBorder="1" applyAlignment="1">
      <alignment horizontal="right"/>
    </xf>
    <xf numFmtId="3" fontId="1" fillId="0" borderId="5" xfId="0" applyNumberFormat="1" applyFont="1" applyBorder="1" applyAlignment="1">
      <alignment horizontal="center" vertical="center" wrapText="1"/>
    </xf>
    <xf numFmtId="167" fontId="1" fillId="0" borderId="11" xfId="3" applyNumberFormat="1" applyFont="1" applyBorder="1" applyAlignment="1" applyProtection="1">
      <alignment horizontal="center"/>
      <protection locked="0"/>
    </xf>
    <xf numFmtId="3" fontId="1" fillId="0" borderId="9" xfId="3" applyNumberFormat="1" applyFont="1" applyBorder="1" applyAlignment="1" applyProtection="1">
      <alignment horizontal="center"/>
      <protection locked="0"/>
    </xf>
    <xf numFmtId="3" fontId="1" fillId="0" borderId="12" xfId="3" applyNumberFormat="1" applyFont="1" applyBorder="1" applyAlignment="1" applyProtection="1">
      <alignment horizontal="center"/>
      <protection locked="0"/>
    </xf>
    <xf numFmtId="168" fontId="1" fillId="0" borderId="12" xfId="3" applyNumberFormat="1" applyFont="1" applyBorder="1" applyAlignment="1" applyProtection="1">
      <alignment horizontal="center"/>
      <protection locked="0"/>
    </xf>
    <xf numFmtId="0" fontId="10" fillId="0" borderId="0" xfId="0" applyFont="1" applyAlignment="1">
      <alignment horizontal="center" vertical="center"/>
    </xf>
    <xf numFmtId="0" fontId="20" fillId="0" borderId="5" xfId="5" applyFont="1" applyBorder="1" applyAlignment="1">
      <alignment horizontal="justify" vertical="top"/>
    </xf>
    <xf numFmtId="0" fontId="11" fillId="0" borderId="5" xfId="5" applyFont="1" applyBorder="1" applyAlignment="1">
      <alignment horizontal="justify" vertical="top" wrapText="1"/>
    </xf>
    <xf numFmtId="0" fontId="1" fillId="0" borderId="13" xfId="0" applyFont="1" applyBorder="1" applyAlignment="1">
      <alignment horizontal="center"/>
    </xf>
    <xf numFmtId="4" fontId="1" fillId="0" borderId="5" xfId="0" applyNumberFormat="1" applyFont="1" applyBorder="1" applyAlignment="1">
      <alignment horizontal="center"/>
    </xf>
    <xf numFmtId="4" fontId="1" fillId="0" borderId="5" xfId="11" applyNumberFormat="1" applyFont="1" applyFill="1" applyBorder="1" applyAlignment="1">
      <alignment horizontal="center"/>
    </xf>
    <xf numFmtId="165" fontId="1" fillId="0" borderId="0" xfId="8" applyFont="1" applyFill="1" applyBorder="1" applyAlignment="1" applyProtection="1">
      <alignment horizontal="left"/>
      <protection locked="0"/>
    </xf>
    <xf numFmtId="165" fontId="1" fillId="0" borderId="5" xfId="8" applyFont="1" applyFill="1" applyBorder="1" applyAlignment="1" applyProtection="1">
      <alignment horizontal="left"/>
    </xf>
    <xf numFmtId="0" fontId="10" fillId="0" borderId="5" xfId="0" applyFont="1" applyBorder="1" applyAlignment="1">
      <alignment horizontal="left"/>
    </xf>
    <xf numFmtId="0" fontId="1" fillId="0" borderId="0" xfId="0" applyFont="1" applyAlignment="1">
      <alignment horizontal="left"/>
    </xf>
    <xf numFmtId="0" fontId="1" fillId="0" borderId="7" xfId="0" applyFont="1" applyBorder="1" applyAlignment="1">
      <alignment horizontal="center"/>
    </xf>
    <xf numFmtId="0" fontId="1" fillId="0" borderId="7" xfId="0" applyFont="1" applyBorder="1" applyAlignment="1">
      <alignment horizontal="left" wrapText="1"/>
    </xf>
    <xf numFmtId="0" fontId="9" fillId="0" borderId="11" xfId="0" applyFont="1" applyBorder="1" applyAlignment="1">
      <alignment horizontal="left" wrapText="1"/>
    </xf>
    <xf numFmtId="0" fontId="8" fillId="0" borderId="11" xfId="0" applyFont="1" applyBorder="1" applyAlignment="1">
      <alignment horizontal="left" wrapText="1"/>
    </xf>
    <xf numFmtId="0" fontId="1" fillId="0" borderId="11" xfId="0" applyFont="1" applyBorder="1" applyAlignment="1">
      <alignment horizontal="left" wrapText="1"/>
    </xf>
    <xf numFmtId="0" fontId="10" fillId="0" borderId="11" xfId="0" applyFont="1" applyBorder="1" applyAlignment="1">
      <alignment horizontal="left" wrapText="1"/>
    </xf>
    <xf numFmtId="0" fontId="9" fillId="0" borderId="11" xfId="0" applyFont="1" applyBorder="1" applyAlignment="1">
      <alignment horizontal="left"/>
    </xf>
    <xf numFmtId="0" fontId="10" fillId="0" borderId="11" xfId="0" applyFont="1" applyBorder="1" applyAlignment="1">
      <alignment horizontal="left"/>
    </xf>
    <xf numFmtId="0" fontId="10" fillId="0" borderId="13" xfId="0" applyFont="1" applyBorder="1" applyAlignment="1">
      <alignment horizontal="left"/>
    </xf>
    <xf numFmtId="0" fontId="1" fillId="0" borderId="11" xfId="0" applyFont="1" applyBorder="1" applyAlignment="1">
      <alignment horizontal="center"/>
    </xf>
    <xf numFmtId="0" fontId="10" fillId="0" borderId="10" xfId="0" applyFont="1" applyBorder="1" applyAlignment="1">
      <alignment horizontal="left"/>
    </xf>
    <xf numFmtId="0" fontId="10" fillId="0" borderId="16" xfId="0" applyFont="1" applyBorder="1" applyAlignment="1">
      <alignment horizontal="left"/>
    </xf>
    <xf numFmtId="0" fontId="9" fillId="0" borderId="5" xfId="0" applyFont="1" applyBorder="1" applyAlignment="1">
      <alignment horizontal="left"/>
    </xf>
    <xf numFmtId="2" fontId="10" fillId="0" borderId="5" xfId="0" applyNumberFormat="1" applyFont="1" applyBorder="1" applyAlignment="1">
      <alignment horizontal="left"/>
    </xf>
    <xf numFmtId="0" fontId="9" fillId="0" borderId="10" xfId="0" applyFont="1" applyBorder="1" applyAlignment="1">
      <alignment horizontal="left"/>
    </xf>
    <xf numFmtId="0" fontId="8" fillId="0" borderId="11" xfId="0" applyFont="1" applyBorder="1" applyAlignment="1">
      <alignment wrapText="1"/>
    </xf>
    <xf numFmtId="0" fontId="1" fillId="0" borderId="11" xfId="0" applyFont="1" applyBorder="1" applyAlignment="1">
      <alignment wrapText="1"/>
    </xf>
    <xf numFmtId="0" fontId="8" fillId="0" borderId="11" xfId="1" applyFont="1" applyBorder="1" applyAlignment="1">
      <alignment wrapText="1"/>
    </xf>
    <xf numFmtId="0" fontId="8" fillId="0" borderId="7" xfId="1" applyFont="1" applyBorder="1" applyAlignment="1">
      <alignment wrapText="1"/>
    </xf>
    <xf numFmtId="0" fontId="8" fillId="0" borderId="11" xfId="1" applyFont="1" applyBorder="1" applyAlignment="1">
      <alignment horizontal="left" wrapText="1"/>
    </xf>
    <xf numFmtId="0" fontId="1" fillId="0" borderId="7" xfId="0" applyFont="1" applyBorder="1" applyAlignment="1">
      <alignment wrapText="1"/>
    </xf>
    <xf numFmtId="166" fontId="8" fillId="0" borderId="11" xfId="7" applyFont="1" applyFill="1" applyBorder="1" applyAlignment="1" applyProtection="1">
      <alignment horizontal="left" wrapText="1"/>
    </xf>
    <xf numFmtId="166" fontId="8" fillId="0" borderId="7" xfId="7" applyFont="1" applyFill="1" applyBorder="1" applyAlignment="1" applyProtection="1">
      <alignment horizontal="left" wrapText="1"/>
    </xf>
    <xf numFmtId="0" fontId="1" fillId="0" borderId="14" xfId="0" applyFont="1" applyBorder="1" applyAlignment="1">
      <alignment horizontal="center"/>
    </xf>
    <xf numFmtId="170" fontId="1" fillId="0" borderId="14" xfId="0" applyNumberFormat="1" applyFont="1" applyBorder="1" applyAlignment="1">
      <alignment horizontal="center"/>
    </xf>
    <xf numFmtId="170" fontId="1" fillId="0" borderId="15" xfId="0" applyNumberFormat="1" applyFont="1" applyBorder="1" applyAlignment="1">
      <alignment horizontal="center"/>
    </xf>
    <xf numFmtId="0" fontId="1" fillId="0" borderId="8" xfId="0" applyFont="1" applyBorder="1" applyAlignment="1">
      <alignment horizontal="left" wrapText="1"/>
    </xf>
    <xf numFmtId="170" fontId="1" fillId="0" borderId="10" xfId="0" applyNumberFormat="1" applyFont="1" applyBorder="1" applyAlignment="1">
      <alignment horizontal="left" wrapText="1"/>
    </xf>
    <xf numFmtId="170" fontId="1" fillId="0" borderId="9" xfId="0" applyNumberFormat="1" applyFont="1" applyBorder="1" applyAlignment="1">
      <alignment horizontal="left" wrapText="1"/>
    </xf>
    <xf numFmtId="4" fontId="1" fillId="0" borderId="0" xfId="11" applyNumberFormat="1" applyFont="1" applyFill="1" applyBorder="1" applyAlignment="1">
      <alignment horizontal="center" wrapText="1"/>
    </xf>
    <xf numFmtId="165" fontId="1" fillId="0" borderId="5" xfId="8" applyFont="1" applyFill="1" applyBorder="1" applyAlignment="1">
      <alignment horizontal="right" wrapText="1"/>
    </xf>
    <xf numFmtId="165" fontId="10" fillId="0" borderId="12" xfId="8" applyFont="1" applyFill="1" applyBorder="1" applyAlignment="1" applyProtection="1">
      <alignment horizontal="right" wrapText="1"/>
    </xf>
    <xf numFmtId="165" fontId="1" fillId="0" borderId="5" xfId="8" applyFont="1" applyFill="1" applyBorder="1" applyAlignment="1" applyProtection="1">
      <alignment horizontal="left"/>
      <protection locked="0"/>
    </xf>
    <xf numFmtId="165" fontId="1" fillId="0" borderId="12" xfId="8" applyFont="1" applyFill="1" applyBorder="1" applyAlignment="1" applyProtection="1">
      <alignment horizontal="left"/>
    </xf>
    <xf numFmtId="165" fontId="1" fillId="0" borderId="0" xfId="8" applyFont="1" applyFill="1" applyBorder="1" applyAlignment="1">
      <alignment horizontal="center" wrapText="1"/>
    </xf>
    <xf numFmtId="4" fontId="1" fillId="0" borderId="0" xfId="11" applyNumberFormat="1" applyFont="1" applyFill="1" applyBorder="1" applyAlignment="1">
      <alignment horizontal="center"/>
    </xf>
    <xf numFmtId="165" fontId="1" fillId="0" borderId="5" xfId="8" applyFont="1" applyFill="1" applyBorder="1" applyAlignment="1">
      <alignment horizontal="right"/>
    </xf>
    <xf numFmtId="165" fontId="1" fillId="0" borderId="12" xfId="8" applyFont="1" applyFill="1" applyBorder="1" applyAlignment="1" applyProtection="1">
      <alignment horizontal="right"/>
    </xf>
    <xf numFmtId="165" fontId="10" fillId="0" borderId="12" xfId="8" applyFont="1" applyFill="1" applyBorder="1" applyAlignment="1" applyProtection="1">
      <alignment horizontal="right"/>
    </xf>
    <xf numFmtId="4" fontId="1" fillId="0" borderId="14" xfId="11" applyNumberFormat="1" applyFont="1" applyFill="1" applyBorder="1" applyAlignment="1">
      <alignment horizontal="center"/>
    </xf>
    <xf numFmtId="165" fontId="1" fillId="0" borderId="16" xfId="8" applyFont="1" applyFill="1" applyBorder="1" applyAlignment="1">
      <alignment horizontal="right"/>
    </xf>
    <xf numFmtId="165" fontId="10" fillId="0" borderId="15" xfId="8" applyFont="1" applyFill="1" applyBorder="1" applyAlignment="1" applyProtection="1">
      <alignment horizontal="right"/>
    </xf>
    <xf numFmtId="0" fontId="1" fillId="0" borderId="8" xfId="0" applyFont="1" applyBorder="1" applyAlignment="1">
      <alignment horizontal="center"/>
    </xf>
    <xf numFmtId="170" fontId="1" fillId="0" borderId="9" xfId="0" applyNumberFormat="1" applyFont="1" applyBorder="1" applyAlignment="1">
      <alignment horizontal="center"/>
    </xf>
    <xf numFmtId="170" fontId="1" fillId="0" borderId="10" xfId="0" applyNumberFormat="1" applyFont="1" applyBorder="1" applyAlignment="1">
      <alignment horizontal="center"/>
    </xf>
    <xf numFmtId="3" fontId="1" fillId="0" borderId="15" xfId="0" applyNumberFormat="1" applyFont="1" applyBorder="1" applyAlignment="1">
      <alignment horizontal="center"/>
    </xf>
    <xf numFmtId="3" fontId="1" fillId="0" borderId="8" xfId="0" applyNumberFormat="1" applyFont="1" applyBorder="1" applyAlignment="1">
      <alignment horizontal="center"/>
    </xf>
    <xf numFmtId="170" fontId="1" fillId="0" borderId="0" xfId="0" applyNumberFormat="1" applyFont="1" applyAlignment="1">
      <alignment horizontal="center"/>
    </xf>
    <xf numFmtId="170" fontId="1" fillId="0" borderId="5" xfId="0" applyNumberFormat="1" applyFont="1" applyBorder="1" applyAlignment="1">
      <alignment horizontal="center"/>
    </xf>
    <xf numFmtId="4" fontId="1" fillId="0" borderId="10" xfId="11" applyNumberFormat="1" applyFont="1" applyFill="1" applyBorder="1" applyAlignment="1">
      <alignment horizontal="center"/>
    </xf>
    <xf numFmtId="165" fontId="1" fillId="0" borderId="8" xfId="8" applyFont="1" applyFill="1" applyBorder="1" applyAlignment="1">
      <alignment horizontal="right"/>
    </xf>
    <xf numFmtId="165" fontId="10" fillId="0" borderId="10" xfId="8" applyFont="1" applyFill="1" applyBorder="1" applyAlignment="1" applyProtection="1">
      <alignment horizontal="right"/>
    </xf>
    <xf numFmtId="165" fontId="1" fillId="0" borderId="0" xfId="8" applyFont="1" applyFill="1" applyBorder="1" applyAlignment="1">
      <alignment horizontal="right"/>
    </xf>
    <xf numFmtId="165" fontId="10" fillId="0" borderId="5" xfId="8" applyFont="1" applyFill="1" applyBorder="1" applyAlignment="1" applyProtection="1">
      <alignment horizontal="right"/>
    </xf>
    <xf numFmtId="4" fontId="1" fillId="0" borderId="16" xfId="11" applyNumberFormat="1" applyFont="1" applyFill="1" applyBorder="1" applyAlignment="1">
      <alignment horizontal="center"/>
    </xf>
    <xf numFmtId="165" fontId="1" fillId="0" borderId="14" xfId="8" applyFont="1" applyFill="1" applyBorder="1" applyAlignment="1">
      <alignment horizontal="right"/>
    </xf>
    <xf numFmtId="165" fontId="10" fillId="0" borderId="16" xfId="8" applyFont="1" applyFill="1" applyBorder="1" applyAlignment="1" applyProtection="1">
      <alignment horizontal="right"/>
    </xf>
    <xf numFmtId="165" fontId="1" fillId="0" borderId="5" xfId="8" applyFont="1" applyFill="1" applyBorder="1" applyAlignment="1" applyProtection="1">
      <alignment horizontal="center" wrapText="1"/>
    </xf>
    <xf numFmtId="170" fontId="1" fillId="0" borderId="12" xfId="0" applyNumberFormat="1" applyFont="1" applyBorder="1" applyAlignment="1">
      <alignment horizontal="center"/>
    </xf>
    <xf numFmtId="165" fontId="1" fillId="0" borderId="14" xfId="8" applyFont="1" applyFill="1" applyBorder="1" applyAlignment="1" applyProtection="1">
      <alignment horizontal="left"/>
      <protection locked="0"/>
    </xf>
    <xf numFmtId="165" fontId="1" fillId="0" borderId="16" xfId="8" applyFont="1" applyFill="1" applyBorder="1" applyAlignment="1" applyProtection="1">
      <alignment horizontal="left"/>
    </xf>
    <xf numFmtId="170" fontId="1" fillId="0" borderId="16" xfId="0" applyNumberFormat="1" applyFont="1" applyBorder="1" applyAlignment="1">
      <alignment horizontal="center"/>
    </xf>
    <xf numFmtId="0" fontId="8" fillId="0" borderId="0" xfId="1" applyFont="1" applyAlignment="1">
      <alignment horizontal="center" wrapText="1"/>
    </xf>
    <xf numFmtId="165" fontId="8" fillId="0" borderId="5" xfId="8" applyFont="1" applyFill="1" applyBorder="1" applyAlignment="1" applyProtection="1">
      <alignment horizontal="center" wrapText="1"/>
    </xf>
    <xf numFmtId="165" fontId="8" fillId="0" borderId="12" xfId="8" applyFont="1" applyFill="1" applyBorder="1" applyAlignment="1" applyProtection="1">
      <alignment horizontal="center" wrapText="1"/>
    </xf>
    <xf numFmtId="165" fontId="1" fillId="0" borderId="12" xfId="8" applyFont="1" applyFill="1" applyBorder="1" applyAlignment="1" applyProtection="1">
      <alignment horizontal="center" wrapText="1"/>
    </xf>
    <xf numFmtId="165" fontId="1" fillId="0" borderId="16" xfId="8" applyFont="1" applyFill="1" applyBorder="1" applyAlignment="1" applyProtection="1">
      <alignment horizontal="left"/>
      <protection locked="0"/>
    </xf>
    <xf numFmtId="165" fontId="1" fillId="0" borderId="15" xfId="8" applyFont="1" applyFill="1" applyBorder="1" applyAlignment="1" applyProtection="1">
      <alignment horizontal="left"/>
    </xf>
    <xf numFmtId="165" fontId="1" fillId="0" borderId="9" xfId="8" applyFont="1" applyFill="1" applyBorder="1" applyAlignment="1" applyProtection="1">
      <alignment horizontal="left"/>
    </xf>
    <xf numFmtId="165" fontId="1" fillId="0" borderId="15" xfId="8" applyFont="1" applyFill="1" applyBorder="1" applyAlignment="1" applyProtection="1">
      <alignment horizontal="center" wrapText="1"/>
    </xf>
    <xf numFmtId="0" fontId="8" fillId="0" borderId="5" xfId="1" applyFont="1" applyBorder="1" applyAlignment="1">
      <alignment horizontal="center" wrapText="1"/>
    </xf>
    <xf numFmtId="165" fontId="1" fillId="0" borderId="9" xfId="8" applyFont="1" applyFill="1" applyBorder="1" applyAlignment="1" applyProtection="1">
      <alignment horizontal="center" wrapText="1"/>
    </xf>
    <xf numFmtId="165" fontId="1" fillId="0" borderId="9" xfId="8" applyFont="1" applyFill="1" applyBorder="1" applyAlignment="1" applyProtection="1">
      <alignment horizontal="left"/>
      <protection locked="0"/>
    </xf>
    <xf numFmtId="165" fontId="1" fillId="0" borderId="12" xfId="8" applyFont="1" applyFill="1" applyBorder="1" applyAlignment="1" applyProtection="1">
      <alignment horizontal="left"/>
      <protection locked="0"/>
    </xf>
    <xf numFmtId="165" fontId="1" fillId="0" borderId="15" xfId="8" applyFont="1" applyFill="1" applyBorder="1" applyAlignment="1" applyProtection="1">
      <alignment horizontal="left"/>
      <protection locked="0"/>
    </xf>
    <xf numFmtId="1" fontId="1" fillId="0" borderId="12" xfId="7" applyNumberFormat="1" applyFont="1" applyFill="1" applyBorder="1" applyAlignment="1" applyProtection="1">
      <alignment horizontal="center"/>
    </xf>
    <xf numFmtId="1" fontId="1" fillId="0" borderId="15" xfId="7" applyNumberFormat="1" applyFont="1" applyFill="1" applyBorder="1" applyAlignment="1" applyProtection="1">
      <alignment horizontal="center"/>
    </xf>
    <xf numFmtId="165" fontId="1" fillId="0" borderId="12" xfId="8" applyFont="1" applyFill="1" applyBorder="1" applyAlignment="1" applyProtection="1">
      <alignment horizontal="left" wrapText="1"/>
    </xf>
    <xf numFmtId="166" fontId="8" fillId="0" borderId="12" xfId="7" applyFont="1" applyFill="1" applyBorder="1" applyAlignment="1" applyProtection="1">
      <alignment horizontal="center" wrapText="1"/>
    </xf>
    <xf numFmtId="0" fontId="1" fillId="0" borderId="10" xfId="0" applyFont="1" applyBorder="1" applyAlignment="1">
      <alignment horizontal="left" wrapText="1"/>
    </xf>
    <xf numFmtId="0" fontId="11" fillId="0" borderId="5" xfId="5" applyFont="1" applyBorder="1" applyAlignment="1">
      <alignment horizontal="justify" wrapText="1"/>
    </xf>
    <xf numFmtId="4" fontId="10" fillId="0" borderId="5" xfId="0" applyNumberFormat="1" applyFont="1" applyBorder="1" applyAlignment="1">
      <alignment horizontal="center" wrapText="1"/>
    </xf>
    <xf numFmtId="0" fontId="18" fillId="0" borderId="5" xfId="5" applyFont="1" applyBorder="1" applyAlignment="1">
      <alignment horizontal="justify" wrapText="1"/>
    </xf>
    <xf numFmtId="0" fontId="20" fillId="0" borderId="5" xfId="5" applyFont="1" applyBorder="1" applyAlignment="1">
      <alignment horizontal="justify"/>
    </xf>
    <xf numFmtId="0" fontId="10" fillId="0" borderId="5" xfId="0" applyFont="1" applyBorder="1" applyAlignment="1">
      <alignment horizontal="left" wrapText="1"/>
    </xf>
    <xf numFmtId="4" fontId="10" fillId="0" borderId="5" xfId="0" applyNumberFormat="1" applyFont="1" applyBorder="1" applyAlignment="1">
      <alignment horizontal="center"/>
    </xf>
    <xf numFmtId="0" fontId="1" fillId="0" borderId="16" xfId="12" applyFont="1" applyBorder="1" applyAlignment="1">
      <alignment horizontal="left" wrapText="1"/>
    </xf>
    <xf numFmtId="4" fontId="10" fillId="0" borderId="16" xfId="0" applyNumberFormat="1" applyFont="1" applyBorder="1" applyAlignment="1">
      <alignment horizontal="center"/>
    </xf>
    <xf numFmtId="0" fontId="1" fillId="0" borderId="10" xfId="12" applyFont="1" applyBorder="1" applyAlignment="1">
      <alignment horizontal="left" wrapText="1"/>
    </xf>
    <xf numFmtId="4" fontId="10" fillId="0" borderId="10" xfId="0" applyNumberFormat="1" applyFont="1" applyBorder="1" applyAlignment="1">
      <alignment horizontal="center"/>
    </xf>
    <xf numFmtId="0" fontId="1" fillId="0" borderId="5" xfId="12" applyFont="1" applyBorder="1" applyAlignment="1">
      <alignment horizontal="left" wrapText="1"/>
    </xf>
    <xf numFmtId="0" fontId="8" fillId="0" borderId="10" xfId="12" applyFont="1" applyBorder="1" applyAlignment="1">
      <alignment horizontal="left" wrapText="1"/>
    </xf>
    <xf numFmtId="0" fontId="8" fillId="0" borderId="5" xfId="12" applyFont="1" applyBorder="1" applyAlignment="1">
      <alignment horizontal="left" wrapText="1"/>
    </xf>
    <xf numFmtId="166" fontId="8" fillId="0" borderId="11" xfId="7" applyFont="1" applyFill="1" applyBorder="1" applyAlignment="1" applyProtection="1">
      <alignment wrapText="1"/>
    </xf>
    <xf numFmtId="166" fontId="8" fillId="0" borderId="5" xfId="7" applyFont="1" applyFill="1" applyBorder="1" applyAlignment="1" applyProtection="1">
      <alignment horizontal="center" wrapText="1"/>
    </xf>
    <xf numFmtId="0" fontId="21" fillId="0" borderId="5" xfId="5" applyFont="1" applyBorder="1" applyAlignment="1">
      <alignment horizontal="justify" wrapText="1"/>
    </xf>
    <xf numFmtId="0" fontId="22" fillId="0" borderId="5" xfId="5" applyFont="1" applyBorder="1" applyAlignment="1">
      <alignment horizontal="left" wrapText="1"/>
    </xf>
    <xf numFmtId="0" fontId="20" fillId="0" borderId="5" xfId="5" applyFont="1" applyBorder="1" applyAlignment="1">
      <alignment horizontal="justify" wrapText="1"/>
    </xf>
    <xf numFmtId="0" fontId="20" fillId="0" borderId="11" xfId="5" applyFont="1" applyBorder="1" applyAlignment="1">
      <alignment horizontal="justify" wrapText="1"/>
    </xf>
    <xf numFmtId="0" fontId="21" fillId="0" borderId="11" xfId="5" applyFont="1" applyBorder="1" applyAlignment="1">
      <alignment horizontal="justify" wrapText="1"/>
    </xf>
    <xf numFmtId="0" fontId="24" fillId="0" borderId="11" xfId="27" applyFont="1" applyBorder="1" applyAlignment="1">
      <alignment horizontal="left"/>
    </xf>
    <xf numFmtId="0" fontId="8" fillId="0" borderId="5" xfId="5" applyFont="1" applyBorder="1" applyAlignment="1">
      <alignment vertical="center"/>
    </xf>
    <xf numFmtId="0" fontId="8" fillId="0" borderId="5" xfId="5" applyFont="1" applyBorder="1" applyAlignment="1">
      <alignment horizontal="justify" vertical="top" wrapText="1"/>
    </xf>
    <xf numFmtId="0" fontId="21" fillId="0" borderId="5" xfId="5" applyFont="1" applyBorder="1" applyAlignment="1">
      <alignment horizontal="justify" vertical="top" wrapText="1"/>
    </xf>
    <xf numFmtId="0" fontId="10" fillId="0" borderId="5" xfId="5" applyFont="1" applyBorder="1" applyAlignment="1">
      <alignment horizontal="left" vertical="top" wrapText="1"/>
    </xf>
    <xf numFmtId="0" fontId="20" fillId="0" borderId="5" xfId="5" applyFont="1" applyBorder="1" applyAlignment="1">
      <alignment horizontal="justify" vertical="top" wrapText="1"/>
    </xf>
    <xf numFmtId="0" fontId="20" fillId="0" borderId="5" xfId="5" applyFont="1" applyBorder="1" applyAlignment="1">
      <alignment horizontal="left" vertical="top" wrapText="1"/>
    </xf>
    <xf numFmtId="0" fontId="10" fillId="0" borderId="12" xfId="5" applyFont="1" applyBorder="1" applyAlignment="1">
      <alignment horizontal="center" wrapText="1"/>
    </xf>
    <xf numFmtId="167" fontId="10" fillId="0" borderId="12" xfId="5" applyNumberFormat="1" applyFont="1" applyBorder="1" applyAlignment="1">
      <alignment horizontal="center" wrapText="1"/>
    </xf>
    <xf numFmtId="167" fontId="10" fillId="0" borderId="5" xfId="5" applyNumberFormat="1" applyFont="1" applyBorder="1" applyAlignment="1">
      <alignment horizontal="right" wrapText="1"/>
    </xf>
    <xf numFmtId="39" fontId="10" fillId="0" borderId="5" xfId="5" applyNumberFormat="1" applyFont="1" applyBorder="1" applyAlignment="1">
      <alignment horizontal="right" wrapText="1"/>
    </xf>
    <xf numFmtId="0" fontId="10" fillId="0" borderId="5" xfId="5" applyFont="1" applyBorder="1" applyAlignment="1">
      <alignment horizontal="center" wrapText="1"/>
    </xf>
    <xf numFmtId="39" fontId="10" fillId="0" borderId="5" xfId="5" applyNumberFormat="1" applyFont="1" applyBorder="1" applyAlignment="1">
      <alignment horizontal="center" wrapText="1"/>
    </xf>
    <xf numFmtId="167" fontId="10" fillId="0" borderId="0" xfId="5" applyNumberFormat="1" applyFont="1" applyAlignment="1">
      <alignment horizontal="center" wrapText="1"/>
    </xf>
    <xf numFmtId="39" fontId="9" fillId="0" borderId="11" xfId="27" applyNumberFormat="1" applyFont="1" applyBorder="1" applyAlignment="1">
      <alignment horizontal="right" wrapText="1"/>
    </xf>
    <xf numFmtId="39" fontId="9" fillId="0" borderId="5" xfId="27" applyNumberFormat="1" applyFont="1" applyBorder="1" applyAlignment="1">
      <alignment horizontal="right" wrapText="1"/>
    </xf>
    <xf numFmtId="167" fontId="10" fillId="0" borderId="12" xfId="5" applyNumberFormat="1" applyFont="1" applyBorder="1" applyAlignment="1">
      <alignment horizontal="right" wrapText="1"/>
    </xf>
    <xf numFmtId="39" fontId="10" fillId="0" borderId="12" xfId="5" applyNumberFormat="1" applyFont="1" applyBorder="1" applyAlignment="1">
      <alignment horizontal="right" wrapText="1"/>
    </xf>
    <xf numFmtId="39" fontId="10" fillId="0" borderId="12" xfId="5" applyNumberFormat="1" applyFont="1" applyBorder="1" applyAlignment="1">
      <alignment horizontal="center" wrapText="1"/>
    </xf>
    <xf numFmtId="39" fontId="10" fillId="0" borderId="0" xfId="5" applyNumberFormat="1" applyFont="1" applyAlignment="1">
      <alignment horizontal="center" wrapText="1"/>
    </xf>
    <xf numFmtId="0" fontId="21" fillId="0" borderId="11" xfId="5" applyFont="1" applyBorder="1" applyAlignment="1">
      <alignment horizontal="justify" vertical="center" wrapText="1"/>
    </xf>
    <xf numFmtId="0" fontId="13" fillId="0" borderId="11" xfId="27" applyFont="1" applyBorder="1" applyAlignment="1">
      <alignment horizontal="justify" wrapText="1"/>
    </xf>
    <xf numFmtId="0" fontId="13" fillId="0" borderId="5" xfId="27" applyFont="1" applyBorder="1" applyAlignment="1">
      <alignment horizontal="justify" wrapText="1"/>
    </xf>
    <xf numFmtId="0" fontId="8" fillId="0" borderId="5" xfId="5" applyFont="1" applyBorder="1"/>
    <xf numFmtId="0" fontId="8" fillId="0" borderId="5" xfId="5" applyFont="1" applyBorder="1" applyAlignment="1">
      <alignment horizontal="justify" wrapText="1"/>
    </xf>
    <xf numFmtId="1" fontId="10" fillId="0" borderId="12" xfId="5" applyNumberFormat="1" applyFont="1" applyBorder="1" applyAlignment="1">
      <alignment horizontal="center" wrapText="1"/>
    </xf>
    <xf numFmtId="0" fontId="26" fillId="0" borderId="5" xfId="5" applyFont="1" applyBorder="1"/>
    <xf numFmtId="174" fontId="10" fillId="0" borderId="12" xfId="5" applyNumberFormat="1" applyFont="1" applyBorder="1" applyAlignment="1">
      <alignment horizontal="center" wrapText="1"/>
    </xf>
    <xf numFmtId="3" fontId="20" fillId="0" borderId="5" xfId="5" applyNumberFormat="1" applyFont="1" applyBorder="1" applyAlignment="1">
      <alignment horizontal="center" wrapText="1"/>
    </xf>
    <xf numFmtId="0" fontId="10" fillId="0" borderId="5" xfId="5" applyFont="1" applyBorder="1" applyAlignment="1">
      <alignment horizontal="left" wrapText="1"/>
    </xf>
    <xf numFmtId="0" fontId="20" fillId="0" borderId="5" xfId="5" applyFont="1" applyBorder="1" applyAlignment="1">
      <alignment horizontal="center" wrapText="1"/>
    </xf>
    <xf numFmtId="39" fontId="10" fillId="0" borderId="11" xfId="5" applyNumberFormat="1" applyFont="1" applyBorder="1" applyAlignment="1">
      <alignment horizontal="center" wrapText="1"/>
    </xf>
    <xf numFmtId="167" fontId="10" fillId="0" borderId="11" xfId="5" applyNumberFormat="1" applyFont="1" applyBorder="1" applyAlignment="1">
      <alignment horizontal="center" wrapText="1"/>
    </xf>
    <xf numFmtId="0" fontId="18" fillId="0" borderId="5" xfId="5" applyFont="1" applyBorder="1" applyAlignment="1">
      <alignment horizontal="justify" vertical="center" wrapText="1"/>
    </xf>
    <xf numFmtId="0" fontId="18" fillId="0" borderId="5" xfId="5" applyFont="1" applyBorder="1" applyAlignment="1">
      <alignment vertical="top"/>
    </xf>
    <xf numFmtId="0" fontId="20" fillId="0" borderId="11" xfId="5" applyFont="1" applyBorder="1" applyAlignment="1">
      <alignment horizontal="justify" vertical="top"/>
    </xf>
    <xf numFmtId="0" fontId="18" fillId="0" borderId="11" xfId="5" applyFont="1" applyBorder="1" applyAlignment="1">
      <alignment vertical="top"/>
    </xf>
    <xf numFmtId="0" fontId="10" fillId="0" borderId="11" xfId="5" applyFont="1" applyBorder="1" applyAlignment="1">
      <alignment horizontal="center" wrapText="1"/>
    </xf>
    <xf numFmtId="0" fontId="20" fillId="0" borderId="11" xfId="5" applyFont="1" applyBorder="1" applyAlignment="1">
      <alignment horizontal="left" vertical="top" wrapText="1"/>
    </xf>
    <xf numFmtId="0" fontId="11" fillId="0" borderId="11" xfId="5" applyFont="1" applyBorder="1" applyAlignment="1">
      <alignment horizontal="justify" vertical="center" wrapText="1"/>
    </xf>
    <xf numFmtId="0" fontId="11" fillId="0" borderId="11" xfId="5" applyFont="1" applyBorder="1" applyAlignment="1">
      <alignment vertical="center"/>
    </xf>
    <xf numFmtId="0" fontId="8" fillId="0" borderId="5" xfId="5" applyFont="1" applyBorder="1" applyAlignment="1">
      <alignment vertical="top"/>
    </xf>
    <xf numFmtId="0" fontId="18" fillId="0" borderId="11" xfId="5" applyFont="1" applyBorder="1" applyAlignment="1">
      <alignment horizontal="justify" vertical="top" wrapText="1"/>
    </xf>
    <xf numFmtId="3" fontId="10" fillId="0" borderId="5" xfId="5" applyNumberFormat="1" applyFont="1" applyBorder="1" applyAlignment="1">
      <alignment horizontal="center" wrapText="1"/>
    </xf>
    <xf numFmtId="0" fontId="1" fillId="0" borderId="5" xfId="26" applyFont="1" applyBorder="1" applyAlignment="1" applyProtection="1">
      <alignment horizontal="center"/>
      <protection locked="0"/>
    </xf>
    <xf numFmtId="3" fontId="1" fillId="0" borderId="0" xfId="26" applyNumberFormat="1" applyFont="1" applyAlignment="1" applyProtection="1">
      <alignment horizontal="center"/>
      <protection locked="0"/>
    </xf>
    <xf numFmtId="167" fontId="1" fillId="0" borderId="5" xfId="26" applyNumberFormat="1" applyFont="1" applyBorder="1" applyAlignment="1" applyProtection="1">
      <alignment horizontal="center"/>
      <protection locked="0"/>
    </xf>
    <xf numFmtId="0" fontId="1" fillId="0" borderId="5" xfId="26" applyFont="1" applyBorder="1" applyAlignment="1">
      <alignment horizontal="center"/>
    </xf>
    <xf numFmtId="3" fontId="1" fillId="0" borderId="0" xfId="26" applyNumberFormat="1" applyFont="1" applyAlignment="1">
      <alignment horizontal="center"/>
    </xf>
    <xf numFmtId="0" fontId="1" fillId="0" borderId="5" xfId="26" applyFont="1" applyBorder="1" applyAlignment="1" applyProtection="1">
      <alignment wrapText="1"/>
      <protection locked="0"/>
    </xf>
    <xf numFmtId="0" fontId="8" fillId="0" borderId="5" xfId="26" applyFont="1" applyBorder="1" applyAlignment="1" applyProtection="1">
      <alignment wrapText="1"/>
      <protection locked="0"/>
    </xf>
    <xf numFmtId="0" fontId="1" fillId="0" borderId="5" xfId="26" applyFont="1" applyBorder="1" applyAlignment="1" applyProtection="1">
      <alignment horizontal="left"/>
      <protection locked="0"/>
    </xf>
    <xf numFmtId="167" fontId="1" fillId="0" borderId="0" xfId="26" applyNumberFormat="1" applyFont="1" applyAlignment="1" applyProtection="1">
      <alignment horizontal="center"/>
      <protection locked="0"/>
    </xf>
    <xf numFmtId="0" fontId="1" fillId="0" borderId="5" xfId="26" applyFont="1" applyBorder="1" applyAlignment="1" applyProtection="1">
      <alignment horizontal="left" wrapText="1"/>
      <protection locked="0"/>
    </xf>
    <xf numFmtId="0" fontId="1" fillId="0" borderId="12" xfId="26" applyFont="1" applyBorder="1" applyAlignment="1" applyProtection="1">
      <alignment horizontal="center"/>
      <protection locked="0"/>
    </xf>
    <xf numFmtId="3" fontId="1" fillId="0" borderId="5" xfId="26" applyNumberFormat="1" applyFont="1" applyBorder="1" applyAlignment="1" applyProtection="1">
      <alignment horizontal="center"/>
      <protection locked="0"/>
    </xf>
    <xf numFmtId="0" fontId="1" fillId="0" borderId="5" xfId="26" applyFont="1" applyBorder="1" applyProtection="1">
      <protection locked="0"/>
    </xf>
    <xf numFmtId="0" fontId="8" fillId="0" borderId="5" xfId="26" applyFont="1" applyBorder="1" applyProtection="1">
      <protection locked="0"/>
    </xf>
    <xf numFmtId="0" fontId="13" fillId="0" borderId="5" xfId="26" applyFont="1" applyBorder="1" applyProtection="1">
      <protection locked="0"/>
    </xf>
    <xf numFmtId="0" fontId="8" fillId="0" borderId="5" xfId="0" applyFont="1" applyBorder="1" applyAlignment="1">
      <alignment horizontal="left" wrapText="1"/>
    </xf>
    <xf numFmtId="0" fontId="1" fillId="0" borderId="5" xfId="0" applyFont="1" applyBorder="1" applyAlignment="1">
      <alignment horizontal="center" wrapText="1"/>
    </xf>
    <xf numFmtId="0" fontId="1" fillId="0" borderId="5" xfId="0" applyFont="1" applyBorder="1" applyAlignment="1">
      <alignment horizontal="left" wrapText="1"/>
    </xf>
    <xf numFmtId="0" fontId="1" fillId="0" borderId="12" xfId="26" applyFont="1" applyBorder="1" applyProtection="1">
      <protection locked="0"/>
    </xf>
    <xf numFmtId="0" fontId="8" fillId="0" borderId="12" xfId="26" applyFont="1" applyBorder="1" applyProtection="1">
      <protection locked="0"/>
    </xf>
    <xf numFmtId="0" fontId="18" fillId="0" borderId="0" xfId="0" applyFont="1" applyAlignment="1">
      <alignment horizontal="left"/>
    </xf>
    <xf numFmtId="0" fontId="1" fillId="0" borderId="11" xfId="0" applyFont="1" applyBorder="1" applyAlignment="1">
      <alignment horizontal="left"/>
    </xf>
    <xf numFmtId="0" fontId="1" fillId="0" borderId="0" xfId="0" applyFont="1" applyAlignment="1">
      <alignment horizontal="right"/>
    </xf>
    <xf numFmtId="170" fontId="1" fillId="0" borderId="0" xfId="0" applyNumberFormat="1" applyFont="1" applyAlignment="1">
      <alignment horizontal="right"/>
    </xf>
    <xf numFmtId="170" fontId="1" fillId="0" borderId="12" xfId="0" applyNumberFormat="1" applyFont="1" applyBorder="1" applyAlignment="1">
      <alignment horizontal="right"/>
    </xf>
    <xf numFmtId="0" fontId="11" fillId="0" borderId="5" xfId="0" applyFont="1" applyBorder="1" applyAlignment="1">
      <alignment horizontal="left" wrapText="1"/>
    </xf>
    <xf numFmtId="0" fontId="1" fillId="0" borderId="0" xfId="0" applyFont="1" applyAlignment="1">
      <alignment horizontal="right" wrapText="1"/>
    </xf>
    <xf numFmtId="170" fontId="1" fillId="0" borderId="5" xfId="0" applyNumberFormat="1" applyFont="1" applyBorder="1" applyAlignment="1">
      <alignment horizontal="right" wrapText="1"/>
    </xf>
    <xf numFmtId="170" fontId="1" fillId="0" borderId="12" xfId="0" applyNumberFormat="1" applyFont="1" applyBorder="1" applyAlignment="1">
      <alignment horizontal="right" wrapText="1"/>
    </xf>
    <xf numFmtId="0" fontId="10" fillId="0" borderId="11" xfId="0" applyFont="1" applyBorder="1"/>
    <xf numFmtId="0" fontId="10" fillId="0" borderId="5" xfId="0" applyFont="1" applyBorder="1"/>
    <xf numFmtId="0" fontId="10" fillId="0" borderId="12" xfId="0" applyFont="1" applyBorder="1"/>
    <xf numFmtId="3" fontId="1" fillId="0" borderId="0" xfId="0" applyNumberFormat="1" applyFont="1"/>
    <xf numFmtId="170" fontId="1" fillId="0" borderId="5" xfId="0" applyNumberFormat="1" applyFont="1" applyBorder="1" applyAlignment="1">
      <alignment horizontal="right"/>
    </xf>
    <xf numFmtId="165" fontId="1" fillId="0" borderId="15" xfId="8" applyFont="1" applyFill="1" applyBorder="1" applyAlignment="1">
      <alignment horizontal="center"/>
    </xf>
    <xf numFmtId="164" fontId="28" fillId="0" borderId="12" xfId="0" applyNumberFormat="1" applyFont="1" applyBorder="1" applyAlignment="1">
      <alignment horizontal="center" vertical="top" wrapText="1"/>
    </xf>
    <xf numFmtId="164" fontId="28" fillId="0" borderId="12" xfId="0" applyNumberFormat="1" applyFont="1" applyBorder="1" applyAlignment="1">
      <alignment horizontal="center" wrapText="1"/>
    </xf>
    <xf numFmtId="164" fontId="28" fillId="0" borderId="12" xfId="0" applyNumberFormat="1" applyFont="1" applyBorder="1" applyAlignment="1">
      <alignment horizontal="center" vertical="center" wrapText="1"/>
    </xf>
    <xf numFmtId="164" fontId="28" fillId="0" borderId="5" xfId="0" applyNumberFormat="1" applyFont="1" applyBorder="1" applyAlignment="1">
      <alignment horizontal="center" vertical="center" wrapText="1"/>
    </xf>
    <xf numFmtId="164" fontId="28" fillId="0" borderId="5" xfId="0" applyNumberFormat="1" applyFont="1" applyBorder="1" applyAlignment="1">
      <alignment horizontal="center" wrapText="1"/>
    </xf>
    <xf numFmtId="164" fontId="28" fillId="0" borderId="0" xfId="0" applyNumberFormat="1" applyFont="1" applyAlignment="1">
      <alignment horizontal="center" vertical="center" wrapText="1"/>
    </xf>
    <xf numFmtId="164" fontId="28" fillId="0" borderId="0" xfId="0" applyNumberFormat="1" applyFont="1" applyAlignment="1">
      <alignment horizontal="center" wrapText="1"/>
    </xf>
    <xf numFmtId="4" fontId="28" fillId="0" borderId="12" xfId="0" applyNumberFormat="1" applyFont="1" applyBorder="1" applyAlignment="1">
      <alignment horizontal="center" wrapText="1"/>
    </xf>
    <xf numFmtId="164" fontId="28" fillId="0" borderId="11" xfId="0" applyNumberFormat="1" applyFont="1" applyBorder="1" applyAlignment="1">
      <alignment horizontal="center" vertical="center" wrapText="1"/>
    </xf>
    <xf numFmtId="0" fontId="9" fillId="0" borderId="7" xfId="0" applyFont="1" applyBorder="1" applyAlignment="1">
      <alignment horizontal="left"/>
    </xf>
    <xf numFmtId="0" fontId="18" fillId="0" borderId="10" xfId="5" applyFont="1" applyBorder="1" applyAlignment="1">
      <alignment horizontal="justify" vertical="center" wrapText="1"/>
    </xf>
    <xf numFmtId="164" fontId="28" fillId="0" borderId="12" xfId="0" applyNumberFormat="1" applyFont="1" applyBorder="1" applyAlignment="1">
      <alignment horizontal="right" vertical="top" wrapText="1"/>
    </xf>
    <xf numFmtId="164" fontId="28" fillId="0" borderId="5" xfId="0" applyNumberFormat="1" applyFont="1" applyBorder="1" applyAlignment="1">
      <alignment horizontal="right" vertical="top" wrapText="1"/>
    </xf>
    <xf numFmtId="164" fontId="28" fillId="0" borderId="12" xfId="0" applyNumberFormat="1" applyFont="1" applyBorder="1" applyAlignment="1">
      <alignment horizontal="right" wrapText="1"/>
    </xf>
    <xf numFmtId="170" fontId="1" fillId="0" borderId="5" xfId="8" applyNumberFormat="1" applyFont="1" applyFill="1" applyBorder="1" applyAlignment="1" applyProtection="1">
      <alignment horizontal="left"/>
    </xf>
    <xf numFmtId="0" fontId="11" fillId="0" borderId="5" xfId="0" applyFont="1" applyBorder="1"/>
    <xf numFmtId="49" fontId="8" fillId="0" borderId="5" xfId="0" applyNumberFormat="1" applyFont="1" applyBorder="1" applyAlignment="1">
      <alignment wrapText="1"/>
    </xf>
    <xf numFmtId="0" fontId="1" fillId="0" borderId="5" xfId="3" applyFont="1" applyBorder="1" applyAlignment="1" applyProtection="1">
      <alignment horizontal="left"/>
      <protection locked="0"/>
    </xf>
    <xf numFmtId="0" fontId="8" fillId="0" borderId="5" xfId="3" applyFont="1" applyBorder="1" applyAlignment="1" applyProtection="1">
      <alignment horizontal="left"/>
      <protection locked="0"/>
    </xf>
    <xf numFmtId="0" fontId="1" fillId="0" borderId="5" xfId="0" applyFont="1" applyBorder="1" applyAlignment="1" applyProtection="1">
      <alignment horizontal="left"/>
      <protection locked="0"/>
    </xf>
    <xf numFmtId="49" fontId="8" fillId="0" borderId="16" xfId="0" applyNumberFormat="1" applyFont="1" applyBorder="1"/>
    <xf numFmtId="0" fontId="8" fillId="0" borderId="16" xfId="1" applyFont="1" applyBorder="1"/>
    <xf numFmtId="49" fontId="3" fillId="0" borderId="12" xfId="0" applyNumberFormat="1" applyFont="1" applyBorder="1" applyAlignment="1">
      <alignment vertical="center"/>
    </xf>
    <xf numFmtId="0" fontId="3" fillId="0" borderId="0" xfId="0" applyFont="1" applyAlignment="1">
      <alignment vertical="center"/>
    </xf>
    <xf numFmtId="0" fontId="3" fillId="0" borderId="5" xfId="0" applyFont="1" applyBorder="1" applyAlignment="1">
      <alignment vertical="center"/>
    </xf>
    <xf numFmtId="43" fontId="3" fillId="0" borderId="5" xfId="2" applyFont="1" applyFill="1" applyBorder="1" applyAlignment="1">
      <alignment vertical="center"/>
    </xf>
    <xf numFmtId="2" fontId="8" fillId="0" borderId="5" xfId="0" applyNumberFormat="1" applyFont="1" applyBorder="1" applyAlignment="1">
      <alignment horizontal="left"/>
    </xf>
    <xf numFmtId="0" fontId="8" fillId="0" borderId="11" xfId="26" quotePrefix="1" applyFont="1" applyBorder="1" applyProtection="1">
      <protection locked="0"/>
    </xf>
    <xf numFmtId="0" fontId="8" fillId="0" borderId="5" xfId="26" applyFont="1" applyBorder="1" applyAlignment="1">
      <alignment horizontal="center"/>
    </xf>
    <xf numFmtId="3" fontId="8" fillId="0" borderId="0" xfId="26" applyNumberFormat="1" applyFont="1" applyAlignment="1">
      <alignment horizontal="center"/>
    </xf>
    <xf numFmtId="167" fontId="8" fillId="0" borderId="5" xfId="26" applyNumberFormat="1" applyFont="1" applyBorder="1" applyAlignment="1" applyProtection="1">
      <alignment horizontal="center"/>
      <protection locked="0"/>
    </xf>
    <xf numFmtId="49" fontId="8" fillId="0" borderId="5" xfId="0" quotePrefix="1" applyNumberFormat="1" applyFont="1" applyBorder="1"/>
    <xf numFmtId="0" fontId="1" fillId="0" borderId="11" xfId="26" quotePrefix="1" applyFont="1" applyBorder="1" applyProtection="1">
      <protection locked="0"/>
    </xf>
    <xf numFmtId="167" fontId="1" fillId="0" borderId="11" xfId="26" applyNumberFormat="1" applyFont="1" applyBorder="1" applyAlignment="1" applyProtection="1">
      <alignment horizontal="center"/>
      <protection locked="0"/>
    </xf>
    <xf numFmtId="49" fontId="1" fillId="0" borderId="5" xfId="0" quotePrefix="1" applyNumberFormat="1" applyFont="1" applyBorder="1"/>
    <xf numFmtId="0" fontId="25" fillId="0" borderId="5" xfId="0" applyFont="1" applyBorder="1" applyAlignment="1">
      <alignment vertical="center" wrapText="1"/>
    </xf>
    <xf numFmtId="0" fontId="1" fillId="0" borderId="0" xfId="0" applyFont="1" applyAlignment="1">
      <alignment horizontal="left" vertical="top" wrapText="1"/>
    </xf>
    <xf numFmtId="0" fontId="8" fillId="0" borderId="11" xfId="0" applyFont="1" applyBorder="1"/>
    <xf numFmtId="0" fontId="1" fillId="0" borderId="0" xfId="37" applyFont="1" applyAlignment="1">
      <alignment horizontal="center" vertical="center" wrapText="1"/>
    </xf>
    <xf numFmtId="0" fontId="1" fillId="0" borderId="13" xfId="0" applyFont="1" applyBorder="1" applyAlignment="1">
      <alignment horizontal="left" vertical="top"/>
    </xf>
    <xf numFmtId="0" fontId="1" fillId="0" borderId="14" xfId="0" applyFont="1" applyBorder="1" applyAlignment="1">
      <alignment horizontal="left" vertical="top"/>
    </xf>
    <xf numFmtId="0" fontId="1" fillId="0" borderId="14" xfId="0" applyFont="1" applyBorder="1" applyAlignment="1">
      <alignment horizontal="right" vertical="top"/>
    </xf>
    <xf numFmtId="170" fontId="1" fillId="0" borderId="15" xfId="0" applyNumberFormat="1" applyFont="1" applyBorder="1" applyAlignment="1">
      <alignment horizontal="right" vertical="top"/>
    </xf>
    <xf numFmtId="3" fontId="1" fillId="0" borderId="9" xfId="0" applyNumberFormat="1" applyFont="1" applyBorder="1" applyAlignment="1">
      <alignment horizontal="center" vertical="top"/>
    </xf>
    <xf numFmtId="170" fontId="1" fillId="0" borderId="16" xfId="0" applyNumberFormat="1" applyFont="1" applyBorder="1" applyAlignment="1">
      <alignment horizontal="right" vertical="top"/>
    </xf>
    <xf numFmtId="0" fontId="28" fillId="0" borderId="5" xfId="0" applyFont="1" applyBorder="1" applyAlignment="1">
      <alignment vertical="center" wrapText="1"/>
    </xf>
    <xf numFmtId="49" fontId="1" fillId="0" borderId="5" xfId="0" applyNumberFormat="1" applyFont="1" applyBorder="1" applyAlignment="1">
      <alignment vertical="center"/>
    </xf>
    <xf numFmtId="3" fontId="1" fillId="0" borderId="5" xfId="0" applyNumberFormat="1" applyFont="1" applyBorder="1" applyAlignment="1">
      <alignment horizontal="center" vertical="center"/>
    </xf>
    <xf numFmtId="169" fontId="1" fillId="0" borderId="5" xfId="0" applyNumberFormat="1" applyFont="1" applyBorder="1" applyAlignment="1" applyProtection="1">
      <alignment vertical="center"/>
      <protection locked="0"/>
    </xf>
    <xf numFmtId="169" fontId="1" fillId="0" borderId="5" xfId="0" applyNumberFormat="1" applyFont="1" applyBorder="1" applyAlignment="1">
      <alignment vertical="center"/>
    </xf>
    <xf numFmtId="43" fontId="1" fillId="0" borderId="5" xfId="2" applyFont="1" applyFill="1" applyBorder="1" applyAlignment="1" applyProtection="1">
      <alignment vertical="center"/>
    </xf>
    <xf numFmtId="49" fontId="8" fillId="0" borderId="12" xfId="0" applyNumberFormat="1" applyFont="1" applyBorder="1"/>
    <xf numFmtId="49" fontId="1" fillId="0" borderId="12" xfId="0" applyNumberFormat="1" applyFont="1" applyBorder="1"/>
    <xf numFmtId="49" fontId="1" fillId="0" borderId="12" xfId="0" applyNumberFormat="1" applyFont="1" applyBorder="1" applyAlignment="1">
      <alignment vertical="center"/>
    </xf>
    <xf numFmtId="0" fontId="8" fillId="0" borderId="5" xfId="0" applyFont="1" applyBorder="1" applyAlignment="1">
      <alignment horizontal="left" vertical="top"/>
    </xf>
    <xf numFmtId="0" fontId="8" fillId="0" borderId="5" xfId="0" applyFont="1" applyBorder="1" applyAlignment="1">
      <alignment horizontal="center" vertical="top"/>
    </xf>
    <xf numFmtId="0" fontId="1" fillId="0" borderId="12" xfId="0" applyFont="1" applyBorder="1" applyAlignment="1">
      <alignment horizontal="center" vertical="top"/>
    </xf>
    <xf numFmtId="0" fontId="1" fillId="0" borderId="12" xfId="0" applyFont="1" applyBorder="1" applyAlignment="1">
      <alignment horizontal="center" vertical="center"/>
    </xf>
    <xf numFmtId="49" fontId="8" fillId="0" borderId="5" xfId="0" applyNumberFormat="1" applyFont="1" applyBorder="1" applyAlignment="1">
      <alignment vertical="center"/>
    </xf>
    <xf numFmtId="49" fontId="1" fillId="0" borderId="0" xfId="0" applyNumberFormat="1" applyFont="1"/>
    <xf numFmtId="169" fontId="1" fillId="0" borderId="12" xfId="0" applyNumberFormat="1" applyFont="1" applyBorder="1" applyProtection="1">
      <protection locked="0"/>
    </xf>
    <xf numFmtId="0" fontId="28" fillId="0" borderId="16" xfId="0" applyFont="1" applyBorder="1" applyAlignment="1">
      <alignment vertical="center" wrapText="1"/>
    </xf>
    <xf numFmtId="170" fontId="1" fillId="0" borderId="12" xfId="0" applyNumberFormat="1" applyFont="1" applyBorder="1" applyAlignment="1">
      <alignment horizontal="left" vertical="top" wrapText="1"/>
    </xf>
    <xf numFmtId="170" fontId="1" fillId="0" borderId="5" xfId="0" applyNumberFormat="1" applyFont="1" applyBorder="1" applyAlignment="1">
      <alignment horizontal="left" vertical="top" wrapText="1"/>
    </xf>
    <xf numFmtId="169" fontId="1" fillId="0" borderId="0" xfId="0" applyNumberFormat="1" applyFont="1" applyAlignment="1" applyProtection="1">
      <alignment vertical="center"/>
      <protection locked="0"/>
    </xf>
    <xf numFmtId="0" fontId="31" fillId="0" borderId="5" xfId="0" applyFont="1" applyBorder="1" applyAlignment="1">
      <alignment horizontal="left" vertical="center" wrapText="1"/>
    </xf>
    <xf numFmtId="0" fontId="12" fillId="0" borderId="5" xfId="0" applyFont="1" applyBorder="1" applyAlignment="1">
      <alignment horizontal="center"/>
    </xf>
    <xf numFmtId="3" fontId="12" fillId="0" borderId="5" xfId="0" applyNumberFormat="1" applyFont="1" applyBorder="1" applyAlignment="1">
      <alignment horizontal="center"/>
    </xf>
    <xf numFmtId="43" fontId="12" fillId="0" borderId="5" xfId="2" applyFont="1" applyFill="1" applyBorder="1" applyProtection="1">
      <protection locked="0"/>
    </xf>
    <xf numFmtId="49" fontId="32" fillId="0" borderId="12" xfId="0" applyNumberFormat="1" applyFont="1" applyBorder="1"/>
    <xf numFmtId="0" fontId="32" fillId="0" borderId="5" xfId="0" applyFont="1" applyBorder="1"/>
    <xf numFmtId="167" fontId="1" fillId="0" borderId="5" xfId="0" applyNumberFormat="1" applyFont="1" applyBorder="1" applyAlignment="1">
      <alignment horizontal="right" vertical="top" wrapText="1"/>
    </xf>
    <xf numFmtId="167" fontId="1" fillId="0" borderId="5" xfId="38" applyNumberFormat="1" applyFont="1" applyFill="1" applyBorder="1" applyAlignment="1" applyProtection="1">
      <alignment vertical="top" wrapText="1"/>
    </xf>
    <xf numFmtId="3" fontId="1" fillId="0" borderId="5" xfId="0" applyNumberFormat="1" applyFont="1" applyBorder="1" applyAlignment="1">
      <alignment horizontal="center" wrapText="1"/>
    </xf>
    <xf numFmtId="167" fontId="1" fillId="0" borderId="5" xfId="0" applyNumberFormat="1" applyFont="1" applyBorder="1" applyAlignment="1">
      <alignment horizontal="center" wrapText="1"/>
    </xf>
    <xf numFmtId="167" fontId="1" fillId="0" borderId="5" xfId="38" applyNumberFormat="1" applyFont="1" applyFill="1" applyBorder="1" applyAlignment="1" applyProtection="1">
      <alignment wrapText="1"/>
    </xf>
    <xf numFmtId="2" fontId="8" fillId="0" borderId="5" xfId="0" applyNumberFormat="1" applyFont="1" applyBorder="1" applyAlignment="1">
      <alignment horizontal="left" vertical="top" wrapText="1"/>
    </xf>
    <xf numFmtId="167" fontId="1" fillId="0" borderId="10" xfId="4" applyNumberFormat="1" applyBorder="1" applyAlignment="1" applyProtection="1">
      <alignment horizontal="right"/>
    </xf>
    <xf numFmtId="167" fontId="1" fillId="0" borderId="0" xfId="4" applyNumberFormat="1" applyBorder="1" applyAlignment="1" applyProtection="1">
      <alignment horizontal="right"/>
    </xf>
    <xf numFmtId="0" fontId="4" fillId="0" borderId="0" xfId="3" applyProtection="1">
      <protection locked="0"/>
    </xf>
    <xf numFmtId="3" fontId="1" fillId="0" borderId="15" xfId="4" applyBorder="1" applyAlignment="1" applyProtection="1">
      <alignment horizontal="center"/>
      <protection locked="0"/>
    </xf>
    <xf numFmtId="167" fontId="1" fillId="0" borderId="16" xfId="4" applyNumberFormat="1" applyBorder="1" applyAlignment="1" applyProtection="1">
      <alignment horizontal="right"/>
    </xf>
    <xf numFmtId="167" fontId="1" fillId="0" borderId="5" xfId="0" applyNumberFormat="1" applyFont="1" applyBorder="1" applyAlignment="1">
      <alignment horizontal="left" vertical="top" wrapText="1"/>
    </xf>
    <xf numFmtId="167" fontId="1" fillId="0" borderId="5" xfId="38" applyNumberFormat="1" applyFont="1" applyFill="1" applyBorder="1" applyAlignment="1" applyProtection="1">
      <alignment horizontal="center" vertical="top" wrapText="1"/>
    </xf>
    <xf numFmtId="0" fontId="1" fillId="0" borderId="11" xfId="0" applyFont="1" applyBorder="1" applyAlignment="1" applyProtection="1">
      <alignment horizontal="center"/>
      <protection locked="0"/>
    </xf>
    <xf numFmtId="1" fontId="1" fillId="0" borderId="5" xfId="0" applyNumberFormat="1" applyFont="1" applyBorder="1" applyAlignment="1">
      <alignment horizontal="center" vertical="top" wrapText="1"/>
    </xf>
    <xf numFmtId="3" fontId="1" fillId="0" borderId="5" xfId="0" applyNumberFormat="1" applyFont="1" applyBorder="1" applyAlignment="1">
      <alignment horizontal="right" vertical="top" wrapText="1"/>
    </xf>
    <xf numFmtId="0" fontId="12" fillId="0" borderId="5" xfId="0" applyFont="1" applyBorder="1" applyAlignment="1">
      <alignment horizontal="left" vertical="top" wrapText="1"/>
    </xf>
    <xf numFmtId="0" fontId="32" fillId="0" borderId="5" xfId="0" applyFont="1" applyBorder="1" applyAlignment="1">
      <alignment horizontal="left" vertical="top" wrapText="1"/>
    </xf>
    <xf numFmtId="167" fontId="1" fillId="0" borderId="5" xfId="0" applyNumberFormat="1" applyFont="1" applyBorder="1" applyAlignment="1">
      <alignment horizontal="center" vertical="center" wrapText="1"/>
    </xf>
    <xf numFmtId="167" fontId="1" fillId="0" borderId="5" xfId="38" applyNumberFormat="1" applyFont="1" applyFill="1" applyBorder="1" applyAlignment="1" applyProtection="1">
      <alignment vertical="center" wrapText="1"/>
    </xf>
    <xf numFmtId="2" fontId="1" fillId="0" borderId="5" xfId="37" applyNumberFormat="1" applyFont="1" applyBorder="1" applyAlignment="1">
      <alignment horizontal="left" vertical="top" wrapText="1"/>
    </xf>
    <xf numFmtId="0" fontId="28" fillId="0" borderId="5" xfId="0" applyFont="1" applyBorder="1"/>
    <xf numFmtId="3" fontId="1" fillId="0" borderId="12" xfId="0" applyNumberFormat="1" applyFont="1" applyBorder="1" applyAlignment="1">
      <alignment horizontal="center" vertical="top"/>
    </xf>
    <xf numFmtId="0" fontId="1" fillId="0" borderId="9" xfId="0" applyFont="1" applyBorder="1" applyAlignment="1">
      <alignment horizontal="left" vertical="top" wrapText="1"/>
    </xf>
    <xf numFmtId="3" fontId="1" fillId="0" borderId="0" xfId="0" applyNumberFormat="1" applyFont="1" applyAlignment="1">
      <alignment horizontal="center" vertical="top"/>
    </xf>
    <xf numFmtId="0" fontId="1" fillId="0" borderId="12" xfId="0" applyFont="1" applyBorder="1" applyAlignment="1">
      <alignment horizontal="right" vertical="top" wrapText="1"/>
    </xf>
    <xf numFmtId="0" fontId="25" fillId="0" borderId="11" xfId="0" applyFont="1" applyBorder="1" applyAlignment="1">
      <alignment vertical="center" wrapText="1"/>
    </xf>
    <xf numFmtId="0" fontId="28" fillId="0" borderId="11" xfId="0" applyFont="1" applyBorder="1" applyAlignment="1">
      <alignment vertical="center" wrapText="1"/>
    </xf>
    <xf numFmtId="0" fontId="8" fillId="0" borderId="11" xfId="0" applyFont="1" applyBorder="1" applyAlignment="1">
      <alignment horizontal="left" vertical="top"/>
    </xf>
    <xf numFmtId="0" fontId="30" fillId="0" borderId="0" xfId="0" applyFont="1"/>
    <xf numFmtId="0" fontId="28" fillId="0" borderId="13" xfId="0" applyFont="1" applyBorder="1" applyAlignment="1">
      <alignment vertical="center" wrapText="1"/>
    </xf>
    <xf numFmtId="0" fontId="11" fillId="0" borderId="5" xfId="0" applyFont="1" applyBorder="1" applyAlignment="1">
      <alignment horizontal="left" vertical="top" wrapText="1"/>
    </xf>
    <xf numFmtId="49" fontId="8" fillId="0" borderId="11" xfId="0" applyNumberFormat="1" applyFont="1" applyBorder="1" applyAlignment="1">
      <alignment vertical="center"/>
    </xf>
    <xf numFmtId="0" fontId="26" fillId="0" borderId="0" xfId="0" applyFont="1" applyAlignment="1">
      <alignment horizontal="left" vertical="top"/>
    </xf>
    <xf numFmtId="1" fontId="1" fillId="0" borderId="5" xfId="0" applyNumberFormat="1" applyFont="1" applyBorder="1" applyAlignment="1">
      <alignment horizontal="center"/>
    </xf>
    <xf numFmtId="0" fontId="8" fillId="0" borderId="0" xfId="1" applyFont="1"/>
    <xf numFmtId="167" fontId="10" fillId="0" borderId="5" xfId="8" applyNumberFormat="1" applyFont="1" applyFill="1" applyBorder="1" applyAlignment="1" applyProtection="1">
      <alignment horizontal="right"/>
      <protection locked="0"/>
    </xf>
    <xf numFmtId="49" fontId="12" fillId="0" borderId="12" xfId="0" applyNumberFormat="1" applyFont="1" applyBorder="1" applyAlignment="1">
      <alignment vertical="center"/>
    </xf>
    <xf numFmtId="0" fontId="8" fillId="0" borderId="0" xfId="0" applyFont="1" applyAlignment="1">
      <alignment horizontal="left" vertical="top" wrapText="1"/>
    </xf>
    <xf numFmtId="9" fontId="28" fillId="0" borderId="11" xfId="0" applyNumberFormat="1" applyFont="1" applyBorder="1" applyAlignment="1">
      <alignment horizontal="center" wrapText="1"/>
    </xf>
    <xf numFmtId="164" fontId="10" fillId="0" borderId="0" xfId="0" applyNumberFormat="1" applyFont="1"/>
    <xf numFmtId="9" fontId="28" fillId="0" borderId="5" xfId="0" applyNumberFormat="1" applyFont="1" applyBorder="1" applyAlignment="1">
      <alignment horizontal="center" wrapText="1"/>
    </xf>
    <xf numFmtId="0" fontId="51" fillId="0" borderId="5" xfId="5" applyFont="1" applyBorder="1" applyAlignment="1">
      <alignment horizontal="justify" vertical="top" wrapText="1"/>
    </xf>
    <xf numFmtId="0" fontId="8" fillId="0" borderId="11" xfId="0" applyFont="1" applyBorder="1" applyAlignment="1">
      <alignment horizontal="center"/>
    </xf>
    <xf numFmtId="9" fontId="10" fillId="0" borderId="0" xfId="0" applyNumberFormat="1" applyFont="1"/>
    <xf numFmtId="0" fontId="8" fillId="0" borderId="11" xfId="5" applyFont="1" applyBorder="1" applyAlignment="1">
      <alignment horizontal="justify" vertical="top" wrapText="1"/>
    </xf>
    <xf numFmtId="167" fontId="10" fillId="0" borderId="0" xfId="0" applyNumberFormat="1" applyFont="1"/>
    <xf numFmtId="165" fontId="10" fillId="0" borderId="0" xfId="0" applyNumberFormat="1" applyFont="1"/>
    <xf numFmtId="0" fontId="27" fillId="0" borderId="11" xfId="5" applyFont="1" applyBorder="1" applyAlignment="1">
      <alignment horizontal="justify" vertical="top"/>
    </xf>
    <xf numFmtId="43" fontId="10" fillId="0" borderId="0" xfId="0" applyNumberFormat="1" applyFont="1"/>
    <xf numFmtId="170" fontId="1" fillId="0" borderId="0" xfId="0" applyNumberFormat="1" applyFont="1" applyAlignment="1">
      <alignment horizontal="right" vertical="top" wrapText="1"/>
    </xf>
    <xf numFmtId="0" fontId="52" fillId="0" borderId="5" xfId="0" applyFont="1" applyBorder="1" applyAlignment="1">
      <alignment horizontal="center" vertical="center"/>
    </xf>
    <xf numFmtId="0" fontId="52" fillId="0" borderId="5" xfId="0" applyFont="1" applyBorder="1" applyAlignment="1">
      <alignment horizontal="left" vertical="center" wrapText="1"/>
    </xf>
    <xf numFmtId="0" fontId="52" fillId="0" borderId="5" xfId="0" applyFont="1" applyBorder="1" applyAlignment="1">
      <alignment vertical="center" wrapText="1"/>
    </xf>
    <xf numFmtId="0" fontId="52" fillId="0" borderId="0" xfId="0" applyFont="1" applyAlignment="1">
      <alignment horizontal="center" vertical="center"/>
    </xf>
    <xf numFmtId="0" fontId="52" fillId="0" borderId="16" xfId="0" applyFont="1" applyBorder="1" applyAlignment="1">
      <alignment horizontal="center" vertical="center"/>
    </xf>
    <xf numFmtId="0" fontId="52" fillId="0" borderId="0" xfId="0" applyFont="1"/>
    <xf numFmtId="177" fontId="1" fillId="0" borderId="11" xfId="0" applyNumberFormat="1" applyFont="1" applyBorder="1" applyAlignment="1">
      <alignment horizontal="center" vertical="center"/>
    </xf>
    <xf numFmtId="0" fontId="8" fillId="0" borderId="0" xfId="0" applyFont="1" applyAlignment="1">
      <alignment horizontal="left" vertical="center" wrapText="1"/>
    </xf>
    <xf numFmtId="171" fontId="1" fillId="0" borderId="0" xfId="33" applyFont="1" applyFill="1" applyBorder="1" applyAlignment="1">
      <alignment horizontal="left" vertical="center"/>
    </xf>
    <xf numFmtId="171" fontId="1" fillId="0" borderId="5" xfId="33" applyFont="1" applyFill="1" applyBorder="1" applyAlignment="1">
      <alignment horizontal="left" vertical="center"/>
    </xf>
    <xf numFmtId="0" fontId="11" fillId="0" borderId="0" xfId="0" applyFont="1" applyAlignment="1">
      <alignment horizontal="left" vertical="top" wrapText="1"/>
    </xf>
    <xf numFmtId="0" fontId="8" fillId="0" borderId="0" xfId="0" applyFont="1" applyAlignment="1">
      <alignment horizontal="left" vertical="center"/>
    </xf>
    <xf numFmtId="0" fontId="11" fillId="0" borderId="0" xfId="0" applyFont="1" applyAlignment="1">
      <alignment horizontal="left" vertical="center"/>
    </xf>
    <xf numFmtId="0" fontId="1" fillId="0" borderId="5" xfId="0" applyFont="1" applyBorder="1" applyAlignment="1">
      <alignment horizontal="left" vertical="center"/>
    </xf>
    <xf numFmtId="0" fontId="8" fillId="0" borderId="12" xfId="0" applyFont="1" applyBorder="1" applyAlignment="1">
      <alignment horizontal="left" vertical="center"/>
    </xf>
    <xf numFmtId="0" fontId="8" fillId="0" borderId="0" xfId="0" applyFont="1" applyAlignment="1">
      <alignment horizontal="center" vertical="center" wrapText="1"/>
    </xf>
    <xf numFmtId="0" fontId="1" fillId="0" borderId="0" xfId="0" applyFont="1" applyAlignment="1">
      <alignment horizontal="left" vertical="center" wrapText="1"/>
    </xf>
    <xf numFmtId="0" fontId="8" fillId="0" borderId="0" xfId="0" applyFont="1" applyAlignment="1">
      <alignment vertical="center" wrapText="1"/>
    </xf>
    <xf numFmtId="0" fontId="8" fillId="0" borderId="12" xfId="0" applyFont="1" applyBorder="1" applyAlignment="1">
      <alignment horizontal="center" vertical="center" wrapText="1"/>
    </xf>
    <xf numFmtId="0" fontId="1" fillId="0" borderId="11" xfId="0" applyFont="1" applyBorder="1" applyAlignment="1">
      <alignment horizontal="justify" vertical="center" wrapText="1"/>
    </xf>
    <xf numFmtId="171" fontId="1" fillId="0" borderId="12" xfId="33" applyFont="1" applyFill="1" applyBorder="1" applyAlignment="1">
      <alignment horizontal="right" vertical="center"/>
    </xf>
    <xf numFmtId="0" fontId="1" fillId="0" borderId="0" xfId="0" applyFont="1" applyAlignment="1">
      <alignment horizontal="justify" vertical="center" wrapText="1"/>
    </xf>
    <xf numFmtId="171" fontId="1" fillId="0" borderId="12" xfId="33" applyFont="1" applyFill="1" applyBorder="1" applyAlignment="1">
      <alignment vertical="center"/>
    </xf>
    <xf numFmtId="171" fontId="1" fillId="0" borderId="5" xfId="33" applyFont="1" applyFill="1" applyBorder="1" applyAlignment="1">
      <alignment vertical="top"/>
    </xf>
    <xf numFmtId="171" fontId="1" fillId="0" borderId="12" xfId="33" applyFont="1" applyFill="1" applyBorder="1" applyAlignment="1">
      <alignment vertical="top"/>
    </xf>
    <xf numFmtId="171" fontId="1" fillId="0" borderId="12" xfId="33" applyFont="1" applyFill="1" applyBorder="1" applyAlignment="1">
      <alignment horizontal="right" vertical="top"/>
    </xf>
    <xf numFmtId="172" fontId="1" fillId="0" borderId="0" xfId="18" applyFont="1" applyFill="1" applyBorder="1" applyAlignment="1">
      <alignment vertical="center"/>
    </xf>
    <xf numFmtId="0" fontId="11" fillId="0" borderId="0" xfId="0" applyFont="1" applyAlignment="1">
      <alignment horizontal="left" vertical="center" wrapText="1"/>
    </xf>
    <xf numFmtId="172" fontId="1" fillId="0" borderId="5" xfId="18" applyFont="1" applyFill="1" applyBorder="1" applyAlignment="1">
      <alignment horizontal="center" vertical="center"/>
    </xf>
    <xf numFmtId="0" fontId="1" fillId="0" borderId="12" xfId="0" applyFont="1" applyBorder="1" applyAlignment="1">
      <alignment horizontal="center" vertical="center" wrapText="1"/>
    </xf>
    <xf numFmtId="0" fontId="11" fillId="0" borderId="0" xfId="1" applyFont="1" applyAlignment="1">
      <alignment horizontal="left" vertical="center" wrapText="1"/>
    </xf>
    <xf numFmtId="172" fontId="1" fillId="0" borderId="5" xfId="18" applyFont="1" applyFill="1" applyBorder="1" applyAlignment="1">
      <alignment vertical="center"/>
    </xf>
    <xf numFmtId="0" fontId="13" fillId="0" borderId="0" xfId="0" applyFont="1" applyAlignment="1">
      <alignment horizontal="left" vertical="center" wrapText="1"/>
    </xf>
    <xf numFmtId="0" fontId="14" fillId="0" borderId="0" xfId="0" applyFont="1" applyAlignment="1">
      <alignment vertical="center" wrapText="1"/>
    </xf>
    <xf numFmtId="171" fontId="1" fillId="0" borderId="5" xfId="33" applyFont="1" applyFill="1" applyBorder="1" applyAlignment="1">
      <alignment horizontal="center" vertical="center" wrapText="1"/>
    </xf>
    <xf numFmtId="0" fontId="1" fillId="0" borderId="0" xfId="0" applyFont="1" applyAlignment="1">
      <alignment vertical="center" wrapText="1"/>
    </xf>
    <xf numFmtId="178" fontId="9" fillId="0" borderId="5" xfId="0" applyNumberFormat="1" applyFont="1" applyBorder="1" applyAlignment="1">
      <alignment horizontal="left"/>
    </xf>
    <xf numFmtId="0" fontId="9" fillId="0" borderId="5" xfId="0" applyFont="1" applyBorder="1"/>
    <xf numFmtId="0" fontId="9" fillId="0" borderId="11" xfId="46" applyFont="1" applyBorder="1" applyAlignment="1">
      <alignment horizontal="center" vertical="center"/>
    </xf>
    <xf numFmtId="0" fontId="8" fillId="0" borderId="10" xfId="46" applyFont="1" applyBorder="1" applyAlignment="1">
      <alignment horizontal="left" vertical="center" wrapText="1"/>
    </xf>
    <xf numFmtId="0" fontId="8" fillId="0" borderId="11" xfId="46" applyFont="1" applyBorder="1" applyAlignment="1">
      <alignment horizontal="center" vertical="center"/>
    </xf>
    <xf numFmtId="0" fontId="8" fillId="0" borderId="5" xfId="46" applyFont="1" applyBorder="1" applyAlignment="1">
      <alignment horizontal="left" vertical="center" wrapText="1"/>
    </xf>
    <xf numFmtId="0" fontId="1" fillId="0" borderId="5" xfId="0" applyFont="1" applyBorder="1" applyAlignment="1">
      <alignment horizontal="right" vertical="center" wrapText="1"/>
    </xf>
    <xf numFmtId="170" fontId="1" fillId="0" borderId="5" xfId="0" applyNumberFormat="1" applyFont="1" applyBorder="1" applyAlignment="1">
      <alignment horizontal="right" vertical="center" wrapText="1"/>
    </xf>
    <xf numFmtId="0" fontId="8" fillId="0" borderId="5" xfId="0" applyFont="1" applyBorder="1" applyAlignment="1">
      <alignment vertical="center"/>
    </xf>
    <xf numFmtId="0" fontId="1" fillId="0" borderId="5" xfId="0" applyFont="1" applyBorder="1" applyAlignment="1">
      <alignment vertical="center"/>
    </xf>
    <xf numFmtId="10" fontId="1" fillId="0" borderId="5" xfId="0" applyNumberFormat="1" applyFont="1" applyBorder="1" applyAlignment="1" applyProtection="1">
      <alignment vertical="center"/>
      <protection locked="0"/>
    </xf>
    <xf numFmtId="49" fontId="1" fillId="0" borderId="16" xfId="0" applyNumberFormat="1" applyFont="1" applyBorder="1" applyAlignment="1">
      <alignment vertical="center"/>
    </xf>
    <xf numFmtId="0" fontId="1" fillId="0" borderId="7" xfId="0" applyFont="1" applyBorder="1" applyAlignment="1">
      <alignment horizontal="left" vertical="center"/>
    </xf>
    <xf numFmtId="0" fontId="1" fillId="0" borderId="11" xfId="0" applyFont="1" applyBorder="1" applyAlignment="1">
      <alignment horizontal="left" vertical="center"/>
    </xf>
    <xf numFmtId="0" fontId="1" fillId="0" borderId="8" xfId="0" applyFont="1" applyBorder="1" applyAlignment="1">
      <alignment horizontal="left" vertical="center"/>
    </xf>
    <xf numFmtId="0" fontId="1" fillId="0" borderId="8" xfId="0" applyFont="1" applyBorder="1" applyAlignment="1">
      <alignment horizontal="right" vertical="center"/>
    </xf>
    <xf numFmtId="170" fontId="1" fillId="0" borderId="10" xfId="0" applyNumberFormat="1" applyFont="1" applyBorder="1" applyAlignment="1">
      <alignment horizontal="right" vertical="center"/>
    </xf>
    <xf numFmtId="3" fontId="1" fillId="0" borderId="15" xfId="0" applyNumberFormat="1" applyFont="1" applyBorder="1" applyAlignment="1">
      <alignment horizontal="center" vertical="center"/>
    </xf>
    <xf numFmtId="0" fontId="18" fillId="0" borderId="0" xfId="0" applyFont="1" applyAlignment="1">
      <alignment horizontal="left" vertical="center"/>
    </xf>
    <xf numFmtId="0" fontId="1" fillId="0" borderId="0" xfId="0" applyFont="1" applyAlignment="1">
      <alignment vertical="center"/>
    </xf>
    <xf numFmtId="0" fontId="1" fillId="0" borderId="0" xfId="0" applyFont="1" applyAlignment="1">
      <alignment horizontal="left" vertical="center"/>
    </xf>
    <xf numFmtId="3" fontId="1" fillId="0" borderId="0" xfId="0" applyNumberFormat="1" applyFont="1" applyAlignment="1">
      <alignment vertical="center"/>
    </xf>
    <xf numFmtId="3" fontId="1" fillId="0" borderId="10" xfId="0" applyNumberFormat="1" applyFont="1" applyBorder="1" applyAlignment="1">
      <alignment horizontal="center" vertical="center"/>
    </xf>
    <xf numFmtId="3" fontId="1" fillId="0" borderId="16" xfId="0" applyNumberFormat="1" applyFont="1" applyBorder="1" applyAlignment="1">
      <alignment horizontal="center" vertical="center"/>
    </xf>
    <xf numFmtId="0" fontId="1" fillId="0" borderId="7" xfId="0" applyFont="1" applyBorder="1" applyAlignment="1">
      <alignment horizontal="center" vertical="center"/>
    </xf>
    <xf numFmtId="3" fontId="1" fillId="0" borderId="8" xfId="0" applyNumberFormat="1" applyFont="1" applyBorder="1" applyAlignment="1">
      <alignment horizontal="center" vertical="center"/>
    </xf>
    <xf numFmtId="0" fontId="1" fillId="0" borderId="0" xfId="0" applyFont="1" applyAlignment="1">
      <alignment horizontal="right" vertical="center"/>
    </xf>
    <xf numFmtId="170" fontId="1" fillId="0" borderId="0" xfId="0" applyNumberFormat="1" applyFont="1" applyAlignment="1">
      <alignment horizontal="right" vertical="center"/>
    </xf>
    <xf numFmtId="170" fontId="1" fillId="0" borderId="5" xfId="0" applyNumberFormat="1" applyFont="1" applyBorder="1" applyAlignment="1">
      <alignment horizontal="right" vertical="center"/>
    </xf>
    <xf numFmtId="170" fontId="1" fillId="0" borderId="14" xfId="0" applyNumberFormat="1" applyFont="1" applyBorder="1" applyAlignment="1">
      <alignment horizontal="center" vertical="center"/>
    </xf>
    <xf numFmtId="170" fontId="1" fillId="0" borderId="16" xfId="0" applyNumberFormat="1" applyFont="1" applyBorder="1" applyAlignment="1">
      <alignment horizontal="center" vertical="center"/>
    </xf>
    <xf numFmtId="0" fontId="1" fillId="0" borderId="9" xfId="0" applyFont="1" applyBorder="1" applyAlignment="1">
      <alignment horizontal="left" vertical="center" wrapText="1"/>
    </xf>
    <xf numFmtId="170" fontId="1" fillId="0" borderId="10" xfId="0" applyNumberFormat="1" applyFont="1" applyBorder="1" applyAlignment="1">
      <alignment horizontal="left" vertical="center" wrapText="1"/>
    </xf>
    <xf numFmtId="0" fontId="53" fillId="0" borderId="0" xfId="0" applyFont="1"/>
    <xf numFmtId="170" fontId="1" fillId="0" borderId="5" xfId="0" applyNumberFormat="1" applyFont="1" applyBorder="1" applyAlignment="1">
      <alignment horizontal="left" vertical="center" wrapText="1"/>
    </xf>
    <xf numFmtId="0" fontId="1" fillId="0" borderId="12" xfId="0" applyFont="1" applyBorder="1" applyAlignment="1">
      <alignment horizontal="left" vertical="center" wrapText="1"/>
    </xf>
    <xf numFmtId="169" fontId="1" fillId="0" borderId="5" xfId="0" applyNumberFormat="1" applyFont="1" applyBorder="1" applyAlignment="1" applyProtection="1">
      <alignment horizontal="center" vertical="center"/>
      <protection locked="0"/>
    </xf>
    <xf numFmtId="170" fontId="1" fillId="0" borderId="0" xfId="1" applyNumberFormat="1"/>
    <xf numFmtId="179" fontId="1" fillId="0" borderId="0" xfId="1" applyNumberFormat="1"/>
    <xf numFmtId="0" fontId="1" fillId="0" borderId="12" xfId="26" applyFont="1" applyBorder="1" applyAlignment="1">
      <alignment horizontal="center"/>
    </xf>
    <xf numFmtId="167" fontId="10" fillId="0" borderId="12" xfId="8" applyNumberFormat="1" applyFont="1" applyFill="1" applyBorder="1" applyAlignment="1" applyProtection="1">
      <alignment horizontal="right"/>
    </xf>
    <xf numFmtId="167" fontId="9" fillId="0" borderId="12" xfId="8" applyNumberFormat="1" applyFont="1" applyFill="1" applyBorder="1" applyAlignment="1" applyProtection="1">
      <alignment horizontal="right"/>
    </xf>
    <xf numFmtId="167" fontId="10" fillId="0" borderId="5" xfId="8" applyNumberFormat="1" applyFont="1" applyFill="1" applyBorder="1" applyAlignment="1" applyProtection="1">
      <alignment horizontal="right"/>
    </xf>
    <xf numFmtId="167" fontId="10" fillId="0" borderId="5" xfId="9" applyNumberFormat="1" applyFont="1" applyFill="1" applyBorder="1" applyAlignment="1" applyProtection="1">
      <alignment horizontal="center"/>
      <protection locked="0"/>
    </xf>
    <xf numFmtId="167" fontId="10" fillId="0" borderId="12" xfId="8" applyNumberFormat="1" applyFont="1" applyFill="1" applyBorder="1" applyAlignment="1" applyProtection="1">
      <alignment horizontal="right"/>
      <protection locked="0"/>
    </xf>
    <xf numFmtId="9" fontId="10" fillId="0" borderId="5" xfId="9" applyFont="1" applyFill="1" applyBorder="1" applyAlignment="1" applyProtection="1">
      <alignment horizontal="right"/>
      <protection locked="0"/>
    </xf>
    <xf numFmtId="167" fontId="10" fillId="0" borderId="0" xfId="9" applyNumberFormat="1" applyFont="1" applyFill="1" applyBorder="1" applyAlignment="1" applyProtection="1">
      <alignment horizontal="center"/>
      <protection locked="0"/>
    </xf>
    <xf numFmtId="173" fontId="1" fillId="0" borderId="5" xfId="26" applyNumberFormat="1" applyFont="1" applyBorder="1" applyAlignment="1" applyProtection="1">
      <alignment horizontal="center"/>
      <protection locked="0"/>
    </xf>
    <xf numFmtId="0" fontId="10" fillId="0" borderId="5" xfId="0" applyFont="1" applyBorder="1" applyAlignment="1">
      <alignment horizontal="center"/>
    </xf>
    <xf numFmtId="3" fontId="10" fillId="0" borderId="5" xfId="0" applyNumberFormat="1" applyFont="1" applyBorder="1" applyAlignment="1">
      <alignment horizontal="center"/>
    </xf>
    <xf numFmtId="169" fontId="10" fillId="0" borderId="5" xfId="0" applyNumberFormat="1" applyFont="1" applyBorder="1"/>
    <xf numFmtId="49" fontId="10" fillId="0" borderId="5" xfId="0" applyNumberFormat="1" applyFont="1" applyBorder="1"/>
    <xf numFmtId="9" fontId="10" fillId="0" borderId="0" xfId="9" applyFont="1" applyFill="1" applyBorder="1" applyAlignment="1" applyProtection="1">
      <alignment horizontal="right"/>
      <protection locked="0"/>
    </xf>
    <xf numFmtId="0" fontId="8" fillId="0" borderId="0" xfId="0" applyFont="1" applyAlignment="1">
      <alignment vertical="top" wrapText="1"/>
    </xf>
    <xf numFmtId="43" fontId="12" fillId="0" borderId="0" xfId="2" applyFont="1" applyFill="1" applyBorder="1"/>
    <xf numFmtId="166" fontId="1" fillId="0" borderId="0" xfId="1" applyNumberFormat="1"/>
    <xf numFmtId="0" fontId="11" fillId="0" borderId="0" xfId="0" applyFont="1"/>
    <xf numFmtId="0" fontId="12" fillId="0" borderId="0" xfId="0" applyFont="1" applyAlignment="1">
      <alignment vertical="center"/>
    </xf>
    <xf numFmtId="0" fontId="12" fillId="0" borderId="5" xfId="0" applyFont="1" applyBorder="1" applyAlignment="1">
      <alignment vertical="center"/>
    </xf>
    <xf numFmtId="43" fontId="12" fillId="0" borderId="5" xfId="2" applyFont="1" applyFill="1" applyBorder="1" applyAlignment="1">
      <alignment vertical="center"/>
    </xf>
    <xf numFmtId="43" fontId="1" fillId="0" borderId="11" xfId="2" applyFont="1" applyFill="1" applyBorder="1" applyAlignment="1" applyProtection="1">
      <protection locked="0"/>
    </xf>
    <xf numFmtId="43" fontId="3" fillId="0" borderId="11" xfId="2" applyFont="1" applyFill="1" applyBorder="1" applyAlignment="1">
      <alignment vertical="center"/>
    </xf>
    <xf numFmtId="0" fontId="1" fillId="0" borderId="5" xfId="1" applyBorder="1"/>
    <xf numFmtId="0" fontId="12" fillId="0" borderId="0" xfId="0" applyFont="1"/>
    <xf numFmtId="0" fontId="10" fillId="0" borderId="0" xfId="0" applyFont="1" applyAlignment="1">
      <alignment vertical="center"/>
    </xf>
    <xf numFmtId="43" fontId="1" fillId="0" borderId="12" xfId="2" applyFont="1" applyFill="1" applyBorder="1" applyAlignment="1" applyProtection="1"/>
    <xf numFmtId="49" fontId="8" fillId="0" borderId="5" xfId="51" applyNumberFormat="1" applyFont="1" applyBorder="1" applyAlignment="1">
      <alignment vertical="top"/>
    </xf>
    <xf numFmtId="0" fontId="8" fillId="0" borderId="5" xfId="51" applyFont="1" applyBorder="1" applyAlignment="1">
      <alignment vertical="top" wrapText="1"/>
    </xf>
    <xf numFmtId="165" fontId="1" fillId="0" borderId="5" xfId="8" applyFont="1" applyBorder="1" applyAlignment="1">
      <alignment horizontal="center" vertical="center" wrapText="1"/>
    </xf>
    <xf numFmtId="165" fontId="1" fillId="0" borderId="5" xfId="8" applyFont="1" applyFill="1" applyBorder="1" applyAlignment="1" applyProtection="1">
      <alignment vertical="center" wrapText="1"/>
    </xf>
    <xf numFmtId="165" fontId="1" fillId="0" borderId="5" xfId="8" applyFont="1" applyFill="1" applyBorder="1" applyAlignment="1" applyProtection="1">
      <alignment horizontal="center" vertical="center" wrapText="1"/>
    </xf>
    <xf numFmtId="0" fontId="1" fillId="0" borderId="5" xfId="1" applyBorder="1" applyAlignment="1">
      <alignment horizontal="center"/>
    </xf>
    <xf numFmtId="165" fontId="1" fillId="0" borderId="5" xfId="8" applyFont="1" applyFill="1" applyBorder="1" applyAlignment="1" applyProtection="1">
      <alignment wrapText="1"/>
    </xf>
    <xf numFmtId="165" fontId="1" fillId="0" borderId="5" xfId="8" applyFont="1" applyFill="1" applyBorder="1" applyAlignment="1">
      <alignment horizontal="right" vertical="center" wrapText="1"/>
    </xf>
    <xf numFmtId="165" fontId="1" fillId="0" borderId="5" xfId="8" applyFont="1" applyFill="1" applyBorder="1" applyAlignment="1">
      <alignment horizontal="left" vertical="center" wrapText="1"/>
    </xf>
    <xf numFmtId="0" fontId="1" fillId="0" borderId="5" xfId="1" applyBorder="1" applyAlignment="1">
      <alignment horizontal="center" vertical="center"/>
    </xf>
    <xf numFmtId="176" fontId="1" fillId="0" borderId="5" xfId="0" applyNumberFormat="1" applyFont="1" applyBorder="1" applyAlignment="1">
      <alignment horizontal="center" vertical="center" wrapText="1"/>
    </xf>
    <xf numFmtId="0" fontId="10" fillId="0" borderId="0" xfId="0" applyFont="1" applyAlignment="1">
      <alignment horizontal="left" wrapText="1"/>
    </xf>
    <xf numFmtId="165" fontId="8" fillId="0" borderId="5" xfId="8" applyFont="1" applyBorder="1" applyAlignment="1">
      <alignment horizontal="center" vertical="center" wrapText="1"/>
    </xf>
    <xf numFmtId="165" fontId="8" fillId="0" borderId="5" xfId="8" applyFont="1" applyFill="1" applyBorder="1" applyAlignment="1" applyProtection="1">
      <alignment horizontal="center" vertical="center" wrapText="1"/>
    </xf>
    <xf numFmtId="3" fontId="10" fillId="0" borderId="0" xfId="0" applyNumberFormat="1" applyFont="1"/>
    <xf numFmtId="39" fontId="10" fillId="0" borderId="11" xfId="5" applyNumberFormat="1" applyFont="1" applyBorder="1" applyAlignment="1">
      <alignment horizontal="right" wrapText="1"/>
    </xf>
    <xf numFmtId="164" fontId="1" fillId="0" borderId="12" xfId="0" applyNumberFormat="1" applyFont="1" applyBorder="1" applyAlignment="1">
      <alignment horizontal="center" vertical="top" wrapText="1"/>
    </xf>
    <xf numFmtId="0" fontId="28" fillId="0" borderId="11" xfId="0" applyFont="1" applyBorder="1" applyAlignment="1">
      <alignment horizontal="center" vertical="center" wrapText="1"/>
    </xf>
    <xf numFmtId="49" fontId="1" fillId="0" borderId="11" xfId="10" applyNumberFormat="1" applyBorder="1" applyAlignment="1">
      <alignment horizontal="left"/>
    </xf>
    <xf numFmtId="49" fontId="1" fillId="0" borderId="5" xfId="10" applyNumberFormat="1" applyBorder="1" applyAlignment="1">
      <alignment horizontal="center"/>
    </xf>
    <xf numFmtId="4" fontId="1" fillId="0" borderId="5" xfId="10" applyNumberFormat="1" applyBorder="1" applyAlignment="1">
      <alignment horizontal="center"/>
    </xf>
    <xf numFmtId="0" fontId="1" fillId="0" borderId="5" xfId="5" applyBorder="1" applyAlignment="1">
      <alignment horizontal="justify" wrapText="1"/>
    </xf>
    <xf numFmtId="0" fontId="1" fillId="0" borderId="12" xfId="5" applyBorder="1" applyAlignment="1">
      <alignment horizontal="center" wrapText="1"/>
    </xf>
    <xf numFmtId="0" fontId="1" fillId="0" borderId="5" xfId="5" applyBorder="1"/>
    <xf numFmtId="0" fontId="1" fillId="2" borderId="5" xfId="5" applyFill="1" applyBorder="1" applyAlignment="1">
      <alignment wrapText="1"/>
    </xf>
    <xf numFmtId="0" fontId="1" fillId="0" borderId="5" xfId="5" applyBorder="1" applyAlignment="1">
      <alignment horizontal="center" wrapText="1"/>
    </xf>
    <xf numFmtId="0" fontId="1" fillId="0" borderId="11" xfId="5" applyBorder="1" applyAlignment="1">
      <alignment horizontal="center" wrapText="1"/>
    </xf>
    <xf numFmtId="49" fontId="10" fillId="0" borderId="5" xfId="0" applyNumberFormat="1" applyFont="1" applyBorder="1" applyAlignment="1">
      <alignment horizontal="center" vertical="top" wrapText="1"/>
    </xf>
    <xf numFmtId="0" fontId="1" fillId="0" borderId="11" xfId="5" applyBorder="1" applyAlignment="1">
      <alignment wrapText="1"/>
    </xf>
    <xf numFmtId="49" fontId="1" fillId="0" borderId="5" xfId="14" applyNumberFormat="1" applyBorder="1" applyAlignment="1">
      <alignment horizontal="left"/>
    </xf>
    <xf numFmtId="0" fontId="1" fillId="0" borderId="5" xfId="1" applyBorder="1" applyAlignment="1">
      <alignment horizontal="center" wrapText="1"/>
    </xf>
    <xf numFmtId="3" fontId="1" fillId="0" borderId="0" xfId="4" applyBorder="1" applyAlignment="1" applyProtection="1">
      <alignment horizontal="center"/>
    </xf>
    <xf numFmtId="39" fontId="1" fillId="0" borderId="5" xfId="5" applyNumberFormat="1" applyBorder="1" applyAlignment="1">
      <alignment horizontal="right" wrapText="1"/>
    </xf>
    <xf numFmtId="49" fontId="1" fillId="0" borderId="5" xfId="14" quotePrefix="1" applyNumberFormat="1" applyBorder="1" applyAlignment="1">
      <alignment horizontal="left"/>
    </xf>
    <xf numFmtId="0" fontId="1" fillId="0" borderId="5" xfId="14" applyBorder="1" applyAlignment="1">
      <alignment horizontal="center"/>
    </xf>
    <xf numFmtId="0" fontId="1" fillId="0" borderId="5" xfId="5" applyBorder="1" applyAlignment="1">
      <alignment wrapText="1"/>
    </xf>
    <xf numFmtId="39" fontId="1" fillId="0" borderId="5" xfId="5" applyNumberFormat="1" applyBorder="1" applyAlignment="1">
      <alignment horizontal="center" wrapText="1"/>
    </xf>
    <xf numFmtId="0" fontId="1" fillId="0" borderId="5" xfId="5" applyBorder="1" applyAlignment="1">
      <alignment horizontal="left" wrapText="1"/>
    </xf>
    <xf numFmtId="0" fontId="1" fillId="0" borderId="0" xfId="5" applyAlignment="1">
      <alignment horizontal="center" wrapText="1"/>
    </xf>
    <xf numFmtId="0" fontId="1" fillId="0" borderId="0" xfId="5" applyAlignment="1">
      <alignment horizontal="center"/>
    </xf>
    <xf numFmtId="0" fontId="1" fillId="0" borderId="11" xfId="1" applyBorder="1" applyAlignment="1">
      <alignment wrapText="1"/>
    </xf>
    <xf numFmtId="0" fontId="1" fillId="0" borderId="0" xfId="1" applyAlignment="1">
      <alignment horizontal="center" wrapText="1"/>
    </xf>
    <xf numFmtId="0" fontId="1" fillId="0" borderId="5" xfId="1" applyBorder="1" applyAlignment="1">
      <alignment wrapText="1"/>
    </xf>
    <xf numFmtId="0" fontId="1" fillId="0" borderId="13" xfId="1" applyBorder="1" applyAlignment="1">
      <alignment wrapText="1"/>
    </xf>
    <xf numFmtId="0" fontId="1" fillId="0" borderId="16" xfId="1" applyBorder="1" applyAlignment="1">
      <alignment wrapText="1"/>
    </xf>
    <xf numFmtId="0" fontId="1" fillId="0" borderId="16" xfId="1" applyBorder="1" applyAlignment="1">
      <alignment horizontal="center" wrapText="1"/>
    </xf>
    <xf numFmtId="0" fontId="1" fillId="0" borderId="14" xfId="1" applyBorder="1" applyAlignment="1">
      <alignment horizontal="center" wrapText="1"/>
    </xf>
    <xf numFmtId="0" fontId="1" fillId="0" borderId="7" xfId="1" applyBorder="1" applyAlignment="1">
      <alignment wrapText="1"/>
    </xf>
    <xf numFmtId="0" fontId="1" fillId="0" borderId="10" xfId="1" applyBorder="1" applyAlignment="1">
      <alignment horizontal="center" wrapText="1"/>
    </xf>
    <xf numFmtId="0" fontId="1" fillId="0" borderId="9" xfId="15" applyBorder="1" applyAlignment="1">
      <alignment horizontal="center"/>
    </xf>
    <xf numFmtId="0" fontId="1" fillId="0" borderId="11" xfId="1" applyBorder="1" applyAlignment="1">
      <alignment horizontal="left" wrapText="1"/>
    </xf>
    <xf numFmtId="0" fontId="1" fillId="0" borderId="12" xfId="1" applyBorder="1" applyAlignment="1">
      <alignment horizontal="center" wrapText="1"/>
    </xf>
    <xf numFmtId="0" fontId="1" fillId="0" borderId="5" xfId="5" applyBorder="1" applyAlignment="1">
      <alignment horizontal="left" vertical="top" wrapText="1"/>
    </xf>
    <xf numFmtId="0" fontId="1" fillId="0" borderId="12" xfId="5" applyBorder="1" applyAlignment="1">
      <alignment horizontal="center" vertical="top" wrapText="1"/>
    </xf>
    <xf numFmtId="0" fontId="1" fillId="0" borderId="5" xfId="5" applyBorder="1" applyAlignment="1">
      <alignment horizontal="justify" vertical="top" wrapText="1"/>
    </xf>
    <xf numFmtId="0" fontId="1" fillId="0" borderId="5" xfId="5" applyBorder="1" applyAlignment="1">
      <alignment horizontal="center" vertical="top" wrapText="1"/>
    </xf>
    <xf numFmtId="0" fontId="1" fillId="0" borderId="11" xfId="5" applyBorder="1" applyAlignment="1">
      <alignment vertical="center" wrapText="1"/>
    </xf>
    <xf numFmtId="0" fontId="1" fillId="0" borderId="11" xfId="5" applyBorder="1" applyAlignment="1">
      <alignment horizontal="justify" vertical="top" wrapText="1"/>
    </xf>
    <xf numFmtId="0" fontId="1" fillId="0" borderId="5" xfId="5" applyBorder="1" applyAlignment="1">
      <alignment horizontal="center" vertical="top"/>
    </xf>
    <xf numFmtId="1" fontId="1" fillId="0" borderId="12" xfId="5" applyNumberFormat="1" applyBorder="1" applyAlignment="1">
      <alignment horizontal="center" wrapText="1"/>
    </xf>
    <xf numFmtId="0" fontId="1" fillId="0" borderId="13" xfId="1" applyBorder="1" applyAlignment="1">
      <alignment horizontal="left" wrapText="1"/>
    </xf>
    <xf numFmtId="167" fontId="1" fillId="0" borderId="5" xfId="5" applyNumberFormat="1" applyBorder="1" applyAlignment="1">
      <alignment horizontal="center" wrapText="1"/>
    </xf>
    <xf numFmtId="1" fontId="1" fillId="0" borderId="5" xfId="5" applyNumberFormat="1" applyBorder="1" applyAlignment="1">
      <alignment horizontal="center" wrapText="1"/>
    </xf>
    <xf numFmtId="0" fontId="1" fillId="0" borderId="5" xfId="5" applyBorder="1" applyAlignment="1">
      <alignment vertical="center" wrapText="1"/>
    </xf>
    <xf numFmtId="0" fontId="1" fillId="0" borderId="5" xfId="5" applyBorder="1" applyAlignment="1">
      <alignment vertical="top"/>
    </xf>
    <xf numFmtId="0" fontId="1" fillId="0" borderId="5" xfId="5" applyBorder="1" applyAlignment="1">
      <alignment vertical="center"/>
    </xf>
    <xf numFmtId="0" fontId="1" fillId="0" borderId="15" xfId="1" applyBorder="1" applyAlignment="1">
      <alignment horizontal="center" wrapText="1"/>
    </xf>
    <xf numFmtId="0" fontId="1" fillId="0" borderId="7" xfId="1" applyBorder="1" applyAlignment="1">
      <alignment horizontal="left" wrapText="1"/>
    </xf>
    <xf numFmtId="0" fontId="1" fillId="0" borderId="9" xfId="1" applyBorder="1" applyAlignment="1">
      <alignment horizontal="center" wrapText="1"/>
    </xf>
    <xf numFmtId="0" fontId="1" fillId="0" borderId="5" xfId="5" applyBorder="1" applyAlignment="1">
      <alignment horizontal="center" vertical="center" wrapText="1"/>
    </xf>
    <xf numFmtId="0" fontId="1" fillId="0" borderId="11" xfId="5" applyBorder="1" applyAlignment="1">
      <alignment vertical="top" wrapText="1"/>
    </xf>
    <xf numFmtId="0" fontId="1" fillId="0" borderId="5" xfId="5" applyBorder="1" applyAlignment="1">
      <alignment vertical="top" wrapText="1"/>
    </xf>
    <xf numFmtId="3" fontId="1" fillId="0" borderId="12" xfId="4" applyBorder="1" applyAlignment="1" applyProtection="1">
      <alignment horizontal="center"/>
    </xf>
    <xf numFmtId="1" fontId="1" fillId="0" borderId="12" xfId="14" applyNumberFormat="1" applyBorder="1" applyAlignment="1">
      <alignment horizontal="center"/>
    </xf>
    <xf numFmtId="167" fontId="1" fillId="0" borderId="5" xfId="5" applyNumberFormat="1" applyBorder="1" applyAlignment="1">
      <alignment horizontal="right" wrapText="1"/>
    </xf>
    <xf numFmtId="0" fontId="1" fillId="0" borderId="11" xfId="1" applyBorder="1" applyAlignment="1">
      <alignment vertical="top" wrapText="1"/>
    </xf>
    <xf numFmtId="0" fontId="52" fillId="0" borderId="11" xfId="0" applyFont="1" applyBorder="1" applyAlignment="1">
      <alignment horizontal="center" vertical="center"/>
    </xf>
    <xf numFmtId="0" fontId="52" fillId="0" borderId="11" xfId="0" applyFont="1" applyBorder="1" applyAlignment="1">
      <alignment horizontal="left" vertical="center" wrapText="1"/>
    </xf>
    <xf numFmtId="0" fontId="1" fillId="0" borderId="5" xfId="46" applyBorder="1" applyAlignment="1">
      <alignment horizontal="center" vertical="center" wrapText="1"/>
    </xf>
    <xf numFmtId="0" fontId="1" fillId="0" borderId="5" xfId="46" applyBorder="1" applyAlignment="1">
      <alignment horizontal="center" vertical="center"/>
    </xf>
    <xf numFmtId="0" fontId="1" fillId="0" borderId="11" xfId="46" applyBorder="1" applyAlignment="1">
      <alignment horizontal="center" vertical="center"/>
    </xf>
    <xf numFmtId="0" fontId="1" fillId="0" borderId="5" xfId="46" applyBorder="1" applyAlignment="1">
      <alignment vertical="center" wrapText="1"/>
    </xf>
    <xf numFmtId="0" fontId="1" fillId="0" borderId="0" xfId="46" applyAlignment="1">
      <alignment horizontal="center" vertical="center" wrapText="1"/>
    </xf>
    <xf numFmtId="0" fontId="1" fillId="0" borderId="11" xfId="1" applyBorder="1" applyAlignment="1">
      <alignment horizontal="center" vertical="center" wrapText="1"/>
    </xf>
    <xf numFmtId="0" fontId="1" fillId="0" borderId="16" xfId="46" applyBorder="1" applyAlignment="1">
      <alignment vertical="center" wrapText="1"/>
    </xf>
    <xf numFmtId="0" fontId="1" fillId="0" borderId="16" xfId="46" applyBorder="1" applyAlignment="1">
      <alignment horizontal="center" vertical="center"/>
    </xf>
    <xf numFmtId="0" fontId="52" fillId="0" borderId="0" xfId="0" applyFont="1" applyAlignment="1">
      <alignment horizontal="left" vertical="center" wrapText="1"/>
    </xf>
    <xf numFmtId="0" fontId="52" fillId="0" borderId="0" xfId="0" applyFont="1" applyProtection="1">
      <protection locked="0"/>
    </xf>
    <xf numFmtId="0" fontId="52" fillId="0" borderId="19" xfId="0" applyFont="1" applyBorder="1" applyAlignment="1">
      <alignment horizontal="left"/>
    </xf>
    <xf numFmtId="0" fontId="52" fillId="0" borderId="19" xfId="0" applyFont="1" applyBorder="1"/>
    <xf numFmtId="0" fontId="52" fillId="0" borderId="20" xfId="0" applyFont="1" applyBorder="1"/>
    <xf numFmtId="0" fontId="52" fillId="0" borderId="18" xfId="0" applyFont="1" applyBorder="1" applyAlignment="1">
      <alignment horizontal="center" vertical="center"/>
    </xf>
    <xf numFmtId="0" fontId="52" fillId="0" borderId="18" xfId="0" applyFont="1" applyBorder="1" applyAlignment="1">
      <alignment horizontal="left"/>
    </xf>
    <xf numFmtId="0" fontId="52" fillId="0" borderId="18" xfId="0" applyFont="1" applyBorder="1"/>
    <xf numFmtId="170" fontId="52" fillId="0" borderId="18" xfId="0" applyNumberFormat="1" applyFont="1" applyBorder="1" applyAlignment="1">
      <alignment horizontal="center" vertical="center"/>
    </xf>
    <xf numFmtId="170" fontId="52" fillId="0" borderId="21" xfId="0" applyNumberFormat="1" applyFont="1" applyBorder="1" applyAlignment="1">
      <alignment horizontal="center" vertical="center"/>
    </xf>
    <xf numFmtId="0" fontId="52" fillId="0" borderId="18" xfId="0" applyFont="1" applyBorder="1" applyAlignment="1">
      <alignment wrapText="1"/>
    </xf>
    <xf numFmtId="0" fontId="54" fillId="0" borderId="7" xfId="0" applyFont="1" applyBorder="1" applyAlignment="1">
      <alignment horizontal="left"/>
    </xf>
    <xf numFmtId="0" fontId="54" fillId="0" borderId="18" xfId="0" applyFont="1" applyBorder="1"/>
    <xf numFmtId="170" fontId="54" fillId="0" borderId="18" xfId="0" applyNumberFormat="1" applyFont="1" applyBorder="1" applyAlignment="1">
      <alignment horizontal="center" vertical="center"/>
    </xf>
    <xf numFmtId="0" fontId="52" fillId="0" borderId="0" xfId="0" applyFont="1" applyAlignment="1" applyProtection="1">
      <alignment wrapText="1"/>
      <protection locked="0"/>
    </xf>
    <xf numFmtId="0" fontId="52" fillId="0" borderId="7" xfId="0" applyFont="1" applyBorder="1" applyAlignment="1">
      <alignment horizontal="left"/>
    </xf>
    <xf numFmtId="0" fontId="52" fillId="0" borderId="8" xfId="0" applyFont="1" applyBorder="1"/>
    <xf numFmtId="170" fontId="52" fillId="0" borderId="9" xfId="0" applyNumberFormat="1" applyFont="1" applyBorder="1" applyAlignment="1">
      <alignment horizontal="center" vertical="center"/>
    </xf>
    <xf numFmtId="0" fontId="54" fillId="0" borderId="18" xfId="0" applyFont="1" applyBorder="1" applyAlignment="1">
      <alignment horizontal="left"/>
    </xf>
    <xf numFmtId="0" fontId="54" fillId="0" borderId="8" xfId="0" applyFont="1" applyBorder="1"/>
    <xf numFmtId="170" fontId="54" fillId="0" borderId="9" xfId="0" applyNumberFormat="1" applyFont="1" applyBorder="1" applyAlignment="1">
      <alignment horizontal="center" vertical="center"/>
    </xf>
    <xf numFmtId="0" fontId="52" fillId="0" borderId="11" xfId="0" applyFont="1" applyBorder="1"/>
    <xf numFmtId="170" fontId="52" fillId="0" borderId="0" xfId="0" applyNumberFormat="1" applyFont="1" applyAlignment="1">
      <alignment horizontal="center" vertical="center"/>
    </xf>
    <xf numFmtId="0" fontId="52" fillId="0" borderId="11" xfId="0" applyFont="1" applyBorder="1" applyAlignment="1">
      <alignment horizontal="left"/>
    </xf>
    <xf numFmtId="0" fontId="1" fillId="2" borderId="12" xfId="26" applyFont="1" applyFill="1" applyBorder="1" applyProtection="1">
      <protection locked="0"/>
    </xf>
    <xf numFmtId="0" fontId="1" fillId="2" borderId="11" xfId="26" quotePrefix="1" applyFont="1" applyFill="1" applyBorder="1" applyProtection="1">
      <protection locked="0"/>
    </xf>
    <xf numFmtId="0" fontId="54" fillId="0" borderId="11" xfId="0" applyFont="1" applyBorder="1" applyAlignment="1">
      <alignment horizontal="left"/>
    </xf>
    <xf numFmtId="0" fontId="54" fillId="0" borderId="0" xfId="0" applyFont="1"/>
    <xf numFmtId="170" fontId="54" fillId="0" borderId="0" xfId="0" applyNumberFormat="1" applyFont="1" applyAlignment="1">
      <alignment horizontal="center" vertical="center"/>
    </xf>
    <xf numFmtId="0" fontId="18" fillId="0" borderId="0" xfId="0" applyFont="1" applyAlignment="1">
      <alignment horizontal="center" vertical="top"/>
    </xf>
    <xf numFmtId="0" fontId="1" fillId="0" borderId="14" xfId="0" applyFont="1" applyBorder="1" applyAlignment="1">
      <alignment horizontal="center" vertical="top" wrapText="1"/>
    </xf>
    <xf numFmtId="0" fontId="55" fillId="0" borderId="19" xfId="0" applyFont="1" applyBorder="1" applyAlignment="1">
      <alignment horizontal="center" vertical="top" wrapText="1"/>
    </xf>
    <xf numFmtId="0" fontId="55" fillId="0" borderId="20" xfId="0" applyFont="1" applyBorder="1" applyAlignment="1">
      <alignment horizontal="center" vertical="top" wrapText="1"/>
    </xf>
    <xf numFmtId="0" fontId="55" fillId="0" borderId="21" xfId="0" applyFont="1" applyBorder="1" applyAlignment="1">
      <alignment horizontal="center" vertical="top" wrapText="1"/>
    </xf>
    <xf numFmtId="0" fontId="52" fillId="0" borderId="19" xfId="0" applyFont="1" applyBorder="1" applyAlignment="1">
      <alignment horizontal="left"/>
    </xf>
    <xf numFmtId="0" fontId="52" fillId="0" borderId="20" xfId="0" applyFont="1" applyBorder="1" applyAlignment="1">
      <alignment horizontal="left"/>
    </xf>
    <xf numFmtId="0" fontId="52" fillId="0" borderId="21" xfId="0" applyFont="1" applyBorder="1" applyAlignment="1">
      <alignment horizontal="left"/>
    </xf>
    <xf numFmtId="0" fontId="8" fillId="0" borderId="0" xfId="0" applyFont="1" applyAlignment="1">
      <alignment horizontal="left" vertical="top" wrapText="1"/>
    </xf>
    <xf numFmtId="49" fontId="1" fillId="0" borderId="2" xfId="0" applyNumberFormat="1" applyFont="1" applyBorder="1" applyAlignment="1">
      <alignment vertical="center"/>
    </xf>
    <xf numFmtId="49" fontId="1" fillId="0" borderId="6" xfId="0" applyNumberFormat="1" applyFont="1" applyBorder="1" applyAlignment="1">
      <alignment vertical="center"/>
    </xf>
    <xf numFmtId="0" fontId="1" fillId="0" borderId="2" xfId="0" applyFont="1" applyBorder="1" applyAlignment="1">
      <alignment vertical="center"/>
    </xf>
    <xf numFmtId="43" fontId="1" fillId="0" borderId="2" xfId="2" applyFont="1" applyFill="1" applyBorder="1" applyAlignment="1"/>
    <xf numFmtId="43" fontId="1" fillId="0" borderId="3" xfId="2" applyFont="1" applyFill="1" applyBorder="1" applyAlignment="1"/>
    <xf numFmtId="0" fontId="1" fillId="0" borderId="0" xfId="0" applyFont="1" applyAlignment="1">
      <alignment horizontal="left" vertical="top" wrapText="1"/>
    </xf>
    <xf numFmtId="49" fontId="1" fillId="0" borderId="24" xfId="0" applyNumberFormat="1" applyFont="1" applyBorder="1" applyAlignment="1">
      <alignment vertical="center"/>
    </xf>
    <xf numFmtId="49" fontId="1" fillId="0" borderId="25" xfId="0" applyNumberFormat="1" applyFont="1" applyBorder="1" applyAlignment="1">
      <alignment vertical="center"/>
    </xf>
    <xf numFmtId="43" fontId="1" fillId="0" borderId="22" xfId="2" applyFont="1" applyFill="1" applyBorder="1" applyAlignment="1"/>
    <xf numFmtId="43" fontId="1" fillId="0" borderId="23" xfId="2" applyFont="1" applyFill="1" applyBorder="1" applyAlignment="1"/>
    <xf numFmtId="49" fontId="12" fillId="0" borderId="1" xfId="0" applyNumberFormat="1" applyFont="1" applyBorder="1" applyAlignment="1">
      <alignment vertical="center"/>
    </xf>
    <xf numFmtId="49" fontId="12" fillId="0" borderId="6" xfId="0" applyNumberFormat="1" applyFont="1" applyBorder="1" applyAlignment="1">
      <alignment vertical="center"/>
    </xf>
    <xf numFmtId="0" fontId="12" fillId="0" borderId="2" xfId="0" applyFont="1" applyBorder="1" applyAlignment="1">
      <alignment vertical="center"/>
    </xf>
    <xf numFmtId="43" fontId="12" fillId="0" borderId="2" xfId="2" applyFont="1" applyFill="1" applyBorder="1" applyAlignment="1">
      <alignment vertical="center"/>
    </xf>
    <xf numFmtId="43" fontId="12" fillId="0" borderId="3" xfId="2" applyFont="1" applyFill="1" applyBorder="1" applyAlignment="1">
      <alignment vertical="center"/>
    </xf>
    <xf numFmtId="0" fontId="1" fillId="0" borderId="11" xfId="0" applyFont="1" applyBorder="1" applyAlignment="1">
      <alignment horizontal="left" vertical="top"/>
    </xf>
    <xf numFmtId="0" fontId="1" fillId="0" borderId="0" xfId="0" applyFont="1" applyAlignment="1">
      <alignment horizontal="left" vertical="top"/>
    </xf>
    <xf numFmtId="0" fontId="1" fillId="0" borderId="12" xfId="0" applyFont="1" applyBorder="1" applyAlignment="1">
      <alignment horizontal="left" vertical="top"/>
    </xf>
    <xf numFmtId="49" fontId="1" fillId="0" borderId="1" xfId="0" applyNumberFormat="1" applyFont="1" applyBorder="1" applyAlignment="1">
      <alignment vertical="center"/>
    </xf>
    <xf numFmtId="43" fontId="1" fillId="0" borderId="2" xfId="2" applyFont="1" applyFill="1" applyBorder="1" applyAlignment="1">
      <alignment vertical="center"/>
    </xf>
    <xf numFmtId="43" fontId="1" fillId="0" borderId="3" xfId="2" applyFont="1" applyFill="1" applyBorder="1" applyAlignment="1">
      <alignment vertical="center"/>
    </xf>
    <xf numFmtId="49" fontId="3" fillId="0" borderId="1" xfId="0" applyNumberFormat="1" applyFont="1" applyBorder="1" applyAlignment="1">
      <alignment vertical="center"/>
    </xf>
    <xf numFmtId="49" fontId="3" fillId="0" borderId="6" xfId="0" applyNumberFormat="1" applyFont="1" applyBorder="1" applyAlignment="1">
      <alignment vertical="center"/>
    </xf>
    <xf numFmtId="0" fontId="3" fillId="0" borderId="2" xfId="0" applyFont="1" applyBorder="1" applyAlignment="1">
      <alignment vertical="center"/>
    </xf>
    <xf numFmtId="43" fontId="3" fillId="0" borderId="2" xfId="2" applyFont="1" applyFill="1" applyBorder="1" applyAlignment="1">
      <alignment vertical="center"/>
    </xf>
    <xf numFmtId="43" fontId="3" fillId="0" borderId="3" xfId="2" applyFont="1" applyFill="1" applyBorder="1" applyAlignment="1">
      <alignment vertical="center"/>
    </xf>
    <xf numFmtId="49" fontId="3" fillId="0" borderId="24" xfId="0" applyNumberFormat="1" applyFont="1" applyBorder="1" applyAlignment="1">
      <alignment vertical="center"/>
    </xf>
    <xf numFmtId="49" fontId="3" fillId="0" borderId="25" xfId="0" applyNumberFormat="1" applyFont="1" applyBorder="1" applyAlignment="1">
      <alignment vertical="center"/>
    </xf>
    <xf numFmtId="43" fontId="3" fillId="0" borderId="22" xfId="2" applyFont="1" applyFill="1" applyBorder="1" applyAlignment="1">
      <alignment vertical="center"/>
    </xf>
    <xf numFmtId="43" fontId="3" fillId="0" borderId="23" xfId="2" applyFont="1" applyFill="1" applyBorder="1" applyAlignment="1">
      <alignment vertical="center"/>
    </xf>
    <xf numFmtId="169" fontId="12" fillId="0" borderId="2" xfId="0" applyNumberFormat="1" applyFont="1" applyBorder="1" applyAlignment="1">
      <alignment vertical="center"/>
    </xf>
    <xf numFmtId="0" fontId="12" fillId="0" borderId="3" xfId="0" applyFont="1" applyBorder="1" applyAlignment="1">
      <alignment vertical="center"/>
    </xf>
    <xf numFmtId="0" fontId="8" fillId="0" borderId="0" xfId="0" applyFont="1" applyAlignment="1">
      <alignment horizontal="left" vertical="center" wrapText="1"/>
    </xf>
    <xf numFmtId="169" fontId="1" fillId="0" borderId="2" xfId="0" applyNumberFormat="1" applyFont="1" applyBorder="1"/>
    <xf numFmtId="0" fontId="1" fillId="0" borderId="3" xfId="0" applyFont="1" applyBorder="1"/>
    <xf numFmtId="0" fontId="8" fillId="0" borderId="0" xfId="0" applyFont="1" applyAlignment="1">
      <alignment horizontal="left" wrapText="1"/>
    </xf>
    <xf numFmtId="49" fontId="1" fillId="0" borderId="5" xfId="0" applyNumberFormat="1" applyFont="1" applyFill="1" applyBorder="1" applyAlignment="1">
      <alignment vertical="center"/>
    </xf>
    <xf numFmtId="0" fontId="28" fillId="0" borderId="5" xfId="0" applyFont="1" applyFill="1" applyBorder="1" applyAlignment="1">
      <alignment vertical="center" wrapText="1"/>
    </xf>
    <xf numFmtId="0" fontId="1" fillId="0" borderId="12" xfId="0" applyFont="1" applyFill="1" applyBorder="1" applyAlignment="1">
      <alignment horizontal="center" vertical="center" wrapText="1"/>
    </xf>
    <xf numFmtId="3" fontId="1" fillId="0" borderId="5" xfId="0" applyNumberFormat="1" applyFont="1" applyFill="1" applyBorder="1" applyAlignment="1">
      <alignment horizontal="center" vertical="center"/>
    </xf>
    <xf numFmtId="169" fontId="1" fillId="0" borderId="5" xfId="0" applyNumberFormat="1" applyFont="1" applyFill="1" applyBorder="1" applyAlignment="1" applyProtection="1">
      <alignment vertical="center"/>
      <protection locked="0"/>
    </xf>
    <xf numFmtId="0" fontId="10" fillId="0" borderId="0" xfId="0" applyFont="1" applyFill="1"/>
  </cellXfs>
  <cellStyles count="161">
    <cellStyle name="20% - Accent1 2" xfId="58" xr:uid="{00B3BF6E-42FE-4191-893D-863408A292F2}"/>
    <cellStyle name="20% - Accent1 3" xfId="109" xr:uid="{732DE1B3-E541-4F76-B5BF-751BDAFE4397}"/>
    <cellStyle name="20% - Accent2 2" xfId="59" xr:uid="{4D9AE610-2D98-41F0-BDEF-E99FC31DB92F}"/>
    <cellStyle name="20% - Accent2 3" xfId="110" xr:uid="{F68A5182-4AF5-41E4-8CFA-BFAC7F7826F8}"/>
    <cellStyle name="20% - Accent3 2" xfId="60" xr:uid="{FDEB5424-331C-4FBE-942D-3D7B7FB36216}"/>
    <cellStyle name="20% - Accent3 3" xfId="111" xr:uid="{83739E6B-D8C1-46EB-A705-2F877CAEAE50}"/>
    <cellStyle name="20% - Accent4 2" xfId="61" xr:uid="{31E9794E-9028-48C5-9E50-C35AAD054309}"/>
    <cellStyle name="20% - Accent4 3" xfId="112" xr:uid="{13D100F3-8C7F-4E8B-8B5E-A1D6854115CD}"/>
    <cellStyle name="20% - Accent5 2" xfId="62" xr:uid="{973EC1B3-22FF-4F2C-93BC-551A80A2FBA6}"/>
    <cellStyle name="20% - Accent5 3" xfId="113" xr:uid="{7CA43B31-C503-4312-A83B-77F37D705582}"/>
    <cellStyle name="20% - Accent6 2" xfId="63" xr:uid="{628536C3-56DA-45BC-8CBC-BBED43ECFB7E}"/>
    <cellStyle name="20% - Accent6 3" xfId="114" xr:uid="{32D9E473-2C5E-45A7-AD84-02D3DC5C6FD3}"/>
    <cellStyle name="40% - Accent1 2" xfId="64" xr:uid="{A80E0AE9-E0FA-4731-82BB-6FB0B127046F}"/>
    <cellStyle name="40% - Accent1 3" xfId="115" xr:uid="{74D68289-64F0-49E3-A23F-43031988CE4B}"/>
    <cellStyle name="40% - Accent2 2" xfId="65" xr:uid="{3F395241-002A-4A7B-A935-F3F5165BAED4}"/>
    <cellStyle name="40% - Accent2 3" xfId="116" xr:uid="{B2282F69-249F-487C-88EF-F5992FEA21A7}"/>
    <cellStyle name="40% - Accent3 2" xfId="66" xr:uid="{D2558996-0AD6-44B5-A341-D5481DA5EE6E}"/>
    <cellStyle name="40% - Accent3 3" xfId="117" xr:uid="{53BA8233-6BCE-4474-A6BA-270D5596B47E}"/>
    <cellStyle name="40% - Accent4 2" xfId="67" xr:uid="{ABFEFC03-45DA-49EA-9845-DA10B581861D}"/>
    <cellStyle name="40% - Accent4 3" xfId="118" xr:uid="{FDEF81D1-2792-4B17-AB8C-24BC1E8A809D}"/>
    <cellStyle name="40% - Accent5 2" xfId="68" xr:uid="{90C89780-0E5A-4159-8143-6C862E12B111}"/>
    <cellStyle name="40% - Accent5 3" xfId="119" xr:uid="{5FF527B1-347B-4C64-BDCD-F38A4046D101}"/>
    <cellStyle name="40% - Accent6 2" xfId="69" xr:uid="{90CAB08E-920A-42C3-B825-2ABE6DC24C7F}"/>
    <cellStyle name="40% - Accent6 3" xfId="120" xr:uid="{6041F5F2-66EA-46AB-B66E-C0C7E32DF305}"/>
    <cellStyle name="60% - Accent1 2" xfId="70" xr:uid="{BB74379E-B371-42EC-8D45-AE79FE11D7DF}"/>
    <cellStyle name="60% - Accent1 3" xfId="121" xr:uid="{F274EBAF-9F92-41A7-90F9-72013893DD52}"/>
    <cellStyle name="60% - Accent2 2" xfId="71" xr:uid="{4529EFF8-70AB-4DE0-BA7B-D28E4ACAAD9C}"/>
    <cellStyle name="60% - Accent2 3" xfId="122" xr:uid="{40062994-F96B-413A-934D-0E7F4CDF765F}"/>
    <cellStyle name="60% - Accent3 2" xfId="72" xr:uid="{82DC6BC5-DCC9-4EA3-BD8A-3E26A830B9C3}"/>
    <cellStyle name="60% - Accent3 3" xfId="123" xr:uid="{58D3E4ED-143C-426D-A2D5-0463C29EDC1C}"/>
    <cellStyle name="60% - Accent4 2" xfId="73" xr:uid="{B484C393-5685-4DEA-88FD-6BEBF2FED216}"/>
    <cellStyle name="60% - Accent4 3" xfId="124" xr:uid="{9BDD50B8-BDCC-4615-A745-C6051B0CD6FE}"/>
    <cellStyle name="60% - Accent5 2" xfId="74" xr:uid="{87DA10AC-B9F3-45B8-8A70-BE78861BF8BA}"/>
    <cellStyle name="60% - Accent5 3" xfId="125" xr:uid="{BFE0016C-C087-47F5-B860-619499000104}"/>
    <cellStyle name="60% - Accent6 2" xfId="75" xr:uid="{F8DD445C-242C-4F21-A0BB-D52D45CA5179}"/>
    <cellStyle name="60% - Accent6 3" xfId="126" xr:uid="{C7356922-5CF3-44D2-ABAE-CBFB495D4924}"/>
    <cellStyle name="Accent1 2" xfId="76" xr:uid="{0EAD51EC-6B56-4F94-9A35-23D651A11096}"/>
    <cellStyle name="Accent1 3" xfId="127" xr:uid="{6B44716A-9C53-4C89-A48A-C7847F60E068}"/>
    <cellStyle name="Accent2 2" xfId="77" xr:uid="{2F30A052-FF77-4573-BCD9-DB658BCCFD8B}"/>
    <cellStyle name="Accent2 3" xfId="128" xr:uid="{7CD7B2AA-24C6-4D97-94DC-33F1EF309785}"/>
    <cellStyle name="Accent3 2" xfId="78" xr:uid="{E92E42F5-A599-48C5-A927-AED0FD15CA1F}"/>
    <cellStyle name="Accent3 3" xfId="129" xr:uid="{8FB624B2-CA26-4E5A-83E5-50D377627703}"/>
    <cellStyle name="Accent4 2" xfId="79" xr:uid="{45EA5168-C6A0-4273-AFFC-A9DBCB5EBE61}"/>
    <cellStyle name="Accent4 3" xfId="130" xr:uid="{44FB474E-8939-4F3E-95D6-B4120E602E25}"/>
    <cellStyle name="Accent5 2" xfId="80" xr:uid="{F9956E45-E33B-43F7-923D-6922BFAC043D}"/>
    <cellStyle name="Accent5 3" xfId="131" xr:uid="{A83883E7-0FE7-4C35-B43A-2A84E2F0E997}"/>
    <cellStyle name="Accent6 2" xfId="81" xr:uid="{2717FF1C-DB81-4493-A3BF-CADC807B5FEB}"/>
    <cellStyle name="Accent6 3" xfId="132" xr:uid="{517A27BE-AF73-4CA8-92C9-393C06EE1B92}"/>
    <cellStyle name="Bad 2" xfId="82" xr:uid="{E25009EE-1F1E-404A-803B-5D36FDF8AC82}"/>
    <cellStyle name="Bad 3" xfId="133" xr:uid="{D227709D-AE86-4871-B22B-D8B500841439}"/>
    <cellStyle name="Calculation 2" xfId="83" xr:uid="{BE144FB0-C0EA-4D54-94DB-5E4B6F9BB451}"/>
    <cellStyle name="Calculation 3" xfId="134" xr:uid="{AEB187C0-F37D-43BD-A9DF-8068CAF7CA4A}"/>
    <cellStyle name="Check Cell 2" xfId="84" xr:uid="{BD86A960-63A2-46C1-98CA-FE04B6580D5B}"/>
    <cellStyle name="Check Cell 3" xfId="135" xr:uid="{932781BC-0574-48C6-B4D0-9FF5B0898BA3}"/>
    <cellStyle name="Comma" xfId="7" builtinId="3"/>
    <cellStyle name="Comma 2" xfId="18" xr:uid="{58AFAD62-6E33-468E-B89A-C26C81C2AA7C}"/>
    <cellStyle name="Comma 2 2" xfId="19" xr:uid="{589CCA07-1943-4EC0-8E48-1812386D8942}"/>
    <cellStyle name="Comma 2 2 2" xfId="57" xr:uid="{D47C87F1-018D-4A89-BA74-1D3290FA1A75}"/>
    <cellStyle name="Comma 2 2 3" xfId="157" xr:uid="{B8A13B08-54D6-44CE-8D7B-E87296D06681}"/>
    <cellStyle name="Comma 2 3" xfId="55" xr:uid="{B8BF66D3-0BFD-4A60-82DB-8BD69F713273}"/>
    <cellStyle name="Comma 3" xfId="2" xr:uid="{B451CD0C-50CE-4975-938D-ED3EF3B4E8B9}"/>
    <cellStyle name="Comma 3 2" xfId="11" xr:uid="{53D3CCE2-FC56-40BA-9DB1-F91C2629A9CE}"/>
    <cellStyle name="Comma 3 2 2" xfId="45" xr:uid="{BBD94C91-0525-4EE9-BFEF-9BF640785ACF}"/>
    <cellStyle name="Comma 3 2 3" xfId="155" xr:uid="{0671606A-365A-4919-92D1-C302FABC838D}"/>
    <cellStyle name="Comma 3 3" xfId="20" xr:uid="{CE199AEA-ABA4-4589-B6C1-700FCA52B186}"/>
    <cellStyle name="Comma 3 3 2" xfId="159" xr:uid="{72769AFB-6398-43F3-AB17-3D715B1C8145}"/>
    <cellStyle name="Comma 3 4" xfId="41" xr:uid="{4FFF7F22-756C-486B-ABAE-AFE82AA42F9F}"/>
    <cellStyle name="Comma 4" xfId="17" xr:uid="{423F2D91-96F0-4523-BFD8-104D74D9B8FC}"/>
    <cellStyle name="Comma 4 2" xfId="154" xr:uid="{89B56B6C-F3BD-450F-AE2D-4C20670321B4}"/>
    <cellStyle name="Comma 4 3" xfId="54" xr:uid="{7119BDBC-502E-4D56-97A1-FBC6AA8BBC61}"/>
    <cellStyle name="Comma 5" xfId="43" xr:uid="{3BC720E4-2BC1-4ECF-9BCB-9C2972927EFA}"/>
    <cellStyle name="Comma 5 2" xfId="6" xr:uid="{95781B76-91E6-4284-A748-E6DCBE0FE675}"/>
    <cellStyle name="Comma 5 2 2" xfId="42" xr:uid="{2CB58EAE-B363-4080-86C6-B9F89B2A04DB}"/>
    <cellStyle name="Comma 5 3" xfId="136" xr:uid="{160DC0FF-73B8-4228-93AC-8133D5A83A6C}"/>
    <cellStyle name="Comma 7" xfId="107" xr:uid="{7ECEFF63-1A21-474A-894E-437FFE92BB6C}"/>
    <cellStyle name="Comma 8" xfId="38" xr:uid="{9276A1B8-449E-49BD-A702-333BD6694B60}"/>
    <cellStyle name="Comma0" xfId="4" xr:uid="{B89CF8B9-1333-498E-9862-87ED77B99BBD}"/>
    <cellStyle name="Currency" xfId="8" builtinId="4"/>
    <cellStyle name="Currency 2" xfId="28" xr:uid="{0C30E09A-616E-4BDE-A2D1-53937572A04A}"/>
    <cellStyle name="Currency 2 2" xfId="33" xr:uid="{2EDB4292-ADF5-47AD-9877-E06BAEF38189}"/>
    <cellStyle name="Currency 2 3" xfId="47" xr:uid="{9BD956CE-B48F-47E6-A2EC-879D1C3F33C0}"/>
    <cellStyle name="Currency 3" xfId="30" xr:uid="{26097047-29CB-409C-B5E5-719F8B297F11}"/>
    <cellStyle name="Currency 3 2" xfId="48" xr:uid="{CFA3353D-9D83-482B-90F2-F08A90286FBD}"/>
    <cellStyle name="Currency 3 3" xfId="156" xr:uid="{C7527CFA-9EC7-47E1-9C78-27087CC3DA59}"/>
    <cellStyle name="Currency 4" xfId="32" xr:uid="{B33E792D-0C97-4CA1-AAB3-8CE1E8BC6F3F}"/>
    <cellStyle name="Currency 4 2" xfId="36" xr:uid="{6AE71C2C-E7D3-4B1B-BE85-49924BC84F4F}"/>
    <cellStyle name="Currency 4 2 2" xfId="50" xr:uid="{7038AD6F-8D9B-481A-BEAC-370A59E68E41}"/>
    <cellStyle name="Currency 4 3" xfId="49" xr:uid="{6203EDB0-8A0F-45B6-831F-5DBD40C7E7BF}"/>
    <cellStyle name="Currency 5" xfId="21" xr:uid="{F8EF06FA-F24C-46E7-8BC3-4F7F19779413}"/>
    <cellStyle name="Currency 6" xfId="44" xr:uid="{6F8263C4-9C6F-4497-9FE3-99806E568DDF}"/>
    <cellStyle name="Currency 7" xfId="106" xr:uid="{0D3AB0CC-6BA1-4DE7-83FC-314EA4060AA6}"/>
    <cellStyle name="Explanatory Text 2" xfId="85" xr:uid="{D2C1F8B4-91CF-428A-831C-86770D2EDDDF}"/>
    <cellStyle name="Explanatory Text 3" xfId="137" xr:uid="{A6E5948D-62F4-48C9-9309-4B256B910A31}"/>
    <cellStyle name="Good 2" xfId="86" xr:uid="{58625351-D102-4613-9E38-47B14DD4F066}"/>
    <cellStyle name="Good 3" xfId="138" xr:uid="{8DC10534-8173-4FCC-B143-C600613ED9B1}"/>
    <cellStyle name="Heading 1 2" xfId="87" xr:uid="{F908D6A5-B650-42D8-9A8F-3869BB28E716}"/>
    <cellStyle name="Heading 1 3" xfId="139" xr:uid="{4A574ED7-38BD-42BB-8DD8-ED3709BF5F2B}"/>
    <cellStyle name="Heading 2 2" xfId="88" xr:uid="{8923EF60-1C39-4E2D-A53C-A64D12158A06}"/>
    <cellStyle name="Heading 2 3" xfId="140" xr:uid="{B386BE97-EAA9-425B-BEC5-7D6B1DAFD570}"/>
    <cellStyle name="Heading 3 2" xfId="89" xr:uid="{FEAF4F6E-C9E5-4E1D-946A-FD1E597CF8E2}"/>
    <cellStyle name="Heading 3 3" xfId="141" xr:uid="{4553A81A-1D33-469D-A25D-AEE02AE35660}"/>
    <cellStyle name="Heading 4 2" xfId="90" xr:uid="{9357FCE4-361A-4F63-9E67-DBD8B2B3F363}"/>
    <cellStyle name="Heading 4 3" xfId="142" xr:uid="{A568F2CD-916C-479C-AA52-A5D9BB70ACD1}"/>
    <cellStyle name="Input 2" xfId="91" xr:uid="{099114B6-CB9E-46D2-AF66-F0C1F138B718}"/>
    <cellStyle name="Input 3" xfId="143" xr:uid="{4C75CCC9-9BAB-4427-9A6B-4F05333B016C}"/>
    <cellStyle name="Linked Cell 2" xfId="92" xr:uid="{46EA108A-FBE2-4E2F-8CDF-B9CFC714AC67}"/>
    <cellStyle name="Linked Cell 3" xfId="144" xr:uid="{CEF4A8E7-1E19-40BB-B802-C37E84817CC4}"/>
    <cellStyle name="Neutral 2" xfId="93" xr:uid="{ABE0B1FD-AF5C-413B-8565-D9B61DF95430}"/>
    <cellStyle name="Neutral 3" xfId="145" xr:uid="{7D158AAA-0654-4E35-A010-1C5321E44FF4}"/>
    <cellStyle name="Normal" xfId="0" builtinId="0"/>
    <cellStyle name="Normal 10" xfId="13" xr:uid="{EB4D8299-13A1-4B48-A6EA-463640E9F7AE}"/>
    <cellStyle name="Normal 12 2" xfId="39" xr:uid="{FE42C140-8D0C-4247-A0C9-571647B6E1E7}"/>
    <cellStyle name="Normal 15" xfId="51" xr:uid="{F2B7F875-C0BB-4CF4-854D-4678E7704AA6}"/>
    <cellStyle name="Normal 2" xfId="1" xr:uid="{F8F1758F-50C0-4B25-8495-5255398C00A9}"/>
    <cellStyle name="Normal 2 2" xfId="5" xr:uid="{8F564161-4198-453D-9F4A-A4AB70DB0C31}"/>
    <cellStyle name="Normal 2 2 2" xfId="94" xr:uid="{F1E35530-5F7D-40B2-9EE6-C63A8E9DD7D9}"/>
    <cellStyle name="Normal 2 2 3" xfId="52" xr:uid="{0B212850-391B-40EA-A241-C40E014A83BE}"/>
    <cellStyle name="Normal 2 3" xfId="95" xr:uid="{A70140C3-5BD7-4867-98CF-27C5727C8825}"/>
    <cellStyle name="Normal 2 4" xfId="151" xr:uid="{18007287-AE1E-4894-BBD9-2691E7873508}"/>
    <cellStyle name="Normal 3" xfId="26" xr:uid="{87CE662B-4D40-4203-8AE7-266069ADDCE8}"/>
    <cellStyle name="Normal 3 2" xfId="27" xr:uid="{9C7E1376-70C5-4459-8CA0-66A8D0746C77}"/>
    <cellStyle name="Normal 3 2 2" xfId="96" xr:uid="{4F2A31AD-20ED-40FD-A6CD-3747FC5255AB}"/>
    <cellStyle name="Normal 3 3" xfId="40" xr:uid="{6BED59B5-66D3-4EDD-A632-BBA571EC903D}"/>
    <cellStyle name="Normal 3 4" xfId="152" xr:uid="{C5E716F5-BB11-4A13-9021-DA5B9ABD8F4D}"/>
    <cellStyle name="Normal 4" xfId="29" xr:uid="{99654AC9-046F-43AF-BAD6-491B83AE6E38}"/>
    <cellStyle name="Normal 4 2" xfId="10" xr:uid="{F5838608-D339-4239-8A6E-874E8DCAE27D}"/>
    <cellStyle name="Normal 4 2 2" xfId="98" xr:uid="{9B81235E-436E-411B-9CCC-D8962B670E21}"/>
    <cellStyle name="Normal 4 3" xfId="97" xr:uid="{C690E521-5FD7-4FAF-8417-28BD625BAD84}"/>
    <cellStyle name="Normal 4 4" xfId="53" xr:uid="{81DE645A-3003-4DEE-9DEB-FDD6B53769D3}"/>
    <cellStyle name="Normal 5" xfId="31" xr:uid="{BEB53E9D-2C8E-40B9-9A20-B41422D85651}"/>
    <cellStyle name="Normal 5 2" xfId="35" xr:uid="{2F6D5DC7-F2C2-4046-B44F-DEAC59A280CC}"/>
    <cellStyle name="Normal 5 3" xfId="99" xr:uid="{14E55791-4430-4369-91BB-F98DC32169D4}"/>
    <cellStyle name="Normal 5 4" xfId="108" xr:uid="{AFBA8FB9-FE31-421F-85E4-8B637E06299B}"/>
    <cellStyle name="Normal 5 5" xfId="153" xr:uid="{879CCBCC-07EC-4A05-9E1B-8C827BFB56C5}"/>
    <cellStyle name="Normal 5 6" xfId="56" xr:uid="{1E7B4BB0-0801-4892-ABDD-3A46EC85263C}"/>
    <cellStyle name="Normal 6" xfId="3" xr:uid="{1D48FB93-56FA-4778-950E-15A38E967191}"/>
    <cellStyle name="Normal 6 2" xfId="34" xr:uid="{8AA619D3-088A-41CB-9453-D29CF19D704C}"/>
    <cellStyle name="Normal 6 2 2" xfId="100" xr:uid="{09E6190C-C5CB-4526-BC5A-77DAEEC676FC}"/>
    <cellStyle name="Normal 7" xfId="16" xr:uid="{CB30A859-4004-4B80-9C1A-816F199A470F}"/>
    <cellStyle name="Normal 7 2" xfId="46" xr:uid="{1BB30FA7-874B-44A6-AF87-A68A19FFB983}"/>
    <cellStyle name="Normal 7 3" xfId="158" xr:uid="{13BF4231-25A9-40DB-A177-93B1DD49454F}"/>
    <cellStyle name="Normal 9" xfId="37" xr:uid="{CBF19044-85EA-4CCA-A660-17AD9D62E83B}"/>
    <cellStyle name="Normal_010_2 Schedule 12 Installation K" xfId="14" xr:uid="{A36F0ECF-1709-4F24-A033-DC50261398A7}"/>
    <cellStyle name="Normal_Police Forensic Labs Costing 2" xfId="15" xr:uid="{848F920F-BD7B-4833-9E48-24E20B97C7E4}"/>
    <cellStyle name="Note 2" xfId="101" xr:uid="{2733D301-35E0-4340-8477-8AC5719E0A95}"/>
    <cellStyle name="Note 3" xfId="146" xr:uid="{CF4EB628-BD21-4E93-9019-CE2F69761D90}"/>
    <cellStyle name="OPSKRIF" xfId="12" xr:uid="{238F4079-85EE-4067-A0F1-9DF222EA637C}"/>
    <cellStyle name="Output 2" xfId="102" xr:uid="{AFF987C9-AF74-453E-A1F3-9944C493F7A6}"/>
    <cellStyle name="Output 3" xfId="147" xr:uid="{896AA6E5-4905-4BF7-9EA8-0CBFF9C3A2FC}"/>
    <cellStyle name="Percent" xfId="9" builtinId="5"/>
    <cellStyle name="Percent 2" xfId="23" xr:uid="{FA5C4EC6-03BA-41EF-B78B-AE101B0AC8DF}"/>
    <cellStyle name="Percent 2 2" xfId="24" xr:uid="{45F2909B-05BE-4679-935B-9AED7FABF522}"/>
    <cellStyle name="Percent 3" xfId="25" xr:uid="{27559173-AB37-4082-BC83-B08920D1ACB0}"/>
    <cellStyle name="Percent 3 2" xfId="160" xr:uid="{D47E473C-142A-47B6-9226-D754A5916B4B}"/>
    <cellStyle name="Percent 4" xfId="22" xr:uid="{5C24B8C7-3DEB-4CBF-866F-A46CBA97B7B9}"/>
    <cellStyle name="Title 2" xfId="103" xr:uid="{FE7185E2-687F-4869-B43F-979F517A2327}"/>
    <cellStyle name="Title 3" xfId="148" xr:uid="{0AF8B202-536C-4002-AB1A-B873B1BBDD95}"/>
    <cellStyle name="Total 2" xfId="104" xr:uid="{2A6A5364-694A-463E-A6AC-DA71F5517816}"/>
    <cellStyle name="Total 3" xfId="149" xr:uid="{B44DD3A5-7E42-4EA3-9236-E0D48A75581D}"/>
    <cellStyle name="Warning Text 2" xfId="105" xr:uid="{A4A5C571-97A6-44E6-A6BD-C8E6EA327D0E}"/>
    <cellStyle name="Warning Text 3" xfId="150" xr:uid="{AE324623-223A-4287-96E8-58ECFCC56435}"/>
  </cellStyles>
  <dxfs count="84">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ill>
        <patternFill>
          <bgColor rgb="FF00FFFF"/>
        </patternFill>
      </fill>
    </dxf>
    <dxf>
      <fill>
        <patternFill>
          <bgColor rgb="FF00FFFF"/>
        </patternFill>
      </fill>
    </dxf>
    <dxf>
      <fill>
        <patternFill>
          <bgColor rgb="FF00FFFF"/>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ilisoconsulting-my.sharepoint.com/Documents%20and%20Settings/LMmusi/My%20Documents/Dewetsdorp%20Magistrate%20Court%20R%20&amp;%20R/Dewetsdorp%20Magistrate%20House%20Invoic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s"/>
      <sheetName val="Invoice Building Project"/>
      <sheetName val="Invoice Engineering Project"/>
      <sheetName val="Scales"/>
      <sheetName val="Input Data"/>
      <sheetName val="Previous Payments"/>
      <sheetName val="Travelling &amp; Subsistance"/>
      <sheetName val="Typing, Duplicating, &amp; Printing"/>
      <sheetName val="Time Based"/>
      <sheetName val="Site staff &amp; Other"/>
      <sheetName val="Non Taxable"/>
    </sheetNames>
    <sheetDataSet>
      <sheetData sheetId="0"/>
      <sheetData sheetId="1"/>
      <sheetData sheetId="2"/>
      <sheetData sheetId="3">
        <row r="3">
          <cell r="B3">
            <v>0</v>
          </cell>
          <cell r="C3">
            <v>300000</v>
          </cell>
          <cell r="D3">
            <v>0</v>
          </cell>
          <cell r="E3">
            <v>0.125</v>
          </cell>
          <cell r="G3">
            <v>0</v>
          </cell>
          <cell r="H3">
            <v>314000</v>
          </cell>
          <cell r="I3">
            <v>39250</v>
          </cell>
          <cell r="J3">
            <v>0</v>
          </cell>
        </row>
        <row r="4">
          <cell r="B4">
            <v>300000</v>
          </cell>
          <cell r="C4">
            <v>950000</v>
          </cell>
          <cell r="D4">
            <v>37500</v>
          </cell>
          <cell r="E4">
            <v>0.125</v>
          </cell>
          <cell r="G4">
            <v>314000</v>
          </cell>
          <cell r="H4">
            <v>993000</v>
          </cell>
          <cell r="I4">
            <v>39250</v>
          </cell>
          <cell r="J4">
            <v>0.125</v>
          </cell>
        </row>
        <row r="5">
          <cell r="B5">
            <v>950000</v>
          </cell>
          <cell r="C5">
            <v>2950000</v>
          </cell>
          <cell r="D5">
            <v>118750</v>
          </cell>
          <cell r="E5">
            <v>0.1</v>
          </cell>
          <cell r="G5">
            <v>993000</v>
          </cell>
          <cell r="H5">
            <v>3083000</v>
          </cell>
          <cell r="I5">
            <v>124130</v>
          </cell>
          <cell r="J5">
            <v>0.1</v>
          </cell>
        </row>
        <row r="6">
          <cell r="B6">
            <v>2950000</v>
          </cell>
          <cell r="C6">
            <v>8900000</v>
          </cell>
          <cell r="D6">
            <v>318750</v>
          </cell>
          <cell r="E6">
            <v>0.08</v>
          </cell>
          <cell r="G6">
            <v>3083000</v>
          </cell>
          <cell r="H6">
            <v>9301000</v>
          </cell>
          <cell r="I6">
            <v>333130</v>
          </cell>
          <cell r="J6">
            <v>0.08</v>
          </cell>
        </row>
        <row r="7">
          <cell r="B7">
            <v>8900000</v>
          </cell>
          <cell r="C7">
            <v>20500000</v>
          </cell>
          <cell r="D7">
            <v>794750</v>
          </cell>
          <cell r="E7">
            <v>7.0000000000000007E-2</v>
          </cell>
          <cell r="G7">
            <v>9301000</v>
          </cell>
          <cell r="H7">
            <v>21423000</v>
          </cell>
          <cell r="I7">
            <v>830570</v>
          </cell>
          <cell r="J7">
            <v>7.0000000000000007E-2</v>
          </cell>
        </row>
        <row r="8">
          <cell r="B8">
            <v>20500000</v>
          </cell>
          <cell r="C8">
            <v>38000000</v>
          </cell>
          <cell r="D8">
            <v>1606750</v>
          </cell>
          <cell r="E8">
            <v>0.06</v>
          </cell>
          <cell r="G8">
            <v>21423000</v>
          </cell>
          <cell r="H8">
            <v>39710000</v>
          </cell>
          <cell r="I8">
            <v>1679110</v>
          </cell>
          <cell r="J8">
            <v>0.06</v>
          </cell>
        </row>
        <row r="9">
          <cell r="B9">
            <v>38000000</v>
          </cell>
          <cell r="C9">
            <v>100000000</v>
          </cell>
          <cell r="D9">
            <v>2656750</v>
          </cell>
          <cell r="E9">
            <v>5.5E-2</v>
          </cell>
          <cell r="G9">
            <v>39710000</v>
          </cell>
          <cell r="H9">
            <v>100000000</v>
          </cell>
          <cell r="I9">
            <v>2776330</v>
          </cell>
          <cell r="J9">
            <v>5.5E-2</v>
          </cell>
        </row>
        <row r="13">
          <cell r="B13">
            <v>0</v>
          </cell>
          <cell r="C13">
            <v>300000</v>
          </cell>
          <cell r="D13">
            <v>0</v>
          </cell>
          <cell r="E13">
            <v>0.15</v>
          </cell>
          <cell r="G13">
            <v>0</v>
          </cell>
          <cell r="H13">
            <v>314000</v>
          </cell>
          <cell r="I13">
            <v>47100</v>
          </cell>
          <cell r="J13">
            <v>0</v>
          </cell>
        </row>
        <row r="14">
          <cell r="B14">
            <v>300000</v>
          </cell>
          <cell r="C14">
            <v>590000</v>
          </cell>
          <cell r="D14">
            <v>45000</v>
          </cell>
          <cell r="E14">
            <v>0.15</v>
          </cell>
          <cell r="G14">
            <v>314000</v>
          </cell>
          <cell r="H14">
            <v>627000</v>
          </cell>
          <cell r="I14">
            <v>47100</v>
          </cell>
          <cell r="J14">
            <v>0.15</v>
          </cell>
        </row>
        <row r="15">
          <cell r="B15">
            <v>590000</v>
          </cell>
          <cell r="C15">
            <v>4750000</v>
          </cell>
          <cell r="D15">
            <v>88500</v>
          </cell>
          <cell r="E15">
            <v>0.125</v>
          </cell>
          <cell r="G15">
            <v>627000</v>
          </cell>
          <cell r="H15">
            <v>4964000</v>
          </cell>
          <cell r="I15">
            <v>94050</v>
          </cell>
          <cell r="J15">
            <v>0.125</v>
          </cell>
        </row>
        <row r="16">
          <cell r="B16">
            <v>4750000</v>
          </cell>
          <cell r="C16">
            <v>10700000</v>
          </cell>
          <cell r="D16">
            <v>608500</v>
          </cell>
          <cell r="E16">
            <v>0.105</v>
          </cell>
          <cell r="G16">
            <v>4964000</v>
          </cell>
          <cell r="H16">
            <v>11182000</v>
          </cell>
          <cell r="I16">
            <v>636180</v>
          </cell>
          <cell r="J16">
            <v>0.105</v>
          </cell>
        </row>
        <row r="17">
          <cell r="B17">
            <v>10700000</v>
          </cell>
          <cell r="C17">
            <v>23700000</v>
          </cell>
          <cell r="D17">
            <v>1233250</v>
          </cell>
          <cell r="E17">
            <v>9.5000000000000001E-2</v>
          </cell>
          <cell r="G17">
            <v>11182000</v>
          </cell>
          <cell r="H17">
            <v>24767000</v>
          </cell>
          <cell r="I17">
            <v>1289070</v>
          </cell>
          <cell r="J17">
            <v>9.5000000000000001E-2</v>
          </cell>
        </row>
        <row r="18">
          <cell r="B18">
            <v>23700000</v>
          </cell>
          <cell r="C18">
            <v>71000000</v>
          </cell>
          <cell r="D18">
            <v>2468250</v>
          </cell>
          <cell r="E18">
            <v>0.09</v>
          </cell>
          <cell r="G18">
            <v>24767000</v>
          </cell>
          <cell r="H18">
            <v>74195000</v>
          </cell>
          <cell r="I18">
            <v>2579640</v>
          </cell>
          <cell r="J18">
            <v>0.09</v>
          </cell>
        </row>
        <row r="19">
          <cell r="B19">
            <v>71000000</v>
          </cell>
          <cell r="C19">
            <v>500000000</v>
          </cell>
          <cell r="D19">
            <v>6725250</v>
          </cell>
          <cell r="E19">
            <v>8.5000000000000006E-2</v>
          </cell>
          <cell r="G19">
            <v>74195000</v>
          </cell>
          <cell r="H19">
            <v>100000000</v>
          </cell>
          <cell r="I19">
            <v>7028160</v>
          </cell>
          <cell r="J19">
            <v>8.5000000000000006E-2</v>
          </cell>
        </row>
      </sheetData>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DB8CCC-F265-4E8C-BB42-A84EC120EB19}">
  <sheetPr>
    <tabColor rgb="FFFF0000"/>
  </sheetPr>
  <dimension ref="A1:L120"/>
  <sheetViews>
    <sheetView view="pageBreakPreview" topLeftCell="A47" zoomScale="85" zoomScaleNormal="85" zoomScaleSheetLayoutView="85" workbookViewId="0">
      <selection activeCell="F81" sqref="F81"/>
    </sheetView>
  </sheetViews>
  <sheetFormatPr defaultColWidth="9.109375" defaultRowHeight="13.2"/>
  <cols>
    <col min="1" max="1" width="11.44140625" style="150" customWidth="1"/>
    <col min="2" max="2" width="12.44140625" style="150" customWidth="1"/>
    <col min="3" max="3" width="43.88671875" style="150" customWidth="1"/>
    <col min="4" max="4" width="10.88671875" style="150" customWidth="1"/>
    <col min="5" max="5" width="13.109375" style="150" bestFit="1" customWidth="1"/>
    <col min="6" max="6" width="15" style="150" bestFit="1" customWidth="1"/>
    <col min="7" max="7" width="16.21875" style="150" bestFit="1" customWidth="1"/>
    <col min="8" max="9" width="14.21875" style="150" bestFit="1" customWidth="1"/>
    <col min="10" max="16384" width="9.109375" style="150"/>
  </cols>
  <sheetData>
    <row r="1" spans="1:12">
      <c r="A1" s="148" t="s">
        <v>248</v>
      </c>
      <c r="B1" s="395"/>
      <c r="C1" s="114"/>
      <c r="D1" s="114"/>
      <c r="E1" s="114"/>
      <c r="F1" s="114"/>
      <c r="G1" s="114"/>
    </row>
    <row r="2" spans="1:12" ht="15" customHeight="1">
      <c r="A2" s="763" t="s">
        <v>1837</v>
      </c>
      <c r="B2" s="763"/>
      <c r="C2" s="763"/>
      <c r="D2" s="763"/>
      <c r="E2" s="763"/>
      <c r="F2" s="763"/>
      <c r="G2" s="763"/>
    </row>
    <row r="3" spans="1:12" ht="15" customHeight="1">
      <c r="A3" s="757" t="s">
        <v>877</v>
      </c>
      <c r="B3" s="757"/>
      <c r="C3" s="757"/>
      <c r="D3" s="519"/>
      <c r="E3" s="519"/>
      <c r="J3" s="151"/>
      <c r="K3" s="151"/>
      <c r="L3" s="151"/>
    </row>
    <row r="4" spans="1:12" ht="15" customHeight="1">
      <c r="A4" s="60"/>
      <c r="B4" s="230"/>
      <c r="C4" s="114"/>
      <c r="D4" s="114"/>
      <c r="E4" s="114"/>
      <c r="F4" s="114"/>
      <c r="G4" s="114"/>
      <c r="J4" s="87"/>
      <c r="K4" s="87"/>
      <c r="L4" s="87"/>
    </row>
    <row r="5" spans="1:12">
      <c r="A5" s="61"/>
      <c r="B5" s="115"/>
      <c r="C5" s="115"/>
      <c r="D5" s="115"/>
      <c r="E5" s="115"/>
      <c r="F5" s="115"/>
      <c r="G5" s="115"/>
    </row>
    <row r="6" spans="1:12">
      <c r="A6" s="29" t="s">
        <v>0</v>
      </c>
      <c r="B6" s="118" t="s">
        <v>433</v>
      </c>
      <c r="C6" s="118" t="s">
        <v>1</v>
      </c>
      <c r="D6" s="118" t="s">
        <v>2</v>
      </c>
      <c r="E6" s="118" t="s">
        <v>3</v>
      </c>
      <c r="F6" s="118" t="s">
        <v>4</v>
      </c>
      <c r="G6" s="118" t="s">
        <v>249</v>
      </c>
    </row>
    <row r="7" spans="1:12">
      <c r="A7" s="29" t="s">
        <v>29</v>
      </c>
      <c r="B7" s="118"/>
      <c r="C7" s="118"/>
      <c r="D7" s="118"/>
      <c r="E7" s="118"/>
      <c r="F7" s="118"/>
      <c r="G7" s="118" t="s">
        <v>250</v>
      </c>
    </row>
    <row r="8" spans="1:12">
      <c r="A8" s="51"/>
      <c r="B8" s="190"/>
      <c r="C8" s="190"/>
      <c r="D8" s="190"/>
      <c r="E8" s="190"/>
      <c r="F8" s="190"/>
      <c r="G8" s="190"/>
    </row>
    <row r="9" spans="1:12" ht="9.75" customHeight="1">
      <c r="A9" s="62"/>
      <c r="B9" s="209"/>
      <c r="C9" s="209"/>
      <c r="D9" s="209"/>
      <c r="E9" s="209"/>
      <c r="F9" s="209"/>
      <c r="G9" s="205"/>
    </row>
    <row r="10" spans="1:12" ht="11.25" customHeight="1">
      <c r="A10" s="53"/>
      <c r="B10" s="254"/>
      <c r="C10" s="254"/>
      <c r="D10" s="254"/>
      <c r="E10" s="254"/>
      <c r="F10" s="255"/>
      <c r="G10" s="256"/>
    </row>
    <row r="11" spans="1:12">
      <c r="A11" s="68"/>
      <c r="B11" s="310"/>
      <c r="C11" s="310"/>
      <c r="D11" s="310"/>
      <c r="E11" s="257"/>
      <c r="F11" s="258"/>
      <c r="G11" s="259"/>
    </row>
    <row r="12" spans="1:12">
      <c r="A12" s="390">
        <v>1</v>
      </c>
      <c r="B12" s="426"/>
      <c r="C12" s="425" t="s">
        <v>876</v>
      </c>
      <c r="D12" s="391"/>
      <c r="E12" s="401"/>
      <c r="F12" s="402"/>
      <c r="G12" s="403"/>
    </row>
    <row r="13" spans="1:12">
      <c r="A13" s="387"/>
      <c r="B13" s="387"/>
      <c r="C13" s="387"/>
      <c r="D13" s="375"/>
      <c r="E13" s="376"/>
      <c r="F13" s="377"/>
      <c r="G13" s="608"/>
    </row>
    <row r="14" spans="1:12">
      <c r="A14" s="122" t="s">
        <v>495</v>
      </c>
      <c r="B14" s="122" t="s">
        <v>836</v>
      </c>
      <c r="C14" s="117" t="s">
        <v>256</v>
      </c>
      <c r="D14" s="375"/>
      <c r="E14" s="376"/>
      <c r="F14" s="377"/>
      <c r="G14" s="608"/>
    </row>
    <row r="15" spans="1:12">
      <c r="A15" s="387"/>
      <c r="B15" s="116"/>
      <c r="C15" s="387"/>
      <c r="D15" s="375"/>
      <c r="E15" s="376"/>
      <c r="F15" s="377"/>
      <c r="G15" s="608"/>
    </row>
    <row r="16" spans="1:12">
      <c r="A16" s="388" t="s">
        <v>523</v>
      </c>
      <c r="B16" s="437" t="s">
        <v>840</v>
      </c>
      <c r="C16" s="388" t="s">
        <v>841</v>
      </c>
      <c r="D16" s="438"/>
      <c r="E16" s="439"/>
      <c r="F16" s="440"/>
      <c r="G16" s="609"/>
    </row>
    <row r="17" spans="1:7">
      <c r="A17" s="387"/>
      <c r="B17" s="116"/>
      <c r="C17" s="387"/>
      <c r="D17" s="378"/>
      <c r="E17" s="379"/>
      <c r="F17" s="377"/>
      <c r="G17" s="608"/>
    </row>
    <row r="18" spans="1:7">
      <c r="A18" s="387" t="s">
        <v>524</v>
      </c>
      <c r="B18" s="116" t="s">
        <v>838</v>
      </c>
      <c r="C18" s="387" t="s">
        <v>837</v>
      </c>
      <c r="D18" s="378" t="s">
        <v>257</v>
      </c>
      <c r="E18" s="379">
        <v>1</v>
      </c>
      <c r="F18" s="377"/>
      <c r="G18" s="608">
        <f>E18*F18</f>
        <v>0</v>
      </c>
    </row>
    <row r="19" spans="1:7">
      <c r="A19" s="387"/>
      <c r="B19" s="116"/>
      <c r="C19" s="387"/>
      <c r="D19" s="375"/>
      <c r="E19" s="376"/>
      <c r="F19" s="377"/>
      <c r="G19" s="608">
        <f t="shared" ref="G19:G21" si="0">E19*F19</f>
        <v>0</v>
      </c>
    </row>
    <row r="20" spans="1:7">
      <c r="A20" s="387" t="s">
        <v>527</v>
      </c>
      <c r="B20" s="116" t="s">
        <v>839</v>
      </c>
      <c r="C20" s="387" t="s">
        <v>1214</v>
      </c>
      <c r="D20" s="378" t="s">
        <v>257</v>
      </c>
      <c r="E20" s="376">
        <v>1</v>
      </c>
      <c r="F20" s="377"/>
      <c r="G20" s="608">
        <f t="shared" ref="G20" si="1">E20*F20</f>
        <v>0</v>
      </c>
    </row>
    <row r="21" spans="1:7">
      <c r="A21" s="387"/>
      <c r="B21" s="116"/>
      <c r="C21" s="387"/>
      <c r="D21" s="375"/>
      <c r="E21" s="376"/>
      <c r="F21" s="377"/>
      <c r="G21" s="608">
        <f t="shared" si="0"/>
        <v>0</v>
      </c>
    </row>
    <row r="22" spans="1:7">
      <c r="A22" s="122" t="s">
        <v>497</v>
      </c>
      <c r="B22" s="441" t="s">
        <v>842</v>
      </c>
      <c r="C22" s="117" t="s">
        <v>843</v>
      </c>
      <c r="D22" s="378" t="s">
        <v>257</v>
      </c>
      <c r="E22" s="376">
        <v>1</v>
      </c>
      <c r="F22" s="377"/>
      <c r="G22" s="608">
        <f>E22*F22</f>
        <v>0</v>
      </c>
    </row>
    <row r="23" spans="1:7">
      <c r="A23" s="387"/>
      <c r="B23" s="116"/>
      <c r="C23" s="387"/>
      <c r="D23" s="375"/>
      <c r="E23" s="376"/>
      <c r="F23" s="377"/>
      <c r="G23" s="608"/>
    </row>
    <row r="24" spans="1:7">
      <c r="A24" s="122" t="s">
        <v>1783</v>
      </c>
      <c r="B24" s="441" t="s">
        <v>844</v>
      </c>
      <c r="C24" s="117" t="s">
        <v>273</v>
      </c>
      <c r="D24" s="385"/>
      <c r="E24" s="386"/>
      <c r="F24" s="383"/>
      <c r="G24" s="610"/>
    </row>
    <row r="25" spans="1:7" ht="15.6">
      <c r="A25" s="387"/>
      <c r="B25" s="116"/>
      <c r="C25" s="117" t="s">
        <v>274</v>
      </c>
      <c r="D25" s="385" t="s">
        <v>275</v>
      </c>
      <c r="E25" s="386">
        <v>120</v>
      </c>
      <c r="F25" s="383"/>
      <c r="G25" s="610">
        <f>E25*F25</f>
        <v>0</v>
      </c>
    </row>
    <row r="26" spans="1:7">
      <c r="A26" s="387"/>
      <c r="B26" s="116"/>
      <c r="C26" s="387"/>
      <c r="D26" s="375"/>
      <c r="E26" s="376"/>
      <c r="F26" s="377"/>
      <c r="G26" s="608"/>
    </row>
    <row r="27" spans="1:7" ht="18" customHeight="1">
      <c r="A27" s="122" t="s">
        <v>498</v>
      </c>
      <c r="B27" s="441" t="s">
        <v>845</v>
      </c>
      <c r="C27" s="381" t="s">
        <v>847</v>
      </c>
      <c r="D27" s="385"/>
      <c r="E27" s="386"/>
      <c r="F27" s="383"/>
      <c r="G27" s="610"/>
    </row>
    <row r="28" spans="1:7">
      <c r="A28" s="387"/>
      <c r="B28" s="116"/>
      <c r="C28" s="117" t="s">
        <v>846</v>
      </c>
      <c r="D28" s="385"/>
      <c r="E28" s="386"/>
      <c r="F28" s="383"/>
      <c r="G28" s="610"/>
    </row>
    <row r="29" spans="1:7">
      <c r="A29" s="387"/>
      <c r="B29" s="116"/>
      <c r="C29" s="387"/>
      <c r="D29" s="375"/>
      <c r="E29" s="376"/>
      <c r="F29" s="377"/>
      <c r="G29" s="608"/>
    </row>
    <row r="30" spans="1:7">
      <c r="A30" s="387" t="s">
        <v>499</v>
      </c>
      <c r="B30" s="442" t="s">
        <v>848</v>
      </c>
      <c r="C30" s="380" t="s">
        <v>258</v>
      </c>
      <c r="D30" s="375" t="s">
        <v>257</v>
      </c>
      <c r="E30" s="376">
        <v>1</v>
      </c>
      <c r="F30" s="377"/>
      <c r="G30" s="608">
        <f t="shared" ref="G30:G32" si="2">E30*F30</f>
        <v>0</v>
      </c>
    </row>
    <row r="31" spans="1:7">
      <c r="A31" s="387"/>
      <c r="B31" s="116"/>
      <c r="C31" s="389"/>
      <c r="D31" s="375"/>
      <c r="E31" s="376"/>
      <c r="F31" s="377"/>
      <c r="G31" s="608">
        <f t="shared" si="2"/>
        <v>0</v>
      </c>
    </row>
    <row r="32" spans="1:7">
      <c r="A32" s="387" t="s">
        <v>716</v>
      </c>
      <c r="B32" s="442" t="s">
        <v>849</v>
      </c>
      <c r="C32" s="387" t="s">
        <v>259</v>
      </c>
      <c r="D32" s="375" t="s">
        <v>257</v>
      </c>
      <c r="E32" s="376">
        <v>1</v>
      </c>
      <c r="F32" s="377"/>
      <c r="G32" s="608">
        <f t="shared" si="2"/>
        <v>0</v>
      </c>
    </row>
    <row r="33" spans="1:7">
      <c r="A33" s="387"/>
      <c r="B33" s="116"/>
      <c r="C33" s="387"/>
      <c r="D33" s="375"/>
      <c r="E33" s="376"/>
      <c r="F33" s="377"/>
      <c r="G33" s="608"/>
    </row>
    <row r="34" spans="1:7">
      <c r="A34" s="116" t="s">
        <v>775</v>
      </c>
      <c r="B34" s="442" t="s">
        <v>1215</v>
      </c>
      <c r="C34" s="387" t="s">
        <v>260</v>
      </c>
      <c r="D34" s="375" t="s">
        <v>261</v>
      </c>
      <c r="E34" s="376">
        <v>18</v>
      </c>
      <c r="F34" s="377"/>
      <c r="G34" s="608">
        <f>E34*F34</f>
        <v>0</v>
      </c>
    </row>
    <row r="35" spans="1:7">
      <c r="A35" s="116"/>
      <c r="B35" s="442"/>
      <c r="C35" s="387"/>
      <c r="D35" s="375"/>
      <c r="E35" s="376"/>
      <c r="F35" s="377"/>
      <c r="G35" s="608"/>
    </row>
    <row r="36" spans="1:7">
      <c r="A36" s="116" t="s">
        <v>776</v>
      </c>
      <c r="B36" s="442" t="s">
        <v>1216</v>
      </c>
      <c r="C36" s="387" t="s">
        <v>262</v>
      </c>
      <c r="D36" s="375" t="s">
        <v>261</v>
      </c>
      <c r="E36" s="376">
        <v>18</v>
      </c>
      <c r="F36" s="377"/>
      <c r="G36" s="608">
        <f>E36*F36</f>
        <v>0</v>
      </c>
    </row>
    <row r="37" spans="1:7">
      <c r="A37" s="116"/>
      <c r="B37" s="116"/>
      <c r="C37" s="387"/>
      <c r="D37" s="375"/>
      <c r="E37" s="376"/>
      <c r="F37" s="377"/>
      <c r="G37" s="608"/>
    </row>
    <row r="38" spans="1:7">
      <c r="A38" s="116" t="s">
        <v>779</v>
      </c>
      <c r="B38" s="442" t="s">
        <v>851</v>
      </c>
      <c r="C38" s="382" t="s">
        <v>263</v>
      </c>
      <c r="D38" s="375" t="s">
        <v>257</v>
      </c>
      <c r="E38" s="376">
        <v>1</v>
      </c>
      <c r="F38" s="377"/>
      <c r="G38" s="608">
        <f>E38*F38</f>
        <v>0</v>
      </c>
    </row>
    <row r="39" spans="1:7">
      <c r="A39" s="116"/>
      <c r="B39" s="116"/>
      <c r="C39" s="382"/>
      <c r="D39" s="375"/>
      <c r="E39" s="376"/>
      <c r="F39" s="611"/>
      <c r="G39" s="608">
        <f>E39*F39</f>
        <v>0</v>
      </c>
    </row>
    <row r="40" spans="1:7">
      <c r="A40" s="116" t="s">
        <v>850</v>
      </c>
      <c r="B40" s="442" t="s">
        <v>852</v>
      </c>
      <c r="C40" s="382" t="s">
        <v>853</v>
      </c>
      <c r="D40" s="375"/>
      <c r="E40" s="376"/>
      <c r="F40" s="611"/>
      <c r="G40" s="608"/>
    </row>
    <row r="41" spans="1:7">
      <c r="A41" s="116"/>
      <c r="B41" s="116"/>
      <c r="C41" s="387" t="s">
        <v>854</v>
      </c>
      <c r="D41" s="375" t="s">
        <v>257</v>
      </c>
      <c r="E41" s="376">
        <v>1</v>
      </c>
      <c r="F41" s="611"/>
      <c r="G41" s="608">
        <f>E41*F41</f>
        <v>0</v>
      </c>
    </row>
    <row r="42" spans="1:7">
      <c r="A42" s="116"/>
      <c r="B42" s="116"/>
      <c r="C42" s="387"/>
      <c r="D42" s="375"/>
      <c r="E42" s="376"/>
      <c r="F42" s="377"/>
      <c r="G42" s="608"/>
    </row>
    <row r="43" spans="1:7">
      <c r="A43" s="116" t="s">
        <v>855</v>
      </c>
      <c r="B43" s="442" t="s">
        <v>856</v>
      </c>
      <c r="C43" s="387" t="s">
        <v>264</v>
      </c>
      <c r="D43" s="375" t="s">
        <v>257</v>
      </c>
      <c r="E43" s="376">
        <v>1</v>
      </c>
      <c r="F43" s="377"/>
      <c r="G43" s="608">
        <f>E43*F43</f>
        <v>0</v>
      </c>
    </row>
    <row r="44" spans="1:7">
      <c r="A44" s="116"/>
      <c r="B44" s="116"/>
      <c r="C44" s="387"/>
      <c r="D44" s="375"/>
      <c r="E44" s="376"/>
      <c r="F44" s="377"/>
      <c r="G44" s="608"/>
    </row>
    <row r="45" spans="1:7">
      <c r="A45" s="116" t="s">
        <v>860</v>
      </c>
      <c r="B45" s="442" t="s">
        <v>859</v>
      </c>
      <c r="C45" s="387" t="s">
        <v>265</v>
      </c>
      <c r="D45" s="375"/>
      <c r="E45" s="376"/>
      <c r="F45" s="611"/>
      <c r="G45" s="608">
        <f>E45*F45</f>
        <v>0</v>
      </c>
    </row>
    <row r="46" spans="1:7" ht="15" customHeight="1">
      <c r="A46" s="116"/>
      <c r="B46" s="116"/>
      <c r="C46" s="387"/>
      <c r="D46" s="375"/>
      <c r="E46" s="376"/>
      <c r="F46" s="611"/>
      <c r="G46" s="608"/>
    </row>
    <row r="47" spans="1:7">
      <c r="A47" s="116" t="s">
        <v>861</v>
      </c>
      <c r="B47" s="745" t="s">
        <v>1784</v>
      </c>
      <c r="C47" s="387" t="s">
        <v>266</v>
      </c>
      <c r="D47" s="375" t="s">
        <v>257</v>
      </c>
      <c r="E47" s="376">
        <v>1</v>
      </c>
      <c r="F47" s="611"/>
      <c r="G47" s="608">
        <f>E47*F47</f>
        <v>0</v>
      </c>
    </row>
    <row r="48" spans="1:7" ht="15" customHeight="1">
      <c r="A48" s="116"/>
      <c r="B48" s="116"/>
      <c r="C48" s="387" t="s">
        <v>857</v>
      </c>
      <c r="D48" s="375"/>
      <c r="E48" s="376"/>
      <c r="F48" s="611"/>
      <c r="G48" s="608"/>
    </row>
    <row r="49" spans="1:7">
      <c r="A49" s="116"/>
      <c r="B49" s="116"/>
      <c r="C49" s="387" t="s">
        <v>858</v>
      </c>
      <c r="D49" s="375"/>
      <c r="E49" s="376"/>
      <c r="F49" s="611"/>
      <c r="G49" s="608">
        <f>E49*F49</f>
        <v>0</v>
      </c>
    </row>
    <row r="50" spans="1:7">
      <c r="A50" s="116"/>
      <c r="B50" s="116"/>
      <c r="C50" s="387"/>
      <c r="D50" s="375"/>
      <c r="E50" s="376"/>
      <c r="F50" s="377"/>
      <c r="G50" s="608"/>
    </row>
    <row r="51" spans="1:7">
      <c r="A51" s="116" t="s">
        <v>862</v>
      </c>
      <c r="B51" s="442" t="s">
        <v>1838</v>
      </c>
      <c r="C51" s="387" t="s">
        <v>268</v>
      </c>
      <c r="D51" s="375" t="s">
        <v>267</v>
      </c>
      <c r="E51" s="376">
        <v>1</v>
      </c>
      <c r="F51" s="377">
        <v>1000000</v>
      </c>
      <c r="G51" s="608">
        <f t="shared" ref="G51" si="3">E51*F51</f>
        <v>1000000</v>
      </c>
    </row>
    <row r="52" spans="1:7">
      <c r="A52" s="116"/>
      <c r="B52" s="116"/>
      <c r="C52" s="380" t="s">
        <v>1206</v>
      </c>
      <c r="D52" s="387"/>
      <c r="E52" s="376"/>
      <c r="F52" s="377"/>
      <c r="G52" s="608"/>
    </row>
    <row r="53" spans="1:7">
      <c r="A53" s="116"/>
      <c r="B53" s="116"/>
      <c r="C53" s="384" t="s">
        <v>863</v>
      </c>
      <c r="D53" s="387"/>
      <c r="E53" s="376"/>
      <c r="F53" s="377"/>
      <c r="G53" s="608"/>
    </row>
    <row r="54" spans="1:7">
      <c r="A54" s="116"/>
      <c r="B54" s="116"/>
      <c r="C54" s="384" t="s">
        <v>864</v>
      </c>
      <c r="D54" s="387"/>
      <c r="E54" s="376"/>
      <c r="F54" s="377"/>
      <c r="G54" s="608"/>
    </row>
    <row r="55" spans="1:7">
      <c r="A55" s="116"/>
      <c r="B55" s="116"/>
      <c r="C55" s="384"/>
      <c r="D55" s="387"/>
      <c r="E55" s="376"/>
      <c r="F55" s="377"/>
      <c r="G55" s="608"/>
    </row>
    <row r="56" spans="1:7">
      <c r="A56" s="116"/>
      <c r="B56" s="116"/>
      <c r="C56" s="387"/>
      <c r="D56" s="375"/>
      <c r="E56" s="376"/>
      <c r="F56" s="611"/>
      <c r="G56" s="608">
        <f>E56*F56</f>
        <v>0</v>
      </c>
    </row>
    <row r="57" spans="1:7">
      <c r="A57" s="62"/>
      <c r="B57" s="273"/>
      <c r="C57" s="273"/>
      <c r="D57" s="273"/>
      <c r="E57" s="273"/>
      <c r="F57" s="274"/>
      <c r="G57" s="275"/>
    </row>
    <row r="58" spans="1:7">
      <c r="A58" s="152" t="s">
        <v>252</v>
      </c>
      <c r="B58" s="230"/>
      <c r="C58" s="397"/>
      <c r="D58" s="397"/>
      <c r="E58" s="397"/>
      <c r="F58" s="399"/>
      <c r="G58" s="612"/>
    </row>
    <row r="59" spans="1:7" ht="13.8" thickBot="1">
      <c r="A59" s="53"/>
      <c r="B59" s="254"/>
      <c r="C59" s="254"/>
      <c r="D59" s="254"/>
      <c r="E59" s="254"/>
      <c r="F59" s="276"/>
      <c r="G59" s="190"/>
    </row>
    <row r="60" spans="1:7" ht="13.8" thickBot="1">
      <c r="A60" s="764" t="s">
        <v>27</v>
      </c>
      <c r="B60" s="765"/>
      <c r="C60" s="765"/>
      <c r="D60" s="765"/>
      <c r="E60" s="759"/>
      <c r="F60" s="766" t="s">
        <v>28</v>
      </c>
      <c r="G60" s="767"/>
    </row>
    <row r="61" spans="1:7">
      <c r="A61" s="148" t="s">
        <v>248</v>
      </c>
      <c r="B61" s="395"/>
      <c r="C61" s="114"/>
      <c r="D61" s="114"/>
      <c r="E61" s="114"/>
      <c r="F61" s="114"/>
      <c r="G61" s="114"/>
    </row>
    <row r="62" spans="1:7" ht="12.75" customHeight="1">
      <c r="A62" s="763" t="s">
        <v>1837</v>
      </c>
      <c r="B62" s="763"/>
      <c r="C62" s="763"/>
      <c r="D62" s="763"/>
      <c r="E62" s="763"/>
      <c r="F62" s="763"/>
      <c r="G62" s="763"/>
    </row>
    <row r="63" spans="1:7" ht="15" customHeight="1">
      <c r="A63" s="757" t="s">
        <v>877</v>
      </c>
      <c r="B63" s="757"/>
      <c r="C63" s="757"/>
      <c r="D63" s="621"/>
      <c r="E63" s="621"/>
      <c r="F63" s="621"/>
      <c r="G63" s="621"/>
    </row>
    <row r="64" spans="1:7">
      <c r="A64" s="60"/>
      <c r="B64" s="230"/>
      <c r="C64" s="114"/>
      <c r="D64" s="114"/>
      <c r="E64" s="114"/>
      <c r="F64" s="407"/>
      <c r="G64" s="114"/>
    </row>
    <row r="65" spans="1:7">
      <c r="A65" s="61"/>
      <c r="B65" s="115"/>
      <c r="C65" s="115"/>
      <c r="D65" s="115"/>
      <c r="E65" s="115"/>
      <c r="F65" s="192"/>
      <c r="G65" s="115"/>
    </row>
    <row r="66" spans="1:7">
      <c r="A66" s="29" t="s">
        <v>0</v>
      </c>
      <c r="B66" s="118" t="s">
        <v>433</v>
      </c>
      <c r="C66" s="118" t="s">
        <v>1</v>
      </c>
      <c r="D66" s="118" t="s">
        <v>2</v>
      </c>
      <c r="E66" s="118" t="s">
        <v>3</v>
      </c>
      <c r="F66" s="119" t="s">
        <v>4</v>
      </c>
      <c r="G66" s="118" t="s">
        <v>249</v>
      </c>
    </row>
    <row r="67" spans="1:7">
      <c r="A67" s="29" t="s">
        <v>29</v>
      </c>
      <c r="B67" s="118"/>
      <c r="C67" s="118"/>
      <c r="D67" s="118"/>
      <c r="E67" s="118"/>
      <c r="F67" s="119"/>
      <c r="G67" s="118" t="s">
        <v>250</v>
      </c>
    </row>
    <row r="68" spans="1:7">
      <c r="A68" s="51"/>
      <c r="B68" s="190"/>
      <c r="C68" s="190"/>
      <c r="D68" s="190"/>
      <c r="E68" s="190"/>
      <c r="F68" s="191"/>
      <c r="G68" s="118"/>
    </row>
    <row r="69" spans="1:7">
      <c r="A69" s="62"/>
      <c r="B69" s="209"/>
      <c r="C69" s="209"/>
      <c r="D69" s="209"/>
      <c r="E69" s="209"/>
      <c r="F69" s="277"/>
      <c r="G69" s="115"/>
    </row>
    <row r="70" spans="1:7">
      <c r="A70" s="152" t="s">
        <v>251</v>
      </c>
      <c r="B70" s="230"/>
      <c r="C70" s="397"/>
      <c r="D70" s="397"/>
      <c r="E70" s="397"/>
      <c r="F70" s="398"/>
      <c r="G70" s="517">
        <f>G58</f>
        <v>0</v>
      </c>
    </row>
    <row r="71" spans="1:7">
      <c r="A71" s="53"/>
      <c r="B71" s="254"/>
      <c r="C71" s="254"/>
      <c r="D71" s="254"/>
      <c r="E71" s="254"/>
      <c r="F71" s="255"/>
      <c r="G71" s="292"/>
    </row>
    <row r="72" spans="1:7">
      <c r="A72" s="61"/>
      <c r="B72" s="209"/>
      <c r="C72" s="115"/>
      <c r="D72" s="209"/>
      <c r="E72" s="115"/>
      <c r="F72" s="278"/>
      <c r="G72" s="275"/>
    </row>
    <row r="73" spans="1:7">
      <c r="A73" s="116"/>
      <c r="B73" s="116"/>
      <c r="C73" s="384"/>
      <c r="D73" s="387"/>
      <c r="E73" s="376"/>
      <c r="F73" s="377"/>
      <c r="G73" s="608"/>
    </row>
    <row r="74" spans="1:7" hidden="1">
      <c r="A74" s="116" t="s">
        <v>866</v>
      </c>
      <c r="B74" s="442" t="s">
        <v>867</v>
      </c>
      <c r="C74" s="387" t="s">
        <v>269</v>
      </c>
      <c r="D74" s="375"/>
      <c r="E74" s="376"/>
      <c r="F74" s="377"/>
      <c r="G74" s="612"/>
    </row>
    <row r="75" spans="1:7" hidden="1">
      <c r="A75" s="116"/>
      <c r="B75" s="116"/>
      <c r="C75" s="387" t="s">
        <v>270</v>
      </c>
      <c r="D75" s="375" t="s">
        <v>267</v>
      </c>
      <c r="E75" s="376">
        <v>1</v>
      </c>
      <c r="F75" s="377">
        <v>1000000</v>
      </c>
      <c r="G75" s="612">
        <v>1000000</v>
      </c>
    </row>
    <row r="76" spans="1:7" hidden="1">
      <c r="A76" s="116"/>
      <c r="B76" s="387"/>
      <c r="C76" s="387"/>
      <c r="D76" s="607"/>
      <c r="E76" s="376"/>
      <c r="F76" s="377"/>
      <c r="G76" s="610"/>
    </row>
    <row r="77" spans="1:7">
      <c r="A77" s="116" t="s">
        <v>865</v>
      </c>
      <c r="B77" s="442" t="s">
        <v>1839</v>
      </c>
      <c r="C77" s="387" t="s">
        <v>271</v>
      </c>
      <c r="D77" s="385" t="s">
        <v>267</v>
      </c>
      <c r="E77" s="386">
        <v>1</v>
      </c>
      <c r="F77" s="383">
        <v>500000</v>
      </c>
      <c r="G77" s="517">
        <f>F77</f>
        <v>500000</v>
      </c>
    </row>
    <row r="78" spans="1:7">
      <c r="A78" s="387"/>
      <c r="B78" s="393"/>
      <c r="C78" s="387"/>
      <c r="D78" s="607"/>
      <c r="E78" s="386"/>
      <c r="F78" s="383"/>
      <c r="G78" s="610"/>
    </row>
    <row r="79" spans="1:7" hidden="1">
      <c r="A79" s="116" t="s">
        <v>868</v>
      </c>
      <c r="B79" s="442" t="s">
        <v>869</v>
      </c>
      <c r="C79" s="387" t="s">
        <v>870</v>
      </c>
      <c r="D79" s="607" t="s">
        <v>232</v>
      </c>
      <c r="E79" s="383">
        <f>G77</f>
        <v>500000</v>
      </c>
      <c r="F79" s="613">
        <v>0.08</v>
      </c>
      <c r="G79" s="610">
        <f>E79*F79</f>
        <v>40000</v>
      </c>
    </row>
    <row r="80" spans="1:7" hidden="1">
      <c r="A80" s="116"/>
      <c r="B80" s="116"/>
      <c r="C80" s="387"/>
      <c r="D80" s="378"/>
      <c r="E80" s="379"/>
      <c r="F80" s="377"/>
      <c r="G80" s="608"/>
    </row>
    <row r="81" spans="1:7">
      <c r="A81" s="122" t="s">
        <v>504</v>
      </c>
      <c r="B81" s="441" t="s">
        <v>1217</v>
      </c>
      <c r="C81" s="388" t="s">
        <v>272</v>
      </c>
      <c r="D81" s="385" t="s">
        <v>261</v>
      </c>
      <c r="E81" s="386">
        <v>18</v>
      </c>
      <c r="F81" s="383"/>
      <c r="G81" s="517">
        <f>F81*E81</f>
        <v>0</v>
      </c>
    </row>
    <row r="82" spans="1:7">
      <c r="A82" s="388"/>
      <c r="B82" s="394"/>
      <c r="C82" s="388"/>
      <c r="D82" s="385"/>
      <c r="E82" s="386"/>
      <c r="F82" s="614"/>
      <c r="G82" s="610"/>
    </row>
    <row r="83" spans="1:7">
      <c r="A83" s="387" t="s">
        <v>1207</v>
      </c>
      <c r="B83" s="393" t="s">
        <v>1208</v>
      </c>
      <c r="C83" s="387" t="s">
        <v>1218</v>
      </c>
      <c r="D83" s="385" t="s">
        <v>232</v>
      </c>
      <c r="E83" s="615"/>
      <c r="F83" s="620"/>
      <c r="G83" s="610"/>
    </row>
    <row r="84" spans="1:7">
      <c r="A84" s="116"/>
      <c r="B84" s="116"/>
      <c r="C84" s="387"/>
      <c r="D84" s="378"/>
      <c r="E84" s="379"/>
      <c r="F84" s="377"/>
      <c r="G84" s="608"/>
    </row>
    <row r="85" spans="1:7">
      <c r="A85" s="122" t="s">
        <v>544</v>
      </c>
      <c r="B85" s="744" t="s">
        <v>1780</v>
      </c>
      <c r="C85" s="122" t="s">
        <v>871</v>
      </c>
      <c r="D85" s="385" t="s">
        <v>261</v>
      </c>
      <c r="E85" s="386">
        <v>18</v>
      </c>
      <c r="F85" s="383"/>
      <c r="G85" s="610">
        <f>E85*F85</f>
        <v>0</v>
      </c>
    </row>
    <row r="86" spans="1:7">
      <c r="A86" s="387"/>
      <c r="B86" s="393"/>
      <c r="C86" s="122" t="s">
        <v>872</v>
      </c>
      <c r="D86" s="385"/>
      <c r="E86" s="386"/>
      <c r="F86" s="383"/>
      <c r="G86" s="610"/>
    </row>
    <row r="87" spans="1:7">
      <c r="A87" s="387"/>
      <c r="B87" s="393"/>
      <c r="C87" s="388" t="s">
        <v>873</v>
      </c>
      <c r="E87" s="405"/>
      <c r="G87" s="610"/>
    </row>
    <row r="88" spans="1:7">
      <c r="A88" s="387"/>
      <c r="B88" s="393"/>
      <c r="C88" s="387"/>
      <c r="D88" s="385"/>
      <c r="E88" s="386"/>
      <c r="F88" s="383"/>
      <c r="G88" s="610"/>
    </row>
    <row r="89" spans="1:7">
      <c r="A89" s="387"/>
      <c r="B89" s="393"/>
      <c r="C89" s="388"/>
      <c r="D89" s="385"/>
      <c r="E89" s="386"/>
      <c r="F89" s="383"/>
      <c r="G89" s="610"/>
    </row>
    <row r="90" spans="1:7" ht="15" customHeight="1">
      <c r="A90" s="122" t="s">
        <v>874</v>
      </c>
      <c r="B90" s="394" t="s">
        <v>1840</v>
      </c>
      <c r="C90" s="388" t="s">
        <v>276</v>
      </c>
      <c r="D90" s="385" t="s">
        <v>261</v>
      </c>
      <c r="E90" s="386">
        <v>18</v>
      </c>
      <c r="F90" s="383"/>
      <c r="G90" s="610">
        <f>E90*F90</f>
        <v>0</v>
      </c>
    </row>
    <row r="91" spans="1:7">
      <c r="A91" s="387"/>
      <c r="B91" s="393"/>
      <c r="C91" s="387"/>
      <c r="D91" s="385"/>
      <c r="E91" s="386"/>
      <c r="F91" s="383"/>
      <c r="G91" s="610">
        <f>E91*F91</f>
        <v>0</v>
      </c>
    </row>
    <row r="92" spans="1:7">
      <c r="A92" s="122" t="s">
        <v>875</v>
      </c>
      <c r="B92" s="394" t="s">
        <v>1841</v>
      </c>
      <c r="C92" s="388" t="s">
        <v>277</v>
      </c>
      <c r="D92" s="385" t="s">
        <v>261</v>
      </c>
      <c r="E92" s="386">
        <v>18</v>
      </c>
      <c r="F92" s="383"/>
      <c r="G92" s="610"/>
    </row>
    <row r="93" spans="1:7">
      <c r="A93" s="116"/>
      <c r="B93" s="387"/>
      <c r="C93" s="387"/>
      <c r="D93" s="385"/>
      <c r="E93" s="376"/>
      <c r="F93" s="443"/>
      <c r="G93" s="610"/>
    </row>
    <row r="94" spans="1:7">
      <c r="A94" s="116"/>
      <c r="B94" s="116"/>
      <c r="C94" s="392"/>
      <c r="D94" s="375"/>
      <c r="E94" s="376"/>
      <c r="F94" s="377"/>
      <c r="G94" s="608"/>
    </row>
    <row r="95" spans="1:7">
      <c r="A95" s="122" t="s">
        <v>903</v>
      </c>
      <c r="B95" s="122" t="s">
        <v>878</v>
      </c>
      <c r="C95" s="117" t="s">
        <v>879</v>
      </c>
      <c r="D95" s="375"/>
      <c r="E95" s="376"/>
      <c r="F95" s="377"/>
      <c r="G95" s="608"/>
    </row>
    <row r="96" spans="1:7">
      <c r="A96" s="122"/>
      <c r="B96" s="122"/>
      <c r="C96" s="117"/>
      <c r="D96" s="616"/>
      <c r="E96" s="617"/>
      <c r="F96" s="618"/>
      <c r="G96" s="618"/>
    </row>
    <row r="97" spans="1:11">
      <c r="A97" s="122" t="s">
        <v>1774</v>
      </c>
      <c r="B97" s="441" t="s">
        <v>880</v>
      </c>
      <c r="C97" s="117" t="s">
        <v>278</v>
      </c>
      <c r="D97" s="616"/>
      <c r="E97" s="617"/>
      <c r="F97" s="618"/>
      <c r="G97" s="618"/>
    </row>
    <row r="98" spans="1:11">
      <c r="A98" s="619"/>
      <c r="B98" s="619"/>
      <c r="C98" s="405"/>
      <c r="D98" s="616"/>
      <c r="E98" s="617"/>
      <c r="F98" s="618"/>
      <c r="G98" s="618"/>
    </row>
    <row r="99" spans="1:11">
      <c r="A99" s="123" t="s">
        <v>1775</v>
      </c>
      <c r="B99" s="444" t="s">
        <v>1219</v>
      </c>
      <c r="C99" s="59" t="s">
        <v>279</v>
      </c>
      <c r="D99" s="118" t="s">
        <v>261</v>
      </c>
      <c r="E99" s="119">
        <v>18</v>
      </c>
      <c r="F99" s="120"/>
      <c r="G99" s="120" t="str">
        <f>IF(TRIM(E99)="rate only","ro",IF(OR(ISBLANK(E99),ISBLANK(F99))," ",E99*F99))</f>
        <v xml:space="preserve"> </v>
      </c>
    </row>
    <row r="100" spans="1:11" ht="13.8">
      <c r="A100" s="619"/>
      <c r="B100" s="619"/>
      <c r="C100" s="405"/>
      <c r="D100" s="616"/>
      <c r="E100" s="119"/>
      <c r="F100" s="120"/>
      <c r="G100" s="120"/>
      <c r="K100" s="537"/>
    </row>
    <row r="101" spans="1:11">
      <c r="A101" s="123" t="s">
        <v>1776</v>
      </c>
      <c r="B101" s="444" t="s">
        <v>1220</v>
      </c>
      <c r="C101" s="59" t="s">
        <v>884</v>
      </c>
      <c r="D101" s="118"/>
      <c r="E101" s="119"/>
      <c r="F101" s="120"/>
      <c r="G101" s="120"/>
    </row>
    <row r="102" spans="1:11">
      <c r="A102" s="123"/>
      <c r="B102" s="444"/>
      <c r="C102" s="405" t="s">
        <v>883</v>
      </c>
      <c r="D102" s="118" t="s">
        <v>261</v>
      </c>
      <c r="E102" s="119">
        <v>18</v>
      </c>
      <c r="F102" s="120"/>
      <c r="G102" s="120" t="str">
        <f>IF(TRIM(E102)="rate only","ro",IF(OR(ISBLANK(E102),ISBLANK(F102))," ",E102*F102))</f>
        <v xml:space="preserve"> </v>
      </c>
    </row>
    <row r="103" spans="1:11">
      <c r="A103" s="123"/>
      <c r="B103" s="444"/>
      <c r="C103" s="405"/>
      <c r="D103" s="118"/>
      <c r="E103" s="119"/>
      <c r="F103" s="120"/>
      <c r="G103" s="120"/>
    </row>
    <row r="104" spans="1:11">
      <c r="A104" s="122" t="s">
        <v>1777</v>
      </c>
      <c r="B104" s="441" t="s">
        <v>1221</v>
      </c>
      <c r="C104" s="117" t="s">
        <v>280</v>
      </c>
      <c r="D104" s="616"/>
      <c r="E104" s="119"/>
      <c r="F104" s="120"/>
      <c r="G104" s="120"/>
    </row>
    <row r="105" spans="1:11">
      <c r="A105" s="122"/>
      <c r="B105" s="122"/>
      <c r="C105" s="117" t="s">
        <v>885</v>
      </c>
      <c r="D105" s="118" t="s">
        <v>261</v>
      </c>
      <c r="E105" s="119">
        <v>18</v>
      </c>
      <c r="F105" s="120"/>
      <c r="G105" s="120" t="str">
        <f>IF(TRIM(E105)="rate only","ro",IF(OR(ISBLANK(E105),ISBLANK(F105))," ",E105*F105))</f>
        <v xml:space="preserve"> </v>
      </c>
    </row>
    <row r="106" spans="1:11">
      <c r="A106" s="619"/>
      <c r="B106" s="619"/>
      <c r="C106" s="405"/>
      <c r="D106" s="616"/>
      <c r="E106" s="119"/>
      <c r="F106" s="120"/>
      <c r="G106" s="120"/>
    </row>
    <row r="107" spans="1:11">
      <c r="A107" s="122" t="s">
        <v>1778</v>
      </c>
      <c r="B107" s="441" t="s">
        <v>886</v>
      </c>
      <c r="C107" s="117" t="s">
        <v>281</v>
      </c>
      <c r="D107" s="118" t="s">
        <v>257</v>
      </c>
      <c r="E107" s="119">
        <v>1</v>
      </c>
      <c r="F107" s="120"/>
      <c r="G107" s="120" t="str">
        <f>IF(TRIM(E107)="rate only","ro",IF(OR(ISBLANK(E107),ISBLANK(F107))," ",E107*F107))</f>
        <v xml:space="preserve"> </v>
      </c>
    </row>
    <row r="108" spans="1:11">
      <c r="A108" s="619"/>
      <c r="B108" s="619"/>
      <c r="C108" s="405"/>
      <c r="D108" s="616"/>
      <c r="E108" s="119"/>
      <c r="F108" s="120"/>
      <c r="G108" s="120"/>
    </row>
    <row r="109" spans="1:11">
      <c r="A109" s="619"/>
      <c r="B109" s="619"/>
      <c r="C109" s="405"/>
      <c r="D109" s="616"/>
      <c r="E109" s="119"/>
      <c r="F109" s="120"/>
      <c r="G109" s="120"/>
    </row>
    <row r="110" spans="1:11">
      <c r="A110" s="122" t="s">
        <v>1779</v>
      </c>
      <c r="B110" s="441" t="s">
        <v>887</v>
      </c>
      <c r="C110" s="117" t="s">
        <v>282</v>
      </c>
      <c r="D110" s="118"/>
      <c r="E110" s="119"/>
      <c r="F110" s="120"/>
      <c r="G110" s="120"/>
    </row>
    <row r="111" spans="1:11">
      <c r="A111" s="122"/>
      <c r="B111" s="122"/>
      <c r="C111" s="117" t="s">
        <v>283</v>
      </c>
      <c r="D111" s="375" t="s">
        <v>257</v>
      </c>
      <c r="E111" s="119">
        <v>1</v>
      </c>
      <c r="F111" s="120"/>
      <c r="G111" s="120" t="str">
        <f>IF(TRIM(E111)="rate only","ro",IF(OR(ISBLANK(E111),ISBLANK(F111))," ",E111*F111))</f>
        <v xml:space="preserve"> </v>
      </c>
    </row>
    <row r="112" spans="1:11">
      <c r="A112" s="123"/>
      <c r="B112" s="444"/>
      <c r="C112" s="405"/>
      <c r="D112" s="118"/>
      <c r="E112" s="119"/>
      <c r="F112" s="120"/>
      <c r="G112" s="120"/>
    </row>
    <row r="113" spans="1:7">
      <c r="A113" s="123"/>
      <c r="B113" s="444"/>
      <c r="C113" s="405"/>
      <c r="D113" s="118"/>
      <c r="E113" s="119"/>
      <c r="F113" s="120"/>
      <c r="G113" s="120"/>
    </row>
    <row r="114" spans="1:7">
      <c r="A114" s="123"/>
      <c r="B114" s="444"/>
      <c r="C114" s="405"/>
      <c r="D114" s="118"/>
      <c r="E114" s="119"/>
      <c r="F114" s="120"/>
      <c r="G114" s="120"/>
    </row>
    <row r="115" spans="1:7">
      <c r="A115" s="123"/>
      <c r="B115" s="444"/>
      <c r="C115" s="405"/>
      <c r="D115" s="118"/>
      <c r="E115" s="119"/>
      <c r="F115" s="120"/>
      <c r="G115" s="120"/>
    </row>
    <row r="116" spans="1:7">
      <c r="A116" s="619"/>
      <c r="B116" s="619"/>
      <c r="C116" s="405"/>
      <c r="D116" s="118"/>
      <c r="E116" s="119"/>
      <c r="F116" s="120"/>
      <c r="G116" s="120"/>
    </row>
    <row r="117" spans="1:7">
      <c r="A117" s="62"/>
      <c r="B117" s="273"/>
      <c r="C117" s="273"/>
      <c r="D117" s="273"/>
      <c r="E117" s="273"/>
      <c r="F117" s="274"/>
      <c r="G117" s="275"/>
    </row>
    <row r="118" spans="1:7">
      <c r="A118" s="152" t="s">
        <v>1785</v>
      </c>
      <c r="B118" s="230"/>
      <c r="C118" s="397"/>
      <c r="D118" s="397"/>
      <c r="E118" s="397"/>
      <c r="F118" s="399"/>
      <c r="G118" s="517">
        <f>SUM(G92:G116)</f>
        <v>0</v>
      </c>
    </row>
    <row r="119" spans="1:7" ht="13.8" thickBot="1">
      <c r="A119" s="53"/>
      <c r="B119" s="254"/>
      <c r="C119" s="254"/>
      <c r="D119" s="254"/>
      <c r="E119" s="254"/>
      <c r="F119" s="276"/>
      <c r="G119" s="190"/>
    </row>
    <row r="120" spans="1:7" ht="13.8" thickBot="1">
      <c r="A120" s="758" t="s">
        <v>27</v>
      </c>
      <c r="B120" s="759"/>
      <c r="C120" s="760"/>
      <c r="D120" s="760"/>
      <c r="E120" s="760"/>
      <c r="F120" s="761" t="s">
        <v>28</v>
      </c>
      <c r="G120" s="762"/>
    </row>
  </sheetData>
  <mergeCells count="8">
    <mergeCell ref="A3:C3"/>
    <mergeCell ref="A63:C63"/>
    <mergeCell ref="A120:E120"/>
    <mergeCell ref="F120:G120"/>
    <mergeCell ref="A2:G2"/>
    <mergeCell ref="A62:G62"/>
    <mergeCell ref="A60:E60"/>
    <mergeCell ref="F60:G60"/>
  </mergeCells>
  <phoneticPr fontId="23" type="noConversion"/>
  <conditionalFormatting sqref="E20">
    <cfRule type="cellIs" dxfId="83" priority="7" stopIfTrue="1" operator="equal">
      <formula>0</formula>
    </cfRule>
  </conditionalFormatting>
  <conditionalFormatting sqref="E22">
    <cfRule type="cellIs" dxfId="82" priority="6" stopIfTrue="1" operator="equal">
      <formula>0</formula>
    </cfRule>
  </conditionalFormatting>
  <conditionalFormatting sqref="E30">
    <cfRule type="cellIs" dxfId="81" priority="4" stopIfTrue="1" operator="equal">
      <formula>0</formula>
    </cfRule>
  </conditionalFormatting>
  <conditionalFormatting sqref="G13:G59 G64:G103 G112:G119">
    <cfRule type="cellIs" dxfId="80" priority="8" stopIfTrue="1" operator="lessThan">
      <formula>0.005</formula>
    </cfRule>
  </conditionalFormatting>
  <conditionalFormatting sqref="G61">
    <cfRule type="cellIs" dxfId="79" priority="15" stopIfTrue="1" operator="lessThan">
      <formula>0.005</formula>
    </cfRule>
  </conditionalFormatting>
  <dataValidations count="1">
    <dataValidation type="custom" allowBlank="1" showInputMessage="1" showErrorMessage="1" errorTitle="Invalid rate" error="A value with an invalid decimal part_x000a_was entered." sqref="F64:F86 F61:F62 G75 F13:F59 F88:F103 F112:F119" xr:uid="{BF98BC82-3ED9-433B-B0C7-79C3B683E588}">
      <formula1>(F13)-TRUNC(F13,2)=0</formula1>
    </dataValidation>
  </dataValidations>
  <pageMargins left="0.7" right="0.7" top="0.75" bottom="0.75" header="0.3" footer="0.3"/>
  <pageSetup scale="73" orientation="portrait" r:id="rId1"/>
  <rowBreaks count="1" manualBreakCount="1">
    <brk id="60"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38970D-1AF4-484D-A2EC-C85C1CDC7A5B}">
  <dimension ref="A1:Z64"/>
  <sheetViews>
    <sheetView showZeros="0" view="pageBreakPreview" topLeftCell="A24" zoomScaleNormal="115" zoomScaleSheetLayoutView="100" workbookViewId="0">
      <selection activeCell="F81" sqref="F81"/>
    </sheetView>
  </sheetViews>
  <sheetFormatPr defaultColWidth="8.88671875" defaultRowHeight="12" customHeight="1"/>
  <cols>
    <col min="1" max="1" width="9.109375" style="161" customWidth="1"/>
    <col min="2" max="2" width="10.88671875" style="161" customWidth="1"/>
    <col min="3" max="3" width="48.88671875" style="161" customWidth="1"/>
    <col min="4" max="4" width="10.44140625" style="161" customWidth="1"/>
    <col min="5" max="5" width="9.109375" style="161" customWidth="1"/>
    <col min="6" max="6" width="11" style="162" customWidth="1"/>
    <col min="7" max="7" width="14.77734375" style="160" bestFit="1" customWidth="1"/>
    <col min="8" max="8" width="15.77734375" style="160" customWidth="1"/>
    <col min="9" max="12" width="8.88671875" style="161"/>
    <col min="13" max="13" width="16" style="161" hidden="1" customWidth="1"/>
    <col min="14" max="15" width="0" style="161" hidden="1" customWidth="1"/>
    <col min="16" max="19" width="8.88671875" style="161"/>
    <col min="20" max="20" width="12.77734375" style="162" customWidth="1"/>
    <col min="21" max="21" width="13.77734375" style="163" customWidth="1"/>
    <col min="22" max="22" width="15.77734375" style="163" customWidth="1"/>
    <col min="23" max="23" width="8.88671875" style="161"/>
    <col min="24" max="24" width="12.77734375" style="162" customWidth="1"/>
    <col min="25" max="25" width="13.77734375" style="163" customWidth="1"/>
    <col min="26" max="26" width="15.77734375" style="163" customWidth="1"/>
    <col min="27" max="16384" width="8.88671875" style="161"/>
  </cols>
  <sheetData>
    <row r="1" spans="1:26" s="150" customFormat="1" ht="13.2">
      <c r="A1" s="148" t="s">
        <v>248</v>
      </c>
      <c r="B1" s="148"/>
      <c r="C1" s="149"/>
      <c r="D1" s="149"/>
      <c r="E1" s="149"/>
      <c r="F1" s="149"/>
      <c r="G1" s="149"/>
    </row>
    <row r="2" spans="1:26" s="150" customFormat="1" ht="15" customHeight="1">
      <c r="A2" s="763" t="s">
        <v>1837</v>
      </c>
      <c r="B2" s="763"/>
      <c r="C2" s="763"/>
      <c r="D2" s="763"/>
      <c r="E2" s="763"/>
      <c r="F2" s="763"/>
      <c r="G2" s="763"/>
    </row>
    <row r="3" spans="1:26" s="150" customFormat="1" ht="15" customHeight="1">
      <c r="A3" s="757" t="s">
        <v>492</v>
      </c>
      <c r="B3" s="757"/>
      <c r="C3" s="757"/>
      <c r="D3" s="621"/>
      <c r="E3" s="621"/>
      <c r="F3" s="621"/>
      <c r="G3" s="621"/>
      <c r="J3" s="151"/>
      <c r="K3" s="151"/>
      <c r="L3" s="151"/>
    </row>
    <row r="4" spans="1:26" s="150" customFormat="1" ht="15" customHeight="1">
      <c r="A4" s="60"/>
      <c r="B4" s="60"/>
      <c r="C4" s="149"/>
      <c r="D4" s="149"/>
      <c r="E4" s="149"/>
      <c r="F4" s="149"/>
      <c r="G4" s="149"/>
      <c r="J4" s="87"/>
      <c r="K4" s="87"/>
      <c r="L4" s="87"/>
    </row>
    <row r="5" spans="1:26" s="150" customFormat="1" ht="13.2">
      <c r="A5" s="61"/>
      <c r="B5" s="61"/>
      <c r="C5" s="61"/>
      <c r="D5" s="61"/>
      <c r="E5" s="61"/>
      <c r="F5" s="61"/>
      <c r="G5" s="61"/>
    </row>
    <row r="6" spans="1:26" s="150" customFormat="1" ht="13.2">
      <c r="A6" s="29" t="s">
        <v>0</v>
      </c>
      <c r="B6" s="29" t="s">
        <v>433</v>
      </c>
      <c r="C6" s="29" t="s">
        <v>1</v>
      </c>
      <c r="D6" s="29" t="s">
        <v>2</v>
      </c>
      <c r="E6" s="29" t="s">
        <v>3</v>
      </c>
      <c r="F6" s="29" t="s">
        <v>4</v>
      </c>
      <c r="G6" s="29" t="s">
        <v>249</v>
      </c>
    </row>
    <row r="7" spans="1:26" s="150" customFormat="1" ht="13.2">
      <c r="A7" s="29" t="s">
        <v>29</v>
      </c>
      <c r="B7" s="29"/>
      <c r="C7" s="29"/>
      <c r="D7" s="29"/>
      <c r="E7" s="29"/>
      <c r="F7" s="29"/>
      <c r="G7" s="29" t="s">
        <v>250</v>
      </c>
    </row>
    <row r="8" spans="1:26" s="150" customFormat="1" ht="13.2">
      <c r="A8" s="51"/>
      <c r="B8" s="51"/>
      <c r="C8" s="51"/>
      <c r="D8" s="51"/>
      <c r="E8" s="51"/>
      <c r="F8" s="51"/>
      <c r="G8" s="51"/>
    </row>
    <row r="9" spans="1:26" s="150" customFormat="1" ht="9.75" customHeight="1">
      <c r="A9" s="62"/>
      <c r="B9" s="63"/>
      <c r="C9" s="63"/>
      <c r="D9" s="63"/>
      <c r="E9" s="63"/>
      <c r="F9" s="63"/>
      <c r="G9" s="64"/>
    </row>
    <row r="10" spans="1:26" s="150" customFormat="1" ht="13.2">
      <c r="A10" s="152"/>
      <c r="B10" s="60"/>
      <c r="C10" s="153"/>
      <c r="D10" s="153"/>
      <c r="E10" s="153"/>
      <c r="F10" s="154"/>
      <c r="G10" s="155"/>
    </row>
    <row r="11" spans="1:26" s="150" customFormat="1" ht="11.25" customHeight="1">
      <c r="A11" s="53"/>
      <c r="B11" s="65"/>
      <c r="C11" s="65"/>
      <c r="D11" s="65"/>
      <c r="E11" s="65"/>
      <c r="F11" s="66"/>
      <c r="G11" s="67"/>
    </row>
    <row r="12" spans="1:26" s="150" customFormat="1" ht="13.2">
      <c r="A12" s="68"/>
      <c r="B12" s="68"/>
      <c r="C12" s="68"/>
      <c r="D12" s="68"/>
      <c r="E12" s="68"/>
      <c r="F12" s="69"/>
      <c r="G12" s="69"/>
    </row>
    <row r="13" spans="1:26" s="150" customFormat="1" ht="13.2">
      <c r="A13" s="390">
        <v>1</v>
      </c>
      <c r="B13" s="426"/>
      <c r="C13" s="425" t="s">
        <v>556</v>
      </c>
      <c r="D13" s="30"/>
      <c r="E13" s="156"/>
      <c r="F13" s="157"/>
      <c r="G13" s="157"/>
    </row>
    <row r="14" spans="1:26" ht="12" customHeight="1">
      <c r="A14" s="123"/>
      <c r="B14" s="123"/>
      <c r="C14" s="59"/>
      <c r="D14" s="118"/>
      <c r="E14" s="119"/>
      <c r="F14" s="158"/>
      <c r="G14" s="159"/>
      <c r="M14" s="161" t="s">
        <v>493</v>
      </c>
      <c r="N14" s="161">
        <v>865</v>
      </c>
      <c r="O14" s="161" t="s">
        <v>12</v>
      </c>
    </row>
    <row r="15" spans="1:26" ht="12" customHeight="1">
      <c r="A15" s="122" t="s">
        <v>1786</v>
      </c>
      <c r="B15" s="122" t="s">
        <v>494</v>
      </c>
      <c r="C15" s="117" t="s">
        <v>6</v>
      </c>
      <c r="D15" s="118"/>
      <c r="E15" s="119"/>
      <c r="F15" s="158"/>
      <c r="G15" s="159"/>
    </row>
    <row r="16" spans="1:26" s="160" customFormat="1" ht="12" customHeight="1">
      <c r="A16" s="123" t="s">
        <v>496</v>
      </c>
      <c r="B16" s="123" t="s">
        <v>10</v>
      </c>
      <c r="C16" s="59" t="s">
        <v>11</v>
      </c>
      <c r="D16" s="118" t="s">
        <v>12</v>
      </c>
      <c r="E16" s="119">
        <f>N14</f>
        <v>865</v>
      </c>
      <c r="F16" s="158"/>
      <c r="G16" s="164" t="str">
        <f>IF(TRIM(E16)="rate only","ro",IF(ISBLANK(F16)," ",E16*F16))</f>
        <v xml:space="preserve"> </v>
      </c>
      <c r="I16" s="161"/>
      <c r="J16" s="161"/>
      <c r="K16" s="161"/>
      <c r="L16" s="161"/>
      <c r="M16" s="161"/>
      <c r="N16" s="161"/>
      <c r="O16" s="161"/>
      <c r="P16" s="161"/>
      <c r="Q16" s="161"/>
      <c r="R16" s="161"/>
      <c r="S16" s="161"/>
      <c r="T16" s="162"/>
      <c r="U16" s="163"/>
      <c r="V16" s="163"/>
      <c r="W16" s="161"/>
      <c r="X16" s="162"/>
      <c r="Y16" s="163"/>
      <c r="Z16" s="163"/>
    </row>
    <row r="17" spans="1:26" s="160" customFormat="1" ht="12" customHeight="1">
      <c r="A17" s="123"/>
      <c r="B17" s="123"/>
      <c r="C17" s="59"/>
      <c r="D17" s="118"/>
      <c r="E17" s="119"/>
      <c r="F17" s="158"/>
      <c r="G17" s="164"/>
      <c r="I17" s="161"/>
      <c r="J17" s="161"/>
      <c r="K17" s="161"/>
      <c r="L17" s="161"/>
      <c r="M17" s="161"/>
      <c r="N17" s="161"/>
      <c r="O17" s="161"/>
      <c r="P17" s="161"/>
      <c r="Q17" s="161"/>
      <c r="R17" s="161"/>
      <c r="S17" s="161"/>
      <c r="T17" s="162"/>
      <c r="U17" s="163"/>
      <c r="V17" s="163"/>
      <c r="W17" s="161"/>
      <c r="X17" s="162"/>
      <c r="Y17" s="163"/>
      <c r="Z17" s="163"/>
    </row>
    <row r="18" spans="1:26" s="160" customFormat="1" ht="12" customHeight="1">
      <c r="A18" s="122" t="s">
        <v>1236</v>
      </c>
      <c r="B18" s="122" t="s">
        <v>14</v>
      </c>
      <c r="C18" s="117" t="s">
        <v>500</v>
      </c>
      <c r="D18" s="118"/>
      <c r="E18" s="119" t="s">
        <v>13</v>
      </c>
      <c r="F18" s="158"/>
      <c r="G18" s="159"/>
      <c r="I18" s="161"/>
      <c r="J18" s="161"/>
      <c r="K18" s="161"/>
      <c r="L18" s="161"/>
      <c r="M18" s="161"/>
      <c r="N18" s="161"/>
      <c r="O18" s="161"/>
      <c r="P18" s="161"/>
      <c r="Q18" s="161"/>
      <c r="R18" s="161"/>
      <c r="S18" s="161"/>
      <c r="T18" s="162"/>
      <c r="U18" s="163"/>
      <c r="V18" s="163"/>
      <c r="W18" s="161"/>
      <c r="X18" s="162"/>
      <c r="Y18" s="163"/>
      <c r="Z18" s="163"/>
    </row>
    <row r="19" spans="1:26" s="160" customFormat="1" ht="12" customHeight="1">
      <c r="A19" s="122"/>
      <c r="B19" s="122"/>
      <c r="C19" s="117"/>
      <c r="D19" s="118"/>
      <c r="E19" s="119" t="s">
        <v>13</v>
      </c>
      <c r="F19" s="158"/>
      <c r="G19" s="159"/>
      <c r="I19" s="161"/>
      <c r="J19" s="161"/>
      <c r="K19" s="161"/>
      <c r="L19" s="161"/>
      <c r="M19" s="161"/>
      <c r="N19" s="161"/>
      <c r="O19" s="161"/>
      <c r="P19" s="161"/>
      <c r="Q19" s="161"/>
      <c r="R19" s="161"/>
      <c r="S19" s="161"/>
      <c r="T19" s="162"/>
      <c r="U19" s="163"/>
      <c r="V19" s="163"/>
      <c r="W19" s="161"/>
      <c r="X19" s="162"/>
      <c r="Y19" s="163"/>
      <c r="Z19" s="163"/>
    </row>
    <row r="20" spans="1:26" s="160" customFormat="1" ht="12" customHeight="1">
      <c r="A20" s="123" t="s">
        <v>503</v>
      </c>
      <c r="B20" s="123" t="s">
        <v>15</v>
      </c>
      <c r="C20" s="59" t="s">
        <v>505</v>
      </c>
      <c r="D20" s="118" t="s">
        <v>16</v>
      </c>
      <c r="E20" s="119">
        <v>3</v>
      </c>
      <c r="F20" s="158"/>
      <c r="G20" s="164" t="str">
        <f>IF(TRIM(E20)="rate only","ro",IF(ISBLANK(F20)," ",E20*F20))</f>
        <v xml:space="preserve"> </v>
      </c>
      <c r="I20" s="161"/>
      <c r="J20" s="161"/>
      <c r="K20" s="161"/>
      <c r="L20" s="161"/>
      <c r="M20" s="161"/>
      <c r="N20" s="161"/>
      <c r="O20" s="161"/>
      <c r="P20" s="161"/>
      <c r="Q20" s="161"/>
      <c r="R20" s="161"/>
      <c r="S20" s="161"/>
      <c r="T20" s="162"/>
      <c r="U20" s="163"/>
      <c r="V20" s="163"/>
      <c r="W20" s="161"/>
      <c r="X20" s="162"/>
      <c r="Y20" s="163"/>
      <c r="Z20" s="163"/>
    </row>
    <row r="21" spans="1:26" s="160" customFormat="1" ht="12" customHeight="1">
      <c r="A21" s="123"/>
      <c r="B21" s="123"/>
      <c r="C21" s="59"/>
      <c r="D21" s="118"/>
      <c r="E21" s="119" t="s">
        <v>13</v>
      </c>
      <c r="F21" s="158"/>
      <c r="G21" s="159"/>
      <c r="I21" s="161"/>
      <c r="J21" s="161"/>
      <c r="K21" s="161"/>
      <c r="L21" s="161"/>
      <c r="M21" s="161"/>
      <c r="N21" s="161"/>
      <c r="O21" s="161"/>
      <c r="P21" s="161"/>
      <c r="Q21" s="161"/>
      <c r="R21" s="161"/>
      <c r="S21" s="161"/>
      <c r="T21" s="162"/>
      <c r="U21" s="163"/>
      <c r="V21" s="163"/>
      <c r="W21" s="161"/>
      <c r="X21" s="162"/>
      <c r="Y21" s="163"/>
      <c r="Z21" s="163"/>
    </row>
    <row r="22" spans="1:26" s="160" customFormat="1" ht="12" customHeight="1">
      <c r="A22" s="122" t="s">
        <v>1783</v>
      </c>
      <c r="B22" s="122" t="s">
        <v>18</v>
      </c>
      <c r="C22" s="117" t="s">
        <v>501</v>
      </c>
      <c r="D22" s="118"/>
      <c r="E22" s="119" t="s">
        <v>13</v>
      </c>
      <c r="F22" s="158"/>
      <c r="G22" s="159"/>
      <c r="I22" s="161"/>
      <c r="J22" s="161"/>
      <c r="K22" s="161"/>
      <c r="L22" s="161"/>
      <c r="M22" s="161"/>
      <c r="N22" s="161"/>
      <c r="O22" s="161"/>
      <c r="P22" s="161"/>
      <c r="Q22" s="161"/>
      <c r="R22" s="161"/>
      <c r="S22" s="161"/>
      <c r="T22" s="162"/>
      <c r="U22" s="163"/>
      <c r="V22" s="163"/>
      <c r="W22" s="161"/>
      <c r="X22" s="162"/>
      <c r="Y22" s="163"/>
      <c r="Z22" s="163"/>
    </row>
    <row r="23" spans="1:26" s="160" customFormat="1" ht="12" customHeight="1">
      <c r="A23" s="122"/>
      <c r="B23" s="122"/>
      <c r="C23" s="117" t="s">
        <v>502</v>
      </c>
      <c r="D23" s="118"/>
      <c r="E23" s="119" t="s">
        <v>13</v>
      </c>
      <c r="F23" s="158"/>
      <c r="G23" s="159"/>
      <c r="I23" s="161"/>
      <c r="J23" s="161"/>
      <c r="K23" s="161"/>
      <c r="L23" s="161"/>
      <c r="M23" s="161"/>
      <c r="N23" s="161"/>
      <c r="O23" s="161"/>
      <c r="P23" s="161"/>
      <c r="Q23" s="161"/>
      <c r="R23" s="161"/>
      <c r="S23" s="161"/>
      <c r="T23" s="162"/>
      <c r="U23" s="163"/>
      <c r="V23" s="163"/>
      <c r="W23" s="161"/>
      <c r="X23" s="162"/>
      <c r="Y23" s="163"/>
      <c r="Z23" s="163"/>
    </row>
    <row r="24" spans="1:26" s="160" customFormat="1" ht="12" customHeight="1">
      <c r="A24" s="122"/>
      <c r="B24" s="122"/>
      <c r="C24" s="117"/>
      <c r="D24" s="118"/>
      <c r="E24" s="119" t="s">
        <v>13</v>
      </c>
      <c r="F24" s="158"/>
      <c r="G24" s="159"/>
      <c r="I24" s="161"/>
      <c r="J24" s="161"/>
      <c r="K24" s="161"/>
      <c r="L24" s="161"/>
      <c r="M24" s="161"/>
      <c r="N24" s="161"/>
      <c r="O24" s="161"/>
      <c r="P24" s="161"/>
      <c r="Q24" s="161"/>
      <c r="R24" s="161"/>
      <c r="S24" s="161"/>
      <c r="T24" s="162"/>
      <c r="U24" s="163"/>
      <c r="V24" s="163"/>
      <c r="W24" s="161"/>
      <c r="X24" s="162"/>
      <c r="Y24" s="163"/>
      <c r="Z24" s="163"/>
    </row>
    <row r="25" spans="1:26" s="160" customFormat="1" ht="12" customHeight="1">
      <c r="A25" s="123" t="s">
        <v>499</v>
      </c>
      <c r="B25" s="123" t="s">
        <v>19</v>
      </c>
      <c r="C25" s="59" t="s">
        <v>505</v>
      </c>
      <c r="D25" s="118" t="s">
        <v>16</v>
      </c>
      <c r="E25" s="119">
        <v>3</v>
      </c>
      <c r="F25" s="158"/>
      <c r="G25" s="164" t="str">
        <f>IF(TRIM(E25)="rate only","ro",IF(ISBLANK(F25)," ",E25*F25))</f>
        <v xml:space="preserve"> </v>
      </c>
      <c r="I25" s="161"/>
      <c r="J25" s="161"/>
      <c r="K25" s="161"/>
      <c r="L25" s="161"/>
      <c r="M25" s="161"/>
      <c r="N25" s="161"/>
      <c r="O25" s="161"/>
      <c r="P25" s="161"/>
      <c r="Q25" s="161"/>
      <c r="R25" s="161"/>
      <c r="S25" s="161"/>
      <c r="T25" s="162"/>
      <c r="U25" s="163"/>
      <c r="V25" s="163"/>
      <c r="W25" s="161"/>
      <c r="X25" s="162"/>
      <c r="Y25" s="163"/>
      <c r="Z25" s="163"/>
    </row>
    <row r="26" spans="1:26" s="160" customFormat="1" ht="12" customHeight="1">
      <c r="A26" s="123"/>
      <c r="B26" s="123"/>
      <c r="C26" s="59"/>
      <c r="D26" s="118"/>
      <c r="E26" s="119"/>
      <c r="F26" s="158"/>
      <c r="G26" s="159"/>
      <c r="I26" s="161"/>
      <c r="J26" s="161"/>
      <c r="K26" s="161"/>
      <c r="L26" s="161"/>
      <c r="M26" s="161"/>
      <c r="N26" s="161"/>
      <c r="O26" s="161"/>
      <c r="P26" s="161"/>
      <c r="Q26" s="161"/>
      <c r="R26" s="161"/>
      <c r="S26" s="161"/>
      <c r="T26" s="162"/>
      <c r="U26" s="163"/>
      <c r="V26" s="163"/>
      <c r="W26" s="161"/>
      <c r="X26" s="162"/>
      <c r="Y26" s="163"/>
      <c r="Z26" s="163"/>
    </row>
    <row r="27" spans="1:26" s="160" customFormat="1" ht="12" customHeight="1">
      <c r="A27" s="122" t="s">
        <v>1225</v>
      </c>
      <c r="B27" s="122" t="s">
        <v>508</v>
      </c>
      <c r="C27" s="117" t="s">
        <v>506</v>
      </c>
      <c r="D27" s="118"/>
      <c r="E27" s="118"/>
      <c r="F27" s="166"/>
      <c r="G27" s="169"/>
      <c r="I27" s="161"/>
      <c r="J27" s="161"/>
      <c r="K27" s="161"/>
      <c r="L27" s="161"/>
      <c r="M27" s="161"/>
      <c r="N27" s="161"/>
      <c r="O27" s="161"/>
      <c r="P27" s="161"/>
      <c r="Q27" s="161"/>
      <c r="R27" s="161"/>
      <c r="S27" s="161"/>
      <c r="T27" s="162"/>
      <c r="U27" s="163"/>
      <c r="V27" s="163"/>
      <c r="W27" s="161"/>
      <c r="X27" s="162"/>
      <c r="Y27" s="163"/>
      <c r="Z27" s="163"/>
    </row>
    <row r="28" spans="1:26" s="160" customFormat="1" ht="12" customHeight="1">
      <c r="A28" s="122"/>
      <c r="B28" s="122"/>
      <c r="C28" s="117" t="s">
        <v>507</v>
      </c>
      <c r="D28" s="118" t="s">
        <v>237</v>
      </c>
      <c r="E28" s="515">
        <f>E43*0.5*0.5*0.5*0.5</f>
        <v>16.39748255990294</v>
      </c>
      <c r="F28" s="158"/>
      <c r="G28" s="164" t="str">
        <f>IF(TRIM(E28)="rate only","ro",IF(ISBLANK(F28)," ",E28*F28))</f>
        <v xml:space="preserve"> </v>
      </c>
      <c r="I28" s="161"/>
      <c r="J28" s="161"/>
      <c r="K28" s="161"/>
      <c r="L28" s="161"/>
      <c r="M28" s="161"/>
      <c r="N28" s="161"/>
      <c r="O28" s="161"/>
      <c r="P28" s="161"/>
      <c r="Q28" s="161"/>
      <c r="R28" s="161"/>
      <c r="S28" s="161"/>
      <c r="T28" s="162"/>
      <c r="U28" s="163"/>
      <c r="V28" s="163"/>
      <c r="W28" s="161"/>
      <c r="X28" s="162"/>
      <c r="Y28" s="163"/>
      <c r="Z28" s="163"/>
    </row>
    <row r="29" spans="1:26" s="160" customFormat="1" ht="12" customHeight="1">
      <c r="A29" s="122"/>
      <c r="B29" s="122"/>
      <c r="C29" s="117"/>
      <c r="D29" s="118"/>
      <c r="E29" s="118"/>
      <c r="F29" s="158"/>
      <c r="G29" s="164"/>
      <c r="I29" s="161"/>
      <c r="J29" s="161"/>
      <c r="K29" s="161"/>
      <c r="L29" s="161"/>
      <c r="M29" s="161"/>
      <c r="N29" s="161"/>
      <c r="O29" s="161"/>
      <c r="P29" s="161"/>
      <c r="Q29" s="161"/>
      <c r="R29" s="161"/>
      <c r="S29" s="161"/>
      <c r="T29" s="162"/>
      <c r="U29" s="163"/>
      <c r="V29" s="163"/>
      <c r="W29" s="161"/>
      <c r="X29" s="162"/>
      <c r="Y29" s="163"/>
      <c r="Z29" s="163"/>
    </row>
    <row r="30" spans="1:26" s="160" customFormat="1" ht="12" customHeight="1">
      <c r="A30" s="173"/>
      <c r="B30" s="173"/>
      <c r="C30" s="173"/>
      <c r="D30" s="175"/>
      <c r="E30" s="175"/>
      <c r="F30" s="176"/>
      <c r="G30" s="176"/>
      <c r="I30" s="161"/>
      <c r="J30" s="161"/>
      <c r="K30" s="161"/>
      <c r="L30" s="161"/>
      <c r="M30" s="161"/>
      <c r="N30" s="161"/>
      <c r="O30" s="161"/>
      <c r="P30" s="161"/>
      <c r="Q30" s="161"/>
      <c r="R30" s="161"/>
      <c r="S30" s="161"/>
      <c r="T30" s="162"/>
      <c r="U30" s="163"/>
      <c r="V30" s="163"/>
      <c r="W30" s="161"/>
      <c r="X30" s="162"/>
      <c r="Y30" s="163"/>
      <c r="Z30" s="163"/>
    </row>
    <row r="31" spans="1:26" ht="12" customHeight="1">
      <c r="A31" s="428">
        <v>2</v>
      </c>
      <c r="B31" s="122" t="s">
        <v>548</v>
      </c>
      <c r="C31" s="117" t="s">
        <v>549</v>
      </c>
      <c r="D31" s="128"/>
      <c r="E31" s="219"/>
      <c r="F31" s="129"/>
      <c r="G31" s="146">
        <f>IF(AND(NOT(ISBLANK($D31)),NOT(ISNUMBER($E31))),"Rate only",$E31*F31)</f>
        <v>0</v>
      </c>
      <c r="H31" s="161"/>
    </row>
    <row r="32" spans="1:26" ht="12" customHeight="1">
      <c r="A32" s="428"/>
      <c r="B32" s="122"/>
      <c r="C32" s="447"/>
      <c r="D32" s="128"/>
      <c r="E32" s="219"/>
      <c r="F32" s="129"/>
      <c r="G32" s="146"/>
      <c r="H32" s="161"/>
    </row>
    <row r="33" spans="1:26" ht="12" customHeight="1">
      <c r="A33" s="428" t="s">
        <v>1222</v>
      </c>
      <c r="B33" s="428"/>
      <c r="C33" s="135" t="s">
        <v>30</v>
      </c>
      <c r="D33" s="136"/>
      <c r="E33" s="220"/>
      <c r="F33" s="129"/>
      <c r="G33" s="146"/>
      <c r="H33" s="161"/>
    </row>
    <row r="34" spans="1:26" ht="12" customHeight="1">
      <c r="A34" s="428"/>
      <c r="B34" s="127"/>
      <c r="C34" s="135"/>
      <c r="D34" s="128"/>
      <c r="E34" s="147"/>
      <c r="F34" s="129"/>
      <c r="G34" s="146"/>
      <c r="H34" s="161"/>
    </row>
    <row r="35" spans="1:26" ht="12" customHeight="1">
      <c r="A35" s="429" t="s">
        <v>511</v>
      </c>
      <c r="B35" s="427" t="s">
        <v>513</v>
      </c>
      <c r="C35" s="137" t="s">
        <v>509</v>
      </c>
      <c r="D35" s="128"/>
      <c r="E35" s="147"/>
      <c r="F35" s="129"/>
      <c r="G35" s="146"/>
      <c r="H35" s="161"/>
    </row>
    <row r="36" spans="1:26" ht="12" customHeight="1">
      <c r="A36" s="428"/>
      <c r="B36" s="127"/>
      <c r="C36" s="137" t="s">
        <v>1787</v>
      </c>
      <c r="D36" s="128"/>
      <c r="E36" s="147"/>
      <c r="F36" s="129"/>
      <c r="G36" s="146"/>
      <c r="H36" s="161"/>
    </row>
    <row r="37" spans="1:26" ht="12" customHeight="1">
      <c r="A37" s="428"/>
      <c r="B37" s="127"/>
      <c r="C37" s="137" t="s">
        <v>510</v>
      </c>
      <c r="D37" s="128"/>
      <c r="E37" s="147"/>
      <c r="F37" s="129"/>
      <c r="G37" s="146"/>
      <c r="H37" s="161"/>
    </row>
    <row r="38" spans="1:26" ht="12" customHeight="1">
      <c r="A38" s="428"/>
      <c r="B38" s="127"/>
      <c r="C38" s="137" t="s">
        <v>512</v>
      </c>
      <c r="D38" s="128" t="s">
        <v>12</v>
      </c>
      <c r="E38" s="147">
        <v>860</v>
      </c>
      <c r="F38" s="129"/>
      <c r="G38" s="146">
        <f>E38*F38</f>
        <v>0</v>
      </c>
      <c r="H38" s="161"/>
    </row>
    <row r="39" spans="1:26" ht="12" customHeight="1">
      <c r="A39" s="428"/>
      <c r="B39" s="127"/>
      <c r="C39" s="137"/>
      <c r="D39" s="128"/>
      <c r="E39" s="147"/>
      <c r="F39" s="129"/>
      <c r="G39" s="146"/>
      <c r="H39" s="161"/>
    </row>
    <row r="40" spans="1:26" ht="12" customHeight="1">
      <c r="A40" s="429" t="s">
        <v>516</v>
      </c>
      <c r="B40" s="429" t="s">
        <v>31</v>
      </c>
      <c r="C40" s="137" t="s">
        <v>32</v>
      </c>
      <c r="D40" s="128"/>
      <c r="E40" s="147"/>
      <c r="F40" s="129"/>
      <c r="G40" s="146">
        <f>E40*F40</f>
        <v>0</v>
      </c>
      <c r="H40" s="161"/>
    </row>
    <row r="41" spans="1:26" s="160" customFormat="1" ht="15" customHeight="1">
      <c r="A41" s="174"/>
      <c r="B41" s="174"/>
      <c r="C41" s="173" t="s">
        <v>514</v>
      </c>
      <c r="D41" s="128"/>
      <c r="E41" s="147"/>
      <c r="F41" s="129"/>
      <c r="G41" s="176"/>
      <c r="I41" s="161"/>
      <c r="J41" s="161"/>
      <c r="K41" s="161"/>
      <c r="L41" s="161"/>
      <c r="M41" s="161"/>
      <c r="N41" s="161"/>
      <c r="O41" s="161"/>
      <c r="P41" s="161"/>
      <c r="Q41" s="161"/>
      <c r="R41" s="161"/>
      <c r="S41" s="161"/>
      <c r="T41" s="162"/>
      <c r="U41" s="163"/>
      <c r="V41" s="163"/>
      <c r="W41" s="161"/>
      <c r="X41" s="162"/>
      <c r="Y41" s="163"/>
      <c r="Z41" s="163"/>
    </row>
    <row r="42" spans="1:26" s="160" customFormat="1" ht="16.5" customHeight="1">
      <c r="A42" s="173"/>
      <c r="B42" s="173"/>
      <c r="C42" s="173" t="s">
        <v>515</v>
      </c>
      <c r="D42" s="128"/>
      <c r="E42" s="147"/>
      <c r="F42" s="129"/>
      <c r="G42" s="176"/>
      <c r="I42" s="161"/>
      <c r="J42" s="161"/>
      <c r="K42" s="161"/>
      <c r="L42" s="161"/>
      <c r="M42" s="161"/>
      <c r="N42" s="161"/>
      <c r="O42" s="161"/>
      <c r="P42" s="161"/>
      <c r="Q42" s="161"/>
      <c r="R42" s="161"/>
      <c r="S42" s="161"/>
      <c r="T42" s="162"/>
      <c r="U42" s="163"/>
      <c r="V42" s="163"/>
      <c r="W42" s="161"/>
      <c r="X42" s="162"/>
      <c r="Y42" s="163"/>
      <c r="Z42" s="163"/>
    </row>
    <row r="43" spans="1:26" s="160" customFormat="1" ht="14.25" customHeight="1">
      <c r="A43" s="173"/>
      <c r="B43" s="173"/>
      <c r="C43" s="137" t="s">
        <v>512</v>
      </c>
      <c r="D43" s="128" t="s">
        <v>33</v>
      </c>
      <c r="E43" s="147">
        <f>N14/3.297</f>
        <v>262.35972095844704</v>
      </c>
      <c r="F43" s="129"/>
      <c r="G43" s="146">
        <f>E43*F43</f>
        <v>0</v>
      </c>
      <c r="I43" s="161"/>
      <c r="J43" s="161"/>
      <c r="K43" s="161"/>
      <c r="L43" s="161"/>
      <c r="M43" s="161"/>
      <c r="N43" s="161"/>
      <c r="O43" s="161"/>
      <c r="P43" s="161"/>
      <c r="Q43" s="161"/>
      <c r="R43" s="161"/>
      <c r="S43" s="161"/>
      <c r="T43" s="162"/>
      <c r="U43" s="163"/>
      <c r="V43" s="163"/>
      <c r="W43" s="161"/>
      <c r="X43" s="162"/>
      <c r="Y43" s="163"/>
      <c r="Z43" s="163"/>
    </row>
    <row r="44" spans="1:26" s="160" customFormat="1" ht="12" customHeight="1">
      <c r="A44" s="173"/>
      <c r="B44" s="173"/>
      <c r="C44" s="173"/>
      <c r="D44" s="175"/>
      <c r="E44" s="175"/>
      <c r="F44" s="176"/>
      <c r="G44" s="178"/>
      <c r="I44" s="161"/>
      <c r="J44" s="161"/>
      <c r="K44" s="161"/>
      <c r="L44" s="161"/>
      <c r="M44" s="161"/>
      <c r="N44" s="161"/>
      <c r="O44" s="161"/>
      <c r="P44" s="161"/>
      <c r="Q44" s="161"/>
      <c r="R44" s="161"/>
      <c r="S44" s="161"/>
      <c r="T44" s="162"/>
      <c r="U44" s="163"/>
      <c r="V44" s="163"/>
      <c r="W44" s="161"/>
      <c r="X44" s="162"/>
      <c r="Y44" s="163"/>
      <c r="Z44" s="163"/>
    </row>
    <row r="45" spans="1:26" ht="12" customHeight="1">
      <c r="A45" s="428" t="s">
        <v>1223</v>
      </c>
      <c r="B45" s="428" t="s">
        <v>34</v>
      </c>
      <c r="C45" s="135" t="s">
        <v>35</v>
      </c>
      <c r="D45" s="128"/>
      <c r="E45" s="147"/>
      <c r="F45" s="129"/>
      <c r="G45" s="146">
        <f t="shared" ref="G45:G53" si="0">E45*F45</f>
        <v>0</v>
      </c>
      <c r="H45" s="161"/>
    </row>
    <row r="46" spans="1:26" ht="12" customHeight="1">
      <c r="A46" s="427"/>
      <c r="B46" s="427"/>
      <c r="C46" s="135"/>
      <c r="D46" s="128"/>
      <c r="E46" s="147"/>
      <c r="F46" s="129"/>
      <c r="G46" s="146">
        <f t="shared" si="0"/>
        <v>0</v>
      </c>
      <c r="H46" s="161"/>
    </row>
    <row r="47" spans="1:26" ht="12" customHeight="1">
      <c r="A47" s="427" t="s">
        <v>517</v>
      </c>
      <c r="B47" s="427" t="s">
        <v>36</v>
      </c>
      <c r="C47" s="134" t="s">
        <v>37</v>
      </c>
      <c r="D47" s="128" t="s">
        <v>33</v>
      </c>
      <c r="E47" s="147">
        <v>1</v>
      </c>
      <c r="F47" s="138"/>
      <c r="G47" s="146">
        <f t="shared" si="0"/>
        <v>0</v>
      </c>
      <c r="H47" s="161"/>
    </row>
    <row r="48" spans="1:26" ht="12" customHeight="1">
      <c r="A48" s="427"/>
      <c r="B48" s="427"/>
      <c r="C48" s="134" t="s">
        <v>38</v>
      </c>
      <c r="D48" s="128"/>
      <c r="E48" s="147"/>
      <c r="F48" s="129"/>
      <c r="G48" s="146">
        <f t="shared" si="0"/>
        <v>0</v>
      </c>
      <c r="H48" s="161"/>
    </row>
    <row r="49" spans="1:26" ht="12" customHeight="1">
      <c r="A49" s="427"/>
      <c r="B49" s="427"/>
      <c r="C49" s="134"/>
      <c r="D49" s="128"/>
      <c r="E49" s="147"/>
      <c r="F49" s="129"/>
      <c r="G49" s="146">
        <f t="shared" si="0"/>
        <v>0</v>
      </c>
      <c r="H49" s="161"/>
    </row>
    <row r="50" spans="1:26" ht="12" customHeight="1">
      <c r="A50" s="428" t="s">
        <v>1224</v>
      </c>
      <c r="B50" s="428">
        <v>105.04</v>
      </c>
      <c r="C50" s="135" t="s">
        <v>287</v>
      </c>
      <c r="D50" s="128"/>
      <c r="E50" s="147"/>
      <c r="F50" s="129"/>
      <c r="G50" s="146">
        <f t="shared" si="0"/>
        <v>0</v>
      </c>
      <c r="H50" s="161"/>
    </row>
    <row r="51" spans="1:26" ht="12" customHeight="1">
      <c r="A51" s="427"/>
      <c r="B51" s="427"/>
      <c r="C51" s="135"/>
      <c r="D51" s="128"/>
      <c r="E51" s="147"/>
      <c r="F51" s="129"/>
      <c r="G51" s="146">
        <f t="shared" si="0"/>
        <v>0</v>
      </c>
      <c r="H51" s="161"/>
    </row>
    <row r="52" spans="1:26" ht="12" customHeight="1">
      <c r="A52" s="427" t="s">
        <v>518</v>
      </c>
      <c r="B52" s="427" t="s">
        <v>36</v>
      </c>
      <c r="C52" s="134" t="s">
        <v>37</v>
      </c>
      <c r="D52" s="128" t="s">
        <v>12</v>
      </c>
      <c r="E52" s="147">
        <v>5</v>
      </c>
      <c r="F52" s="129"/>
      <c r="G52" s="146">
        <f t="shared" si="0"/>
        <v>0</v>
      </c>
      <c r="H52" s="161"/>
    </row>
    <row r="53" spans="1:26" ht="12" customHeight="1">
      <c r="A53" s="128"/>
      <c r="B53" s="142"/>
      <c r="C53" s="134" t="s">
        <v>38</v>
      </c>
      <c r="D53" s="128"/>
      <c r="E53" s="147"/>
      <c r="F53" s="129"/>
      <c r="G53" s="146">
        <f t="shared" si="0"/>
        <v>0</v>
      </c>
      <c r="H53" s="161"/>
    </row>
    <row r="54" spans="1:26" s="160" customFormat="1" ht="12" customHeight="1">
      <c r="A54" s="173"/>
      <c r="B54" s="173"/>
      <c r="C54" s="174"/>
      <c r="D54" s="175"/>
      <c r="E54" s="175"/>
      <c r="F54" s="176"/>
      <c r="G54" s="178"/>
      <c r="I54" s="161"/>
      <c r="J54" s="161"/>
      <c r="K54" s="161"/>
      <c r="L54" s="161"/>
      <c r="M54" s="161"/>
      <c r="N54" s="161"/>
      <c r="O54" s="161"/>
      <c r="P54" s="161"/>
      <c r="Q54" s="161"/>
      <c r="R54" s="161"/>
      <c r="S54" s="161"/>
      <c r="T54" s="162"/>
      <c r="U54" s="163"/>
      <c r="V54" s="163"/>
      <c r="W54" s="161"/>
      <c r="X54" s="162"/>
      <c r="Y54" s="163"/>
      <c r="Z54" s="163"/>
    </row>
    <row r="55" spans="1:26" s="160" customFormat="1" ht="12" customHeight="1">
      <c r="A55" s="123"/>
      <c r="B55" s="123"/>
      <c r="C55" s="59"/>
      <c r="D55" s="118"/>
      <c r="E55" s="118" t="s">
        <v>13</v>
      </c>
      <c r="F55" s="166"/>
      <c r="G55" s="169"/>
      <c r="I55" s="161"/>
      <c r="J55" s="161"/>
      <c r="K55" s="161"/>
      <c r="L55" s="161"/>
      <c r="M55" s="161"/>
      <c r="N55" s="161"/>
      <c r="O55" s="161"/>
      <c r="P55" s="161"/>
      <c r="Q55" s="161"/>
      <c r="R55" s="161"/>
      <c r="S55" s="161"/>
      <c r="T55" s="162"/>
      <c r="U55" s="163"/>
      <c r="V55" s="163"/>
      <c r="W55" s="161"/>
      <c r="X55" s="162"/>
      <c r="Y55" s="163"/>
      <c r="Z55" s="163"/>
    </row>
    <row r="56" spans="1:26" s="160" customFormat="1" ht="12" customHeight="1">
      <c r="A56" s="123"/>
      <c r="B56" s="123"/>
      <c r="C56" s="59"/>
      <c r="D56" s="118"/>
      <c r="E56" s="118"/>
      <c r="F56" s="166"/>
      <c r="G56" s="169"/>
      <c r="I56" s="161"/>
      <c r="J56" s="161"/>
      <c r="K56" s="161"/>
      <c r="L56" s="161"/>
      <c r="M56" s="161"/>
      <c r="N56" s="161"/>
      <c r="O56" s="161"/>
      <c r="P56" s="161"/>
      <c r="Q56" s="161"/>
      <c r="R56" s="161"/>
      <c r="S56" s="161"/>
      <c r="T56" s="162"/>
      <c r="U56" s="163"/>
      <c r="V56" s="163"/>
      <c r="W56" s="161"/>
      <c r="X56" s="162"/>
      <c r="Y56" s="163"/>
      <c r="Z56" s="163"/>
    </row>
    <row r="57" spans="1:26" s="150" customFormat="1" ht="13.2">
      <c r="A57" s="62"/>
      <c r="B57" s="70"/>
      <c r="C57" s="70"/>
      <c r="D57" s="70"/>
      <c r="E57" s="70"/>
      <c r="F57" s="71"/>
      <c r="G57" s="72"/>
    </row>
    <row r="58" spans="1:26" s="150" customFormat="1" ht="13.2">
      <c r="A58" s="773" t="s">
        <v>1788</v>
      </c>
      <c r="B58" s="774"/>
      <c r="C58" s="774"/>
      <c r="D58" s="774"/>
      <c r="E58" s="774"/>
      <c r="F58" s="775"/>
      <c r="G58" s="170">
        <f>SUM(G33:G56)</f>
        <v>0</v>
      </c>
    </row>
    <row r="59" spans="1:26" s="150" customFormat="1" ht="13.8" thickBot="1">
      <c r="A59" s="53"/>
      <c r="B59" s="65"/>
      <c r="C59" s="65"/>
      <c r="D59" s="65"/>
      <c r="E59" s="65"/>
      <c r="F59" s="73"/>
      <c r="G59" s="51"/>
    </row>
    <row r="60" spans="1:26" s="150" customFormat="1" ht="13.8" thickBot="1">
      <c r="A60" s="768" t="s">
        <v>27</v>
      </c>
      <c r="B60" s="769"/>
      <c r="C60" s="770"/>
      <c r="D60" s="770"/>
      <c r="E60" s="770"/>
      <c r="F60" s="771" t="s">
        <v>28</v>
      </c>
      <c r="G60" s="772"/>
    </row>
    <row r="63" spans="1:26" ht="12" customHeight="1">
      <c r="C63" s="605"/>
    </row>
    <row r="64" spans="1:26" ht="12" customHeight="1">
      <c r="C64" s="606"/>
    </row>
  </sheetData>
  <mergeCells count="5">
    <mergeCell ref="A2:G2"/>
    <mergeCell ref="A60:E60"/>
    <mergeCell ref="F60:G60"/>
    <mergeCell ref="A58:F58"/>
    <mergeCell ref="A3:C3"/>
  </mergeCells>
  <conditionalFormatting sqref="G31:G40">
    <cfRule type="cellIs" dxfId="78" priority="4" stopIfTrue="1" operator="lessThan">
      <formula>0.005</formula>
    </cfRule>
  </conditionalFormatting>
  <conditionalFormatting sqref="G43">
    <cfRule type="cellIs" dxfId="77" priority="3" stopIfTrue="1" operator="lessThan">
      <formula>0.005</formula>
    </cfRule>
  </conditionalFormatting>
  <conditionalFormatting sqref="G45:G53">
    <cfRule type="cellIs" dxfId="76" priority="2" stopIfTrue="1" operator="lessThan">
      <formula>0.005</formula>
    </cfRule>
  </conditionalFormatting>
  <dataValidations count="1">
    <dataValidation type="custom" allowBlank="1" showInputMessage="1" showErrorMessage="1" errorTitle="Invalid rate" error="A value with an invalid decimal part_x000a_was entered." sqref="F45:F53 F31:F43" xr:uid="{602C4CC6-6BC2-40B0-A399-FA960C8805CA}">
      <formula1>(F31)-TRUNC(F31,2)=0</formula1>
    </dataValidation>
  </dataValidations>
  <printOptions horizontalCentered="1"/>
  <pageMargins left="0.78740157480314965" right="0.59055118110236227" top="0.98425196850393704" bottom="0.39370078740157483" header="0.39370078740157483" footer="0.19685039370078741"/>
  <pageSetup paperSize="9" scale="76" firstPageNumber="140" orientation="portrait" blackAndWhite="1" useFirstPageNumber="1" r:id="rId1"/>
  <headerFooter alignWithMargins="0">
    <oddHeader>&amp;L&amp;"Calibri,Regular"&amp;8EKANGALA WWTW 
STAGE 2 COST ESTIMATES</oddHeader>
    <oddFooter xml:space="preserve">&amp;C&amp;"Calibri,Regular"&amp;8Part C2: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480531-ABBB-4E90-8678-D72CD77848DC}">
  <dimension ref="A1:Z195"/>
  <sheetViews>
    <sheetView showZeros="0" view="pageBreakPreview" topLeftCell="A137" zoomScaleNormal="100" zoomScaleSheetLayoutView="100" workbookViewId="0">
      <selection activeCell="F81" sqref="F81"/>
    </sheetView>
  </sheetViews>
  <sheetFormatPr defaultColWidth="8.88671875" defaultRowHeight="12" customHeight="1"/>
  <cols>
    <col min="1" max="1" width="12.77734375" style="161" customWidth="1"/>
    <col min="2" max="2" width="14.5546875" style="161" customWidth="1"/>
    <col min="3" max="3" width="53" style="161" customWidth="1"/>
    <col min="4" max="4" width="9.5546875" style="161" customWidth="1"/>
    <col min="5" max="5" width="10.77734375" style="161" customWidth="1"/>
    <col min="6" max="6" width="12.77734375" style="162" customWidth="1"/>
    <col min="7" max="7" width="14.77734375" style="160" bestFit="1" customWidth="1"/>
    <col min="8" max="8" width="15.77734375" style="160" customWidth="1"/>
    <col min="9" max="12" width="8.88671875" style="161"/>
    <col min="13" max="13" width="33.88671875" style="161" hidden="1" customWidth="1"/>
    <col min="14" max="14" width="0" style="161" hidden="1" customWidth="1"/>
    <col min="15" max="15" width="10.5546875" style="161" hidden="1" customWidth="1"/>
    <col min="16" max="16" width="9.21875" style="161" hidden="1" customWidth="1"/>
    <col min="17" max="19" width="0" style="161" hidden="1" customWidth="1"/>
    <col min="20" max="20" width="12.77734375" style="162" customWidth="1"/>
    <col min="21" max="21" width="13.77734375" style="163" customWidth="1"/>
    <col min="22" max="22" width="15.77734375" style="163" customWidth="1"/>
    <col min="23" max="23" width="8.88671875" style="161"/>
    <col min="24" max="24" width="12.77734375" style="162" customWidth="1"/>
    <col min="25" max="25" width="13.77734375" style="163" customWidth="1"/>
    <col min="26" max="26" width="15.77734375" style="163" customWidth="1"/>
    <col min="27" max="16384" width="8.88671875" style="161"/>
  </cols>
  <sheetData>
    <row r="1" spans="1:14" s="150" customFormat="1" ht="13.2">
      <c r="A1" s="148" t="s">
        <v>248</v>
      </c>
      <c r="B1" s="148"/>
      <c r="C1" s="149"/>
      <c r="D1" s="149"/>
      <c r="E1" s="149"/>
      <c r="F1" s="149"/>
      <c r="G1" s="149"/>
    </row>
    <row r="2" spans="1:14" s="150" customFormat="1" ht="15" customHeight="1">
      <c r="A2" s="763" t="s">
        <v>1837</v>
      </c>
      <c r="B2" s="763"/>
      <c r="C2" s="763"/>
      <c r="D2" s="763"/>
      <c r="E2" s="763"/>
      <c r="F2" s="763"/>
      <c r="G2" s="763"/>
    </row>
    <row r="3" spans="1:14" s="150" customFormat="1" ht="15" customHeight="1">
      <c r="A3" s="757" t="s">
        <v>547</v>
      </c>
      <c r="B3" s="757"/>
      <c r="C3" s="757"/>
      <c r="D3" s="621"/>
      <c r="E3" s="621"/>
      <c r="F3" s="621"/>
      <c r="G3" s="621"/>
      <c r="J3" s="151"/>
      <c r="K3" s="151"/>
      <c r="L3" s="151"/>
    </row>
    <row r="4" spans="1:14" s="150" customFormat="1" ht="15" customHeight="1">
      <c r="A4" s="60"/>
      <c r="B4" s="60"/>
      <c r="C4" s="149"/>
      <c r="D4" s="149"/>
      <c r="E4" s="149"/>
      <c r="F4" s="149"/>
      <c r="G4" s="149"/>
      <c r="J4" s="87"/>
      <c r="K4" s="87"/>
      <c r="L4" s="87"/>
    </row>
    <row r="5" spans="1:14" s="150" customFormat="1" ht="13.2">
      <c r="A5" s="61"/>
      <c r="B5" s="61"/>
      <c r="C5" s="61"/>
      <c r="D5" s="61"/>
      <c r="E5" s="61"/>
      <c r="F5" s="61"/>
      <c r="G5" s="61"/>
    </row>
    <row r="6" spans="1:14" s="150" customFormat="1" ht="13.2">
      <c r="A6" s="29" t="s">
        <v>0</v>
      </c>
      <c r="B6" s="29" t="s">
        <v>433</v>
      </c>
      <c r="C6" s="29" t="s">
        <v>1</v>
      </c>
      <c r="D6" s="29" t="s">
        <v>2</v>
      </c>
      <c r="E6" s="29" t="s">
        <v>3</v>
      </c>
      <c r="F6" s="29" t="s">
        <v>4</v>
      </c>
      <c r="G6" s="29" t="s">
        <v>249</v>
      </c>
    </row>
    <row r="7" spans="1:14" s="150" customFormat="1" ht="13.2">
      <c r="A7" s="29" t="s">
        <v>29</v>
      </c>
      <c r="B7" s="29"/>
      <c r="C7" s="29"/>
      <c r="D7" s="29"/>
      <c r="E7" s="29"/>
      <c r="F7" s="29"/>
      <c r="G7" s="29" t="s">
        <v>250</v>
      </c>
    </row>
    <row r="8" spans="1:14" s="150" customFormat="1" ht="13.2">
      <c r="A8" s="51"/>
      <c r="B8" s="51"/>
      <c r="C8" s="51"/>
      <c r="D8" s="51"/>
      <c r="E8" s="51"/>
      <c r="F8" s="51"/>
      <c r="G8" s="51"/>
    </row>
    <row r="9" spans="1:14" s="150" customFormat="1" ht="9.75" customHeight="1">
      <c r="A9" s="62"/>
      <c r="B9" s="63"/>
      <c r="C9" s="63"/>
      <c r="D9" s="63"/>
      <c r="E9" s="63"/>
      <c r="F9" s="63"/>
      <c r="G9" s="64"/>
    </row>
    <row r="10" spans="1:14" s="150" customFormat="1" ht="13.2">
      <c r="A10" s="152"/>
      <c r="B10" s="60"/>
      <c r="C10" s="153"/>
      <c r="D10" s="153"/>
      <c r="E10" s="153"/>
      <c r="F10" s="154"/>
      <c r="G10" s="155"/>
    </row>
    <row r="11" spans="1:14" s="150" customFormat="1" ht="11.25" customHeight="1">
      <c r="A11" s="53"/>
      <c r="B11" s="65"/>
      <c r="C11" s="65"/>
      <c r="D11" s="65"/>
      <c r="E11" s="65"/>
      <c r="F11" s="66"/>
      <c r="G11" s="67"/>
    </row>
    <row r="12" spans="1:14" s="150" customFormat="1" ht="13.2">
      <c r="A12" s="68"/>
      <c r="B12" s="68"/>
      <c r="C12" s="68"/>
      <c r="D12" s="68"/>
      <c r="E12" s="68"/>
      <c r="F12" s="69"/>
      <c r="G12" s="69"/>
    </row>
    <row r="13" spans="1:14" s="150" customFormat="1" ht="13.2">
      <c r="A13" s="390">
        <v>1</v>
      </c>
      <c r="B13" s="426"/>
      <c r="C13" s="425" t="s">
        <v>556</v>
      </c>
      <c r="D13" s="30"/>
      <c r="E13" s="156"/>
      <c r="F13" s="157"/>
      <c r="G13" s="157"/>
    </row>
    <row r="14" spans="1:14" ht="12" customHeight="1">
      <c r="A14" s="123"/>
      <c r="B14" s="123"/>
      <c r="C14" s="59"/>
      <c r="D14" s="118"/>
      <c r="E14" s="119"/>
      <c r="F14" s="158"/>
      <c r="G14" s="159"/>
    </row>
    <row r="15" spans="1:14" ht="12" customHeight="1">
      <c r="A15" s="122" t="s">
        <v>1786</v>
      </c>
      <c r="B15" s="122" t="s">
        <v>494</v>
      </c>
      <c r="C15" s="117" t="s">
        <v>6</v>
      </c>
      <c r="D15" s="118"/>
      <c r="E15" s="119"/>
      <c r="F15" s="158"/>
      <c r="G15" s="159"/>
    </row>
    <row r="16" spans="1:14" ht="12" customHeight="1">
      <c r="A16" s="122"/>
      <c r="B16" s="122"/>
      <c r="C16" s="117"/>
      <c r="D16" s="118"/>
      <c r="E16" s="119"/>
      <c r="F16" s="158"/>
      <c r="G16" s="159"/>
      <c r="N16" s="161" t="s">
        <v>522</v>
      </c>
    </row>
    <row r="17" spans="1:26" ht="14.25" customHeight="1">
      <c r="A17" s="123" t="s">
        <v>523</v>
      </c>
      <c r="B17" s="123" t="s">
        <v>7</v>
      </c>
      <c r="C17" s="59" t="s">
        <v>8</v>
      </c>
      <c r="D17" s="118"/>
      <c r="E17" s="119"/>
      <c r="F17" s="158"/>
      <c r="G17" s="164"/>
      <c r="M17" s="161" t="s">
        <v>520</v>
      </c>
      <c r="N17" s="161">
        <v>6380</v>
      </c>
      <c r="O17" s="161" t="s">
        <v>377</v>
      </c>
    </row>
    <row r="18" spans="1:26" s="160" customFormat="1" ht="14.25" customHeight="1">
      <c r="A18" s="123" t="s">
        <v>524</v>
      </c>
      <c r="B18" s="123"/>
      <c r="C18" s="59" t="s">
        <v>525</v>
      </c>
      <c r="D18" s="118" t="s">
        <v>9</v>
      </c>
      <c r="E18" s="119">
        <f>N17</f>
        <v>6380</v>
      </c>
      <c r="F18" s="158"/>
      <c r="G18" s="164" t="str">
        <f>IF(TRIM(E18)="rate only","ro",IF(ISBLANK(F18)," ",E18*F18))</f>
        <v xml:space="preserve"> </v>
      </c>
      <c r="I18" s="161"/>
      <c r="J18" s="161"/>
      <c r="K18" s="161"/>
      <c r="L18" s="161"/>
      <c r="M18" s="161" t="s">
        <v>521</v>
      </c>
      <c r="N18" s="161">
        <v>120</v>
      </c>
      <c r="O18" s="161" t="s">
        <v>377</v>
      </c>
      <c r="P18" s="161"/>
      <c r="Q18" s="161"/>
      <c r="R18" s="161"/>
      <c r="S18" s="161"/>
      <c r="T18" s="162"/>
      <c r="U18" s="163"/>
      <c r="V18" s="163"/>
      <c r="W18" s="161"/>
      <c r="X18" s="162"/>
      <c r="Y18" s="163"/>
      <c r="Z18" s="163"/>
    </row>
    <row r="19" spans="1:26" s="160" customFormat="1" ht="13.5" customHeight="1">
      <c r="A19" s="123" t="s">
        <v>527</v>
      </c>
      <c r="B19" s="123"/>
      <c r="C19" s="59" t="s">
        <v>526</v>
      </c>
      <c r="D19" s="118" t="s">
        <v>9</v>
      </c>
      <c r="E19" s="119">
        <f>N18</f>
        <v>120</v>
      </c>
      <c r="F19" s="158"/>
      <c r="G19" s="164" t="str">
        <f>IF(TRIM(E19)="rate only","ro",IF(ISBLANK(F19)," ",E19*F19))</f>
        <v xml:space="preserve"> </v>
      </c>
      <c r="I19" s="161"/>
      <c r="J19" s="161"/>
      <c r="K19" s="161"/>
      <c r="L19" s="161"/>
      <c r="M19" s="161" t="s">
        <v>519</v>
      </c>
      <c r="N19" s="161">
        <v>1900</v>
      </c>
      <c r="O19" s="161" t="s">
        <v>377</v>
      </c>
      <c r="P19" s="161"/>
      <c r="Q19" s="161"/>
      <c r="R19" s="161"/>
      <c r="S19" s="161"/>
      <c r="T19" s="162"/>
      <c r="U19" s="163"/>
      <c r="V19" s="163"/>
      <c r="W19" s="161"/>
      <c r="X19" s="162"/>
      <c r="Y19" s="163"/>
      <c r="Z19" s="163"/>
    </row>
    <row r="20" spans="1:26" s="160" customFormat="1" ht="13.5" customHeight="1">
      <c r="A20" s="123" t="s">
        <v>528</v>
      </c>
      <c r="B20" s="123"/>
      <c r="C20" s="59" t="s">
        <v>1205</v>
      </c>
      <c r="D20" s="118" t="s">
        <v>9</v>
      </c>
      <c r="E20" s="119">
        <f>N19</f>
        <v>1900</v>
      </c>
      <c r="F20" s="158"/>
      <c r="G20" s="164" t="str">
        <f>IF(TRIM(E20)="rate only","ro",IF(ISBLANK(F20)," ",E20*F20))</f>
        <v xml:space="preserve"> </v>
      </c>
      <c r="I20" s="161"/>
      <c r="J20" s="161"/>
      <c r="K20" s="161"/>
      <c r="L20" s="161"/>
      <c r="M20" s="516" t="s">
        <v>1203</v>
      </c>
      <c r="N20" s="516">
        <f>N17+N18+N19</f>
        <v>8400</v>
      </c>
      <c r="O20" s="516" t="s">
        <v>1204</v>
      </c>
      <c r="P20" s="161"/>
      <c r="Q20" s="161"/>
      <c r="R20" s="161"/>
      <c r="S20" s="161"/>
      <c r="T20" s="162"/>
      <c r="U20" s="163"/>
      <c r="V20" s="163"/>
      <c r="W20" s="161"/>
      <c r="X20" s="162"/>
      <c r="Y20" s="163"/>
      <c r="Z20" s="163"/>
    </row>
    <row r="21" spans="1:26" s="160" customFormat="1" ht="12" customHeight="1">
      <c r="A21" s="123"/>
      <c r="B21" s="123"/>
      <c r="C21" s="59"/>
      <c r="D21" s="118"/>
      <c r="E21" s="119" t="s">
        <v>13</v>
      </c>
      <c r="F21" s="158"/>
      <c r="G21" s="159"/>
      <c r="I21" s="161"/>
      <c r="J21" s="161"/>
      <c r="K21" s="161"/>
      <c r="L21" s="161"/>
      <c r="M21" s="161"/>
      <c r="N21" s="161"/>
      <c r="O21" s="161"/>
      <c r="P21" s="161"/>
      <c r="Q21" s="161"/>
      <c r="R21" s="161"/>
      <c r="S21" s="161"/>
      <c r="T21" s="162"/>
      <c r="U21" s="163"/>
      <c r="V21" s="163"/>
      <c r="W21" s="161"/>
      <c r="X21" s="162"/>
      <c r="Y21" s="163"/>
      <c r="Z21" s="163"/>
    </row>
    <row r="22" spans="1:26" s="160" customFormat="1" ht="12" customHeight="1">
      <c r="A22" s="122" t="s">
        <v>1236</v>
      </c>
      <c r="B22" s="122" t="s">
        <v>14</v>
      </c>
      <c r="C22" s="117" t="s">
        <v>500</v>
      </c>
      <c r="D22" s="118"/>
      <c r="E22" s="119" t="s">
        <v>13</v>
      </c>
      <c r="F22" s="158"/>
      <c r="G22" s="159"/>
      <c r="I22" s="161"/>
      <c r="J22" s="161"/>
      <c r="K22" s="161"/>
      <c r="L22" s="161"/>
      <c r="M22" s="161"/>
      <c r="N22" s="161"/>
      <c r="O22" s="161"/>
      <c r="P22" s="161"/>
      <c r="Q22" s="161"/>
      <c r="R22" s="161"/>
      <c r="S22" s="161"/>
      <c r="T22" s="162"/>
      <c r="U22" s="163"/>
      <c r="V22" s="163"/>
      <c r="W22" s="161"/>
      <c r="X22" s="162"/>
      <c r="Y22" s="163"/>
      <c r="Z22" s="163"/>
    </row>
    <row r="23" spans="1:26" s="160" customFormat="1" ht="12" customHeight="1">
      <c r="A23" s="122"/>
      <c r="B23" s="122"/>
      <c r="C23" s="117"/>
      <c r="D23" s="118"/>
      <c r="E23" s="119" t="s">
        <v>13</v>
      </c>
      <c r="F23" s="158"/>
      <c r="G23" s="159"/>
      <c r="I23" s="161"/>
      <c r="J23" s="161"/>
      <c r="K23" s="161"/>
      <c r="L23" s="161"/>
      <c r="M23" s="161"/>
      <c r="N23" s="161"/>
      <c r="O23" s="161"/>
      <c r="P23" s="161"/>
      <c r="Q23" s="161"/>
      <c r="R23" s="161"/>
      <c r="S23" s="161"/>
      <c r="T23" s="162"/>
      <c r="U23" s="163"/>
      <c r="V23" s="163"/>
      <c r="W23" s="161"/>
      <c r="X23" s="162"/>
      <c r="Y23" s="163"/>
      <c r="Z23" s="163"/>
    </row>
    <row r="24" spans="1:26" s="160" customFormat="1" ht="12" customHeight="1">
      <c r="A24" s="123" t="s">
        <v>531</v>
      </c>
      <c r="B24" s="123" t="s">
        <v>15</v>
      </c>
      <c r="C24" s="59" t="s">
        <v>505</v>
      </c>
      <c r="D24" s="118" t="s">
        <v>16</v>
      </c>
      <c r="E24" s="119">
        <v>1</v>
      </c>
      <c r="F24" s="158"/>
      <c r="G24" s="164" t="str">
        <f>IF(TRIM(E24)="rate only","ro",IF(ISBLANK(F24)," ",E24*F24))</f>
        <v xml:space="preserve"> </v>
      </c>
      <c r="I24" s="161"/>
      <c r="J24" s="161"/>
      <c r="K24" s="161"/>
      <c r="L24" s="161"/>
      <c r="M24" s="161"/>
      <c r="N24" s="161"/>
      <c r="O24" s="161"/>
      <c r="P24" s="161"/>
      <c r="Q24" s="161"/>
      <c r="R24" s="161"/>
      <c r="S24" s="161"/>
      <c r="T24" s="162"/>
      <c r="U24" s="163"/>
      <c r="V24" s="163"/>
      <c r="W24" s="161"/>
      <c r="X24" s="162"/>
      <c r="Y24" s="163"/>
      <c r="Z24" s="163"/>
    </row>
    <row r="25" spans="1:26" s="160" customFormat="1" ht="12" customHeight="1">
      <c r="A25" s="123"/>
      <c r="B25" s="123"/>
      <c r="C25" s="59"/>
      <c r="D25" s="118"/>
      <c r="E25" s="119" t="s">
        <v>13</v>
      </c>
      <c r="F25" s="158"/>
      <c r="G25" s="159"/>
      <c r="I25" s="161"/>
      <c r="J25" s="161"/>
      <c r="K25" s="161"/>
      <c r="L25" s="161"/>
      <c r="M25" s="161"/>
      <c r="N25" s="161"/>
      <c r="O25" s="161"/>
      <c r="P25" s="161"/>
      <c r="Q25" s="161"/>
      <c r="R25" s="161"/>
      <c r="S25" s="161"/>
      <c r="T25" s="162"/>
      <c r="U25" s="163"/>
      <c r="V25" s="163"/>
      <c r="W25" s="161"/>
      <c r="X25" s="162"/>
      <c r="Y25" s="163"/>
      <c r="Z25" s="163"/>
    </row>
    <row r="26" spans="1:26" s="160" customFormat="1" ht="12" customHeight="1">
      <c r="A26" s="123" t="s">
        <v>532</v>
      </c>
      <c r="B26" s="123" t="s">
        <v>17</v>
      </c>
      <c r="C26" s="59" t="s">
        <v>533</v>
      </c>
      <c r="D26" s="118" t="s">
        <v>16</v>
      </c>
      <c r="E26" s="119">
        <v>2</v>
      </c>
      <c r="F26" s="158"/>
      <c r="G26" s="164" t="str">
        <f>IF(TRIM(E26)="rate only","ro",IF(ISBLANK(F26)," ",E26*F26))</f>
        <v xml:space="preserve"> </v>
      </c>
      <c r="I26" s="161"/>
      <c r="J26" s="161"/>
      <c r="K26" s="161"/>
      <c r="L26" s="161"/>
      <c r="M26" s="161"/>
      <c r="N26" s="161"/>
      <c r="O26" s="161"/>
      <c r="P26" s="161"/>
      <c r="Q26" s="161"/>
      <c r="R26" s="161"/>
      <c r="S26" s="161"/>
      <c r="T26" s="162"/>
      <c r="U26" s="163"/>
      <c r="V26" s="163"/>
      <c r="W26" s="161"/>
      <c r="X26" s="162"/>
      <c r="Y26" s="163"/>
      <c r="Z26" s="163"/>
    </row>
    <row r="27" spans="1:26" s="160" customFormat="1" ht="12" customHeight="1">
      <c r="A27" s="123"/>
      <c r="B27" s="123"/>
      <c r="C27" s="59"/>
      <c r="D27" s="118"/>
      <c r="E27" s="119" t="s">
        <v>13</v>
      </c>
      <c r="F27" s="158"/>
      <c r="G27" s="159"/>
      <c r="I27" s="161"/>
      <c r="J27" s="161"/>
      <c r="K27" s="161"/>
      <c r="L27" s="161"/>
      <c r="M27" s="161"/>
      <c r="N27" s="161"/>
      <c r="O27" s="161"/>
      <c r="P27" s="161"/>
      <c r="Q27" s="161"/>
      <c r="R27" s="161"/>
      <c r="S27" s="161"/>
      <c r="T27" s="162"/>
      <c r="U27" s="163"/>
      <c r="V27" s="163"/>
      <c r="W27" s="161"/>
      <c r="X27" s="162"/>
      <c r="Y27" s="163"/>
      <c r="Z27" s="163"/>
    </row>
    <row r="28" spans="1:26" s="160" customFormat="1" ht="12" customHeight="1">
      <c r="A28" s="122" t="s">
        <v>1783</v>
      </c>
      <c r="B28" s="122" t="s">
        <v>18</v>
      </c>
      <c r="C28" s="117" t="s">
        <v>529</v>
      </c>
      <c r="D28" s="118"/>
      <c r="E28" s="119" t="s">
        <v>13</v>
      </c>
      <c r="F28" s="158"/>
      <c r="G28" s="159"/>
      <c r="I28" s="161"/>
      <c r="J28" s="161"/>
      <c r="K28" s="161"/>
      <c r="L28" s="161"/>
      <c r="M28" s="161"/>
      <c r="N28" s="161"/>
      <c r="O28" s="161"/>
      <c r="P28" s="161"/>
      <c r="Q28" s="161"/>
      <c r="R28" s="161"/>
      <c r="S28" s="161"/>
      <c r="T28" s="162"/>
      <c r="U28" s="163"/>
      <c r="V28" s="163"/>
      <c r="W28" s="161"/>
      <c r="X28" s="162"/>
      <c r="Y28" s="163"/>
      <c r="Z28" s="163"/>
    </row>
    <row r="29" spans="1:26" s="160" customFormat="1" ht="12" customHeight="1">
      <c r="A29" s="122"/>
      <c r="B29" s="122"/>
      <c r="C29" s="117" t="s">
        <v>530</v>
      </c>
      <c r="D29" s="118"/>
      <c r="E29" s="119" t="s">
        <v>13</v>
      </c>
      <c r="F29" s="158"/>
      <c r="G29" s="159"/>
      <c r="I29" s="161"/>
      <c r="J29" s="161"/>
      <c r="K29" s="161"/>
      <c r="L29" s="161"/>
      <c r="M29" s="161"/>
      <c r="N29" s="161"/>
      <c r="O29" s="161"/>
      <c r="P29" s="161"/>
      <c r="Q29" s="161"/>
      <c r="R29" s="161"/>
      <c r="S29" s="161"/>
      <c r="T29" s="162"/>
      <c r="U29" s="163"/>
      <c r="V29" s="163"/>
      <c r="W29" s="161"/>
      <c r="X29" s="162"/>
      <c r="Y29" s="163"/>
      <c r="Z29" s="163"/>
    </row>
    <row r="30" spans="1:26" s="160" customFormat="1" ht="12" customHeight="1">
      <c r="A30" s="122"/>
      <c r="B30" s="122"/>
      <c r="C30" s="117"/>
      <c r="D30" s="118"/>
      <c r="E30" s="119" t="s">
        <v>13</v>
      </c>
      <c r="F30" s="158"/>
      <c r="G30" s="159"/>
      <c r="I30" s="161"/>
      <c r="J30" s="161"/>
      <c r="K30" s="161"/>
      <c r="L30" s="161"/>
      <c r="M30" s="161"/>
      <c r="N30" s="161" t="s">
        <v>536</v>
      </c>
      <c r="O30" s="161"/>
      <c r="P30" s="161"/>
      <c r="Q30" s="161"/>
      <c r="R30" s="161"/>
      <c r="S30" s="161"/>
      <c r="T30" s="162"/>
      <c r="U30" s="163"/>
      <c r="V30" s="163"/>
      <c r="W30" s="161"/>
      <c r="X30" s="162"/>
      <c r="Y30" s="163"/>
      <c r="Z30" s="163"/>
    </row>
    <row r="31" spans="1:26" s="160" customFormat="1" ht="12" customHeight="1">
      <c r="A31" s="123" t="s">
        <v>499</v>
      </c>
      <c r="B31" s="123" t="s">
        <v>19</v>
      </c>
      <c r="C31" s="59" t="s">
        <v>505</v>
      </c>
      <c r="D31" s="118" t="s">
        <v>16</v>
      </c>
      <c r="E31" s="119">
        <v>5</v>
      </c>
      <c r="F31" s="158"/>
      <c r="G31" s="164" t="str">
        <f>IF(TRIM(E31)="rate only","ro",IF(ISBLANK(F31)," ",E31*F31))</f>
        <v xml:space="preserve"> </v>
      </c>
      <c r="I31" s="161"/>
      <c r="J31" s="161"/>
      <c r="K31" s="161"/>
      <c r="L31" s="161"/>
      <c r="M31" s="161" t="s">
        <v>535</v>
      </c>
      <c r="N31" s="161">
        <v>50</v>
      </c>
      <c r="O31" s="161" t="s">
        <v>12</v>
      </c>
      <c r="P31" s="161"/>
      <c r="Q31" s="161"/>
      <c r="R31" s="161"/>
      <c r="S31" s="161"/>
      <c r="T31" s="162"/>
      <c r="U31" s="163"/>
      <c r="V31" s="163"/>
      <c r="W31" s="161"/>
      <c r="X31" s="162"/>
      <c r="Y31" s="163"/>
      <c r="Z31" s="163"/>
    </row>
    <row r="32" spans="1:26" s="160" customFormat="1" ht="12" customHeight="1">
      <c r="A32" s="123"/>
      <c r="B32" s="123"/>
      <c r="C32" s="59"/>
      <c r="D32" s="118"/>
      <c r="E32" s="119" t="s">
        <v>13</v>
      </c>
      <c r="F32" s="158"/>
      <c r="G32" s="159"/>
      <c r="I32" s="161"/>
      <c r="J32" s="161"/>
      <c r="K32" s="161"/>
      <c r="L32" s="161"/>
      <c r="M32" s="161"/>
      <c r="N32" s="161"/>
      <c r="O32" s="161"/>
      <c r="P32" s="161"/>
      <c r="Q32" s="161"/>
      <c r="R32" s="161"/>
      <c r="S32" s="161"/>
      <c r="T32" s="162"/>
      <c r="U32" s="163"/>
      <c r="V32" s="163"/>
      <c r="W32" s="161"/>
      <c r="X32" s="162"/>
      <c r="Y32" s="163"/>
      <c r="Z32" s="163"/>
    </row>
    <row r="33" spans="1:26" s="160" customFormat="1" ht="12" customHeight="1">
      <c r="A33" s="122" t="s">
        <v>1225</v>
      </c>
      <c r="B33" s="122" t="s">
        <v>20</v>
      </c>
      <c r="C33" s="117" t="s">
        <v>534</v>
      </c>
      <c r="D33" s="118"/>
      <c r="E33" s="119"/>
      <c r="F33" s="166"/>
      <c r="G33" s="167"/>
      <c r="I33" s="161"/>
      <c r="J33" s="161"/>
      <c r="K33" s="161"/>
      <c r="L33" s="161"/>
      <c r="M33" s="161"/>
      <c r="N33" s="161"/>
      <c r="O33" s="161"/>
      <c r="P33" s="161"/>
      <c r="Q33" s="161"/>
      <c r="R33" s="161"/>
      <c r="S33" s="161"/>
      <c r="T33" s="162"/>
      <c r="U33" s="163"/>
      <c r="V33" s="163"/>
      <c r="W33" s="161"/>
      <c r="X33" s="162"/>
      <c r="Y33" s="163"/>
      <c r="Z33" s="163"/>
    </row>
    <row r="34" spans="1:26" s="160" customFormat="1" ht="12" customHeight="1">
      <c r="A34" s="122"/>
      <c r="B34" s="122"/>
      <c r="C34" s="168"/>
      <c r="D34" s="118"/>
      <c r="E34" s="119"/>
      <c r="F34" s="166"/>
      <c r="G34" s="167"/>
      <c r="I34" s="161"/>
      <c r="J34" s="161"/>
      <c r="K34" s="161"/>
      <c r="L34" s="161"/>
      <c r="M34" s="161"/>
      <c r="N34" s="161"/>
      <c r="O34" s="161"/>
      <c r="P34" s="161"/>
      <c r="Q34" s="161"/>
      <c r="R34" s="161"/>
      <c r="S34" s="161"/>
      <c r="T34" s="162"/>
      <c r="U34" s="163"/>
      <c r="V34" s="163"/>
      <c r="W34" s="161"/>
      <c r="X34" s="162"/>
      <c r="Y34" s="163"/>
      <c r="Z34" s="163"/>
    </row>
    <row r="35" spans="1:26" s="160" customFormat="1" ht="12" customHeight="1">
      <c r="A35" s="123" t="s">
        <v>541</v>
      </c>
      <c r="B35" s="123" t="s">
        <v>23</v>
      </c>
      <c r="C35" s="59" t="s">
        <v>25</v>
      </c>
      <c r="D35" s="118" t="s">
        <v>26</v>
      </c>
      <c r="E35" s="119">
        <v>100</v>
      </c>
      <c r="F35" s="158"/>
      <c r="G35" s="164" t="str">
        <f>IF(TRIM(E35)="rate only","ro",IF(ISBLANK(F35)," ",E35*F35))</f>
        <v xml:space="preserve"> </v>
      </c>
      <c r="I35" s="161"/>
      <c r="J35" s="161"/>
      <c r="K35" s="161"/>
      <c r="L35" s="161"/>
      <c r="M35" s="161"/>
      <c r="N35" s="161"/>
      <c r="O35" s="161"/>
      <c r="P35" s="161"/>
      <c r="Q35" s="161"/>
      <c r="R35" s="161"/>
      <c r="S35" s="161"/>
      <c r="T35" s="162"/>
      <c r="U35" s="163"/>
      <c r="V35" s="163"/>
      <c r="W35" s="161"/>
      <c r="X35" s="162"/>
      <c r="Y35" s="163"/>
      <c r="Z35" s="163"/>
    </row>
    <row r="36" spans="1:26" s="160" customFormat="1" ht="12" customHeight="1">
      <c r="A36" s="123"/>
      <c r="B36" s="123"/>
      <c r="C36" s="59"/>
      <c r="D36" s="118"/>
      <c r="E36" s="118"/>
      <c r="F36" s="166"/>
      <c r="G36" s="169"/>
      <c r="I36" s="161"/>
      <c r="J36" s="161"/>
      <c r="K36" s="161"/>
      <c r="L36" s="161"/>
      <c r="M36" s="161"/>
      <c r="N36" s="161"/>
      <c r="O36" s="161"/>
      <c r="P36" s="161"/>
      <c r="Q36" s="161"/>
      <c r="R36" s="161"/>
      <c r="S36" s="161"/>
      <c r="T36" s="162"/>
      <c r="U36" s="163"/>
      <c r="V36" s="163"/>
      <c r="W36" s="161"/>
      <c r="X36" s="162"/>
      <c r="Y36" s="163"/>
      <c r="Z36" s="163"/>
    </row>
    <row r="37" spans="1:26" s="160" customFormat="1" ht="12" customHeight="1">
      <c r="A37" s="123" t="s">
        <v>537</v>
      </c>
      <c r="B37" s="123" t="s">
        <v>21</v>
      </c>
      <c r="C37" s="59" t="s">
        <v>538</v>
      </c>
      <c r="D37" s="118" t="s">
        <v>12</v>
      </c>
      <c r="E37" s="119">
        <f>N31</f>
        <v>50</v>
      </c>
      <c r="F37" s="158"/>
      <c r="G37" s="164" t="str">
        <f>IF(TRIM(E37)="rate only","ro",IF(ISBLANK(F37)," ",E37*F37))</f>
        <v xml:space="preserve"> </v>
      </c>
      <c r="I37" s="161"/>
      <c r="J37" s="161"/>
      <c r="K37" s="161"/>
      <c r="L37" s="161"/>
      <c r="M37" s="161"/>
      <c r="N37" s="161"/>
      <c r="O37" s="161"/>
      <c r="P37" s="161"/>
      <c r="Q37" s="161"/>
      <c r="R37" s="161"/>
      <c r="S37" s="161"/>
      <c r="T37" s="162"/>
      <c r="U37" s="163"/>
      <c r="V37" s="163"/>
      <c r="W37" s="161"/>
      <c r="X37" s="162"/>
      <c r="Y37" s="163"/>
      <c r="Z37" s="163"/>
    </row>
    <row r="38" spans="1:26" s="160" customFormat="1" ht="12" customHeight="1">
      <c r="A38" s="123"/>
      <c r="B38" s="123"/>
      <c r="C38" s="59"/>
      <c r="D38" s="118"/>
      <c r="E38" s="119" t="s">
        <v>13</v>
      </c>
      <c r="F38" s="166"/>
      <c r="G38" s="167"/>
      <c r="I38" s="161"/>
      <c r="J38" s="161"/>
      <c r="K38" s="161"/>
      <c r="L38" s="161"/>
      <c r="M38" s="161"/>
      <c r="N38" s="161"/>
      <c r="O38" s="161"/>
      <c r="P38" s="161"/>
      <c r="Q38" s="161"/>
      <c r="R38" s="161"/>
      <c r="S38" s="161"/>
      <c r="T38" s="162"/>
      <c r="U38" s="163"/>
      <c r="V38" s="163"/>
      <c r="W38" s="161"/>
      <c r="X38" s="162"/>
      <c r="Y38" s="163"/>
      <c r="Z38" s="163"/>
    </row>
    <row r="39" spans="1:26" s="160" customFormat="1" ht="12" customHeight="1">
      <c r="A39" s="123" t="s">
        <v>539</v>
      </c>
      <c r="B39" s="123" t="s">
        <v>22</v>
      </c>
      <c r="C39" s="59" t="s">
        <v>540</v>
      </c>
      <c r="D39" s="118"/>
      <c r="E39" s="119" t="s">
        <v>13</v>
      </c>
      <c r="F39" s="166"/>
      <c r="G39" s="167"/>
      <c r="I39" s="161"/>
      <c r="J39" s="161"/>
      <c r="K39" s="161"/>
      <c r="L39" s="161"/>
      <c r="M39" s="161"/>
      <c r="N39" s="161"/>
      <c r="O39" s="161"/>
      <c r="P39" s="161"/>
      <c r="Q39" s="161"/>
      <c r="R39" s="161"/>
      <c r="S39" s="161"/>
      <c r="T39" s="162"/>
      <c r="U39" s="163"/>
      <c r="V39" s="163"/>
      <c r="W39" s="161"/>
      <c r="X39" s="162"/>
      <c r="Y39" s="163"/>
      <c r="Z39" s="163"/>
    </row>
    <row r="40" spans="1:26" s="160" customFormat="1" ht="12" customHeight="1">
      <c r="A40" s="123"/>
      <c r="B40" s="123"/>
      <c r="C40" s="59"/>
      <c r="D40" s="118"/>
      <c r="E40" s="119" t="s">
        <v>13</v>
      </c>
      <c r="F40" s="166"/>
      <c r="G40" s="167"/>
      <c r="I40" s="161"/>
      <c r="J40" s="161"/>
      <c r="K40" s="161"/>
      <c r="L40" s="161"/>
      <c r="M40" s="161"/>
      <c r="N40" s="161"/>
      <c r="O40" s="161"/>
      <c r="P40" s="161"/>
      <c r="Q40" s="161"/>
      <c r="R40" s="161"/>
      <c r="S40" s="161"/>
      <c r="T40" s="162"/>
      <c r="U40" s="163"/>
      <c r="V40" s="163"/>
      <c r="W40" s="161"/>
      <c r="X40" s="162"/>
      <c r="Y40" s="163"/>
      <c r="Z40" s="163"/>
    </row>
    <row r="41" spans="1:26" s="160" customFormat="1" ht="12" customHeight="1">
      <c r="A41" s="123" t="s">
        <v>542</v>
      </c>
      <c r="B41" s="123" t="s">
        <v>24</v>
      </c>
      <c r="C41" s="59" t="s">
        <v>543</v>
      </c>
      <c r="D41" s="118" t="s">
        <v>9</v>
      </c>
      <c r="E41" s="119">
        <v>200</v>
      </c>
      <c r="F41" s="158"/>
      <c r="G41" s="164" t="str">
        <f>IF(TRIM(E41)="rate only","ro",IF(ISBLANK(F41)," ",E41*F41))</f>
        <v xml:space="preserve"> </v>
      </c>
      <c r="I41" s="161"/>
      <c r="J41" s="161"/>
      <c r="K41" s="161"/>
      <c r="L41" s="161"/>
      <c r="M41" s="161"/>
      <c r="N41" s="161"/>
      <c r="O41" s="161"/>
      <c r="P41" s="161"/>
      <c r="Q41" s="161"/>
      <c r="R41" s="161"/>
      <c r="S41" s="161"/>
      <c r="T41" s="162"/>
      <c r="U41" s="163"/>
      <c r="V41" s="163"/>
      <c r="W41" s="161"/>
      <c r="X41" s="162"/>
      <c r="Y41" s="163"/>
      <c r="Z41" s="163"/>
    </row>
    <row r="42" spans="1:26" s="160" customFormat="1" ht="12" customHeight="1">
      <c r="A42" s="123"/>
      <c r="B42" s="123"/>
      <c r="C42" s="59"/>
      <c r="D42" s="118"/>
      <c r="E42" s="119"/>
      <c r="F42" s="158"/>
      <c r="G42" s="164"/>
      <c r="I42" s="161"/>
      <c r="J42" s="161"/>
      <c r="K42" s="161"/>
      <c r="L42" s="161"/>
      <c r="M42" s="161"/>
      <c r="N42" s="161"/>
      <c r="O42" s="161"/>
      <c r="P42" s="161"/>
      <c r="Q42" s="161"/>
      <c r="R42" s="161"/>
      <c r="S42" s="161"/>
      <c r="T42" s="162"/>
      <c r="U42" s="163"/>
      <c r="V42" s="163"/>
      <c r="W42" s="161"/>
      <c r="X42" s="162"/>
      <c r="Y42" s="163"/>
      <c r="Z42" s="163"/>
    </row>
    <row r="43" spans="1:26" s="160" customFormat="1" ht="12" customHeight="1">
      <c r="A43" s="122" t="s">
        <v>1789</v>
      </c>
      <c r="B43" s="122" t="s">
        <v>508</v>
      </c>
      <c r="C43" s="117" t="s">
        <v>506</v>
      </c>
      <c r="D43" s="118"/>
      <c r="E43" s="118"/>
      <c r="F43" s="166"/>
      <c r="G43" s="169"/>
      <c r="I43" s="161"/>
      <c r="J43" s="161"/>
      <c r="K43" s="161"/>
      <c r="L43" s="161"/>
      <c r="M43" s="161"/>
      <c r="N43" s="161"/>
      <c r="O43" s="161"/>
      <c r="P43" s="161"/>
      <c r="Q43" s="161"/>
      <c r="R43" s="161"/>
      <c r="S43" s="161"/>
      <c r="T43" s="162"/>
      <c r="U43" s="163"/>
      <c r="V43" s="163"/>
      <c r="W43" s="161"/>
      <c r="X43" s="162"/>
      <c r="Y43" s="163"/>
      <c r="Z43" s="163"/>
    </row>
    <row r="44" spans="1:26" s="160" customFormat="1" ht="12" customHeight="1">
      <c r="A44" s="122"/>
      <c r="B44" s="122"/>
      <c r="C44" s="117" t="s">
        <v>507</v>
      </c>
      <c r="D44" s="118" t="s">
        <v>26</v>
      </c>
      <c r="E44" s="118">
        <f>N20*0.1*0.1</f>
        <v>84</v>
      </c>
      <c r="F44" s="158"/>
      <c r="G44" s="164" t="str">
        <f>IF(TRIM(E44)="rate only","ro",IF(ISBLANK(F44)," ",E44*F44))</f>
        <v xml:space="preserve"> </v>
      </c>
      <c r="I44" s="161"/>
      <c r="J44" s="161"/>
      <c r="K44" s="161"/>
      <c r="L44" s="161"/>
      <c r="M44" s="161"/>
      <c r="N44" s="161"/>
      <c r="O44" s="161"/>
      <c r="P44" s="161"/>
      <c r="Q44" s="161"/>
      <c r="R44" s="161"/>
      <c r="S44" s="161"/>
      <c r="T44" s="162"/>
      <c r="U44" s="163"/>
      <c r="V44" s="163"/>
      <c r="W44" s="161"/>
      <c r="X44" s="162"/>
      <c r="Y44" s="163"/>
      <c r="Z44" s="163"/>
    </row>
    <row r="45" spans="1:26" s="160" customFormat="1" ht="12" customHeight="1">
      <c r="A45" s="123"/>
      <c r="B45" s="123"/>
      <c r="C45" s="59"/>
      <c r="D45" s="118"/>
      <c r="E45" s="118"/>
      <c r="F45" s="166"/>
      <c r="G45" s="169"/>
      <c r="I45" s="161"/>
      <c r="J45" s="161"/>
      <c r="K45" s="161"/>
      <c r="L45" s="161"/>
      <c r="M45" s="161"/>
      <c r="N45" s="161"/>
      <c r="O45" s="161"/>
      <c r="P45" s="161"/>
      <c r="Q45" s="161"/>
      <c r="R45" s="161"/>
      <c r="S45" s="161"/>
      <c r="T45" s="162"/>
      <c r="U45" s="163"/>
      <c r="V45" s="163"/>
      <c r="W45" s="161"/>
      <c r="X45" s="162"/>
      <c r="Y45" s="163"/>
      <c r="Z45" s="163"/>
    </row>
    <row r="46" spans="1:26" s="160" customFormat="1" ht="14.25" customHeight="1">
      <c r="A46" s="174">
        <v>1.6</v>
      </c>
      <c r="B46" s="174" t="s">
        <v>550</v>
      </c>
      <c r="C46" s="174" t="s">
        <v>546</v>
      </c>
      <c r="D46" s="175"/>
      <c r="E46" s="175"/>
      <c r="F46" s="176"/>
      <c r="G46" s="176"/>
      <c r="I46" s="161"/>
      <c r="J46" s="161"/>
      <c r="K46" s="161"/>
      <c r="L46" s="161"/>
      <c r="M46" s="161"/>
      <c r="N46" s="161"/>
      <c r="O46" s="161"/>
      <c r="P46" s="161"/>
      <c r="Q46" s="161"/>
      <c r="R46" s="161"/>
      <c r="S46" s="161"/>
      <c r="T46" s="162"/>
      <c r="U46" s="163"/>
      <c r="V46" s="163"/>
      <c r="W46" s="161"/>
      <c r="X46" s="162"/>
      <c r="Y46" s="163"/>
      <c r="Z46" s="163"/>
    </row>
    <row r="47" spans="1:26" s="160" customFormat="1" ht="12" customHeight="1">
      <c r="A47" s="173"/>
      <c r="B47" s="173"/>
      <c r="C47" s="173"/>
      <c r="D47" s="175"/>
      <c r="E47" s="175"/>
      <c r="F47" s="176"/>
      <c r="G47" s="176"/>
      <c r="I47" s="161"/>
      <c r="J47" s="161"/>
      <c r="K47" s="161"/>
      <c r="L47" s="161"/>
      <c r="M47" s="161"/>
      <c r="N47" s="161"/>
      <c r="O47" s="161"/>
      <c r="P47" s="161"/>
      <c r="Q47" s="161"/>
      <c r="R47" s="161"/>
      <c r="S47" s="161"/>
      <c r="T47" s="162"/>
      <c r="U47" s="163"/>
      <c r="V47" s="163"/>
      <c r="W47" s="161"/>
      <c r="X47" s="162"/>
      <c r="Y47" s="163"/>
      <c r="Z47" s="163"/>
    </row>
    <row r="48" spans="1:26" s="160" customFormat="1" ht="12" customHeight="1">
      <c r="A48" s="173" t="s">
        <v>545</v>
      </c>
      <c r="B48" s="173">
        <v>103.01</v>
      </c>
      <c r="C48" s="173" t="s">
        <v>285</v>
      </c>
      <c r="D48" s="175" t="s">
        <v>374</v>
      </c>
      <c r="E48" s="177">
        <f>(N48+N49)*10</f>
        <v>71500</v>
      </c>
      <c r="F48" s="176"/>
      <c r="G48" s="178" t="str">
        <f>IF(F48="","",F48*$E48)</f>
        <v/>
      </c>
      <c r="I48" s="161"/>
      <c r="J48" s="161"/>
      <c r="K48" s="161"/>
      <c r="L48" s="161"/>
      <c r="M48" s="161" t="s">
        <v>551</v>
      </c>
      <c r="N48" s="161">
        <f>4950+600</f>
        <v>5550</v>
      </c>
      <c r="O48" s="161"/>
      <c r="P48" s="161"/>
      <c r="Q48" s="161"/>
      <c r="R48" s="161"/>
      <c r="S48" s="161"/>
      <c r="T48" s="162"/>
      <c r="U48" s="163"/>
      <c r="V48" s="163"/>
      <c r="W48" s="161"/>
      <c r="X48" s="162"/>
      <c r="Y48" s="163"/>
      <c r="Z48" s="163"/>
    </row>
    <row r="49" spans="1:26" s="160" customFormat="1" ht="12" customHeight="1">
      <c r="A49" s="173"/>
      <c r="B49" s="173"/>
      <c r="C49" s="173"/>
      <c r="D49" s="175"/>
      <c r="E49" s="175"/>
      <c r="F49" s="176"/>
      <c r="G49" s="178" t="str">
        <f>IF(F49="","",F49*$E49)</f>
        <v/>
      </c>
      <c r="I49" s="161"/>
      <c r="J49" s="161"/>
      <c r="K49" s="161"/>
      <c r="L49" s="161"/>
      <c r="M49" s="161" t="s">
        <v>552</v>
      </c>
      <c r="N49" s="161">
        <v>1600</v>
      </c>
      <c r="O49" s="161"/>
      <c r="P49" s="161"/>
      <c r="Q49" s="161"/>
      <c r="R49" s="161"/>
      <c r="S49" s="161"/>
      <c r="T49" s="162"/>
      <c r="U49" s="163"/>
      <c r="V49" s="163"/>
      <c r="W49" s="161"/>
      <c r="X49" s="162"/>
      <c r="Y49" s="163"/>
      <c r="Z49" s="163"/>
    </row>
    <row r="50" spans="1:26" s="160" customFormat="1" ht="66">
      <c r="A50" s="173"/>
      <c r="B50" s="173"/>
      <c r="C50" s="174" t="s">
        <v>286</v>
      </c>
      <c r="D50" s="175"/>
      <c r="E50" s="175"/>
      <c r="F50" s="176"/>
      <c r="G50" s="178" t="str">
        <f>IF(F50="","",F50*$E50)</f>
        <v/>
      </c>
      <c r="I50" s="161"/>
      <c r="J50" s="161"/>
      <c r="K50" s="161"/>
      <c r="L50" s="161"/>
      <c r="M50" s="161"/>
      <c r="N50" s="161"/>
      <c r="O50" s="161"/>
      <c r="P50" s="161"/>
      <c r="Q50" s="161"/>
      <c r="R50" s="161"/>
      <c r="S50" s="161"/>
      <c r="T50" s="162"/>
      <c r="U50" s="163"/>
      <c r="V50" s="163"/>
      <c r="W50" s="161"/>
      <c r="X50" s="162"/>
      <c r="Y50" s="163"/>
      <c r="Z50" s="163"/>
    </row>
    <row r="51" spans="1:26" s="160" customFormat="1" ht="12" customHeight="1">
      <c r="A51" s="173"/>
      <c r="B51" s="173"/>
      <c r="C51" s="174"/>
      <c r="D51" s="448"/>
      <c r="E51" s="175"/>
      <c r="F51" s="176"/>
      <c r="G51" s="178"/>
      <c r="I51" s="161"/>
      <c r="J51" s="161"/>
      <c r="K51" s="161"/>
      <c r="L51" s="161"/>
      <c r="M51" s="161"/>
      <c r="N51" s="161"/>
      <c r="O51" s="161"/>
      <c r="P51" s="161"/>
      <c r="Q51" s="161"/>
      <c r="R51" s="161"/>
      <c r="S51" s="161"/>
      <c r="T51" s="162"/>
      <c r="U51" s="163"/>
      <c r="V51" s="163"/>
      <c r="W51" s="161"/>
      <c r="X51" s="162"/>
      <c r="Y51" s="163"/>
      <c r="Z51" s="163"/>
    </row>
    <row r="52" spans="1:26" ht="13.2">
      <c r="A52" s="390">
        <v>2</v>
      </c>
      <c r="B52" s="426"/>
      <c r="C52" s="425" t="s">
        <v>555</v>
      </c>
      <c r="E52" s="118"/>
      <c r="F52" s="119"/>
      <c r="G52" s="158"/>
      <c r="H52" s="163"/>
    </row>
    <row r="53" spans="1:26" s="160" customFormat="1" ht="12" customHeight="1">
      <c r="A53" s="123"/>
      <c r="B53" s="461"/>
      <c r="C53" s="461"/>
      <c r="D53" s="117"/>
      <c r="E53" s="118"/>
      <c r="F53" s="119"/>
      <c r="G53" s="158"/>
      <c r="I53" s="161"/>
      <c r="J53" s="161"/>
      <c r="K53" s="161"/>
      <c r="L53" s="161"/>
      <c r="M53" s="161"/>
      <c r="N53" s="161"/>
      <c r="O53" s="161"/>
      <c r="P53" s="161"/>
      <c r="Q53" s="161"/>
      <c r="R53" s="161"/>
      <c r="S53" s="161"/>
      <c r="T53" s="162"/>
      <c r="U53" s="163"/>
      <c r="V53" s="163"/>
      <c r="W53" s="161"/>
      <c r="X53" s="162"/>
      <c r="Y53" s="163"/>
      <c r="Z53" s="163"/>
    </row>
    <row r="54" spans="1:26" s="160" customFormat="1" ht="12" customHeight="1">
      <c r="A54" s="122"/>
      <c r="B54" s="122" t="s">
        <v>553</v>
      </c>
      <c r="C54" s="117" t="s">
        <v>61</v>
      </c>
      <c r="D54" s="118"/>
      <c r="E54" s="119" t="s">
        <v>13</v>
      </c>
      <c r="F54" s="158"/>
      <c r="G54" s="159"/>
      <c r="I54" s="161"/>
      <c r="J54" s="161"/>
      <c r="K54" s="161"/>
      <c r="L54" s="161"/>
      <c r="P54" s="161"/>
      <c r="Q54" s="161"/>
      <c r="R54" s="209"/>
      <c r="S54" s="161"/>
      <c r="T54" s="162"/>
      <c r="U54" s="163"/>
      <c r="V54" s="163"/>
      <c r="W54" s="161"/>
      <c r="X54" s="162"/>
      <c r="Y54" s="163"/>
      <c r="Z54" s="163"/>
    </row>
    <row r="55" spans="1:26" s="160" customFormat="1" ht="12" customHeight="1">
      <c r="A55" s="123"/>
      <c r="B55" s="123"/>
      <c r="C55" s="165"/>
      <c r="D55" s="118"/>
      <c r="E55" s="119" t="s">
        <v>13</v>
      </c>
      <c r="F55" s="158"/>
      <c r="G55" s="159"/>
      <c r="I55" s="161"/>
      <c r="J55" s="161"/>
      <c r="K55" s="161"/>
      <c r="L55" s="161"/>
      <c r="P55" s="161"/>
      <c r="Q55" s="161"/>
      <c r="R55" s="209"/>
      <c r="S55" s="161"/>
      <c r="T55" s="162"/>
      <c r="U55" s="163"/>
      <c r="V55" s="163"/>
      <c r="W55" s="161"/>
      <c r="X55" s="162"/>
      <c r="Y55" s="163"/>
      <c r="Z55" s="163"/>
    </row>
    <row r="56" spans="1:26" s="160" customFormat="1" ht="12" customHeight="1">
      <c r="A56" s="122" t="s">
        <v>554</v>
      </c>
      <c r="B56" s="122" t="s">
        <v>64</v>
      </c>
      <c r="C56" s="194" t="s">
        <v>65</v>
      </c>
      <c r="D56" s="118"/>
      <c r="E56" s="119" t="s">
        <v>13</v>
      </c>
      <c r="F56" s="121"/>
      <c r="G56" s="164" t="str">
        <f t="shared" ref="G56:G82" si="0">IF(TRIM(E56)="rate only","ro",IF(ISBLANK(F56)," ",E56*F56))</f>
        <v xml:space="preserve"> </v>
      </c>
      <c r="I56" s="161"/>
      <c r="J56" s="161"/>
      <c r="K56" s="161"/>
      <c r="L56" s="161"/>
      <c r="M56" s="161"/>
      <c r="N56" s="161"/>
      <c r="O56" s="209"/>
      <c r="P56" s="161"/>
      <c r="Q56" s="161"/>
      <c r="R56" s="161"/>
      <c r="S56" s="161"/>
      <c r="T56" s="162"/>
      <c r="U56" s="163"/>
      <c r="V56" s="163"/>
      <c r="W56" s="161"/>
      <c r="X56" s="162"/>
      <c r="Y56" s="163"/>
      <c r="Z56" s="163"/>
    </row>
    <row r="57" spans="1:26" s="160" customFormat="1" ht="12" customHeight="1">
      <c r="A57" s="123"/>
      <c r="B57" s="123"/>
      <c r="C57" s="59"/>
      <c r="D57" s="118"/>
      <c r="E57" s="119" t="s">
        <v>13</v>
      </c>
      <c r="F57" s="121"/>
      <c r="G57" s="164" t="str">
        <f t="shared" si="0"/>
        <v xml:space="preserve"> </v>
      </c>
      <c r="I57" s="161"/>
      <c r="J57" s="161"/>
      <c r="K57" s="161"/>
      <c r="L57" s="161"/>
      <c r="M57" s="161"/>
      <c r="N57" s="161"/>
      <c r="O57" s="161"/>
      <c r="P57" s="161"/>
      <c r="Q57" s="161"/>
      <c r="R57" s="161"/>
      <c r="S57" s="161"/>
      <c r="T57" s="162"/>
      <c r="U57" s="163"/>
      <c r="V57" s="163"/>
      <c r="W57" s="161"/>
      <c r="X57" s="162"/>
      <c r="Y57" s="163"/>
      <c r="Z57" s="163"/>
    </row>
    <row r="58" spans="1:26" s="160" customFormat="1" ht="12" customHeight="1">
      <c r="A58" s="123" t="s">
        <v>559</v>
      </c>
      <c r="B58" s="123" t="s">
        <v>1226</v>
      </c>
      <c r="C58" s="59" t="s">
        <v>66</v>
      </c>
      <c r="D58" s="118" t="s">
        <v>26</v>
      </c>
      <c r="E58" s="119">
        <v>8800</v>
      </c>
      <c r="F58" s="158"/>
      <c r="G58" s="164" t="str">
        <f t="shared" si="0"/>
        <v xml:space="preserve"> </v>
      </c>
      <c r="I58" s="161"/>
      <c r="J58" s="161"/>
      <c r="K58" s="161"/>
      <c r="L58" s="161"/>
      <c r="M58" s="161"/>
      <c r="N58" s="161"/>
      <c r="O58" s="161"/>
      <c r="P58" s="161"/>
      <c r="Q58" s="161"/>
      <c r="R58" s="161"/>
      <c r="S58" s="161"/>
      <c r="T58" s="162"/>
      <c r="U58" s="163"/>
      <c r="V58" s="163"/>
      <c r="W58" s="161"/>
      <c r="X58" s="162"/>
      <c r="Y58" s="163"/>
      <c r="Z58" s="163"/>
    </row>
    <row r="59" spans="1:26" s="160" customFormat="1" ht="12" customHeight="1">
      <c r="A59" s="123"/>
      <c r="B59" s="123"/>
      <c r="C59" s="59"/>
      <c r="D59" s="118"/>
      <c r="E59" s="119" t="s">
        <v>13</v>
      </c>
      <c r="F59" s="158"/>
      <c r="G59" s="164" t="str">
        <f t="shared" si="0"/>
        <v xml:space="preserve"> </v>
      </c>
      <c r="I59" s="161"/>
      <c r="J59" s="161"/>
      <c r="K59" s="161"/>
      <c r="L59" s="161"/>
      <c r="M59" s="161" t="s">
        <v>551</v>
      </c>
      <c r="N59" s="161">
        <f>4950+600</f>
        <v>5550</v>
      </c>
      <c r="O59" s="397">
        <f>N18*0.405</f>
        <v>48.6</v>
      </c>
      <c r="P59" s="160">
        <f>MROUND((N59+O59),100)</f>
        <v>5600</v>
      </c>
      <c r="Q59" s="209" t="s">
        <v>26</v>
      </c>
      <c r="R59" s="161"/>
      <c r="S59" s="161"/>
      <c r="T59" s="162"/>
      <c r="U59" s="163"/>
      <c r="V59" s="163"/>
      <c r="W59" s="161"/>
      <c r="X59" s="162"/>
      <c r="Y59" s="163"/>
      <c r="Z59" s="163"/>
    </row>
    <row r="60" spans="1:26" s="150" customFormat="1" ht="13.2">
      <c r="A60" s="188"/>
      <c r="B60" s="188"/>
      <c r="C60" s="189"/>
      <c r="D60" s="190"/>
      <c r="E60" s="191" t="s">
        <v>13</v>
      </c>
      <c r="F60" s="195"/>
      <c r="G60" s="196"/>
    </row>
    <row r="61" spans="1:26" s="150" customFormat="1" ht="13.2">
      <c r="A61" s="37"/>
      <c r="B61" s="63"/>
      <c r="C61" s="63"/>
      <c r="D61" s="63"/>
      <c r="E61" s="63"/>
      <c r="F61" s="88"/>
      <c r="G61" s="81"/>
    </row>
    <row r="62" spans="1:26" s="150" customFormat="1" ht="13.2">
      <c r="A62" s="152" t="s">
        <v>252</v>
      </c>
      <c r="B62" s="60"/>
      <c r="C62" s="153"/>
      <c r="D62" s="153"/>
      <c r="E62" s="153"/>
      <c r="F62" s="155"/>
      <c r="G62" s="170">
        <f>SUM(G37:G60)</f>
        <v>0</v>
      </c>
    </row>
    <row r="63" spans="1:26" s="150" customFormat="1" ht="13.8" thickBot="1">
      <c r="A63" s="53"/>
      <c r="B63" s="65"/>
      <c r="C63" s="65"/>
      <c r="D63" s="65"/>
      <c r="E63" s="65"/>
      <c r="F63" s="73"/>
      <c r="G63" s="51"/>
    </row>
    <row r="64" spans="1:26" s="150" customFormat="1" ht="13.8" thickBot="1">
      <c r="A64" s="776" t="s">
        <v>27</v>
      </c>
      <c r="B64" s="759"/>
      <c r="C64" s="760"/>
      <c r="D64" s="760"/>
      <c r="E64" s="760"/>
      <c r="F64" s="777" t="s">
        <v>28</v>
      </c>
      <c r="G64" s="778"/>
    </row>
    <row r="65" spans="1:26" s="150" customFormat="1" ht="15" customHeight="1">
      <c r="A65" s="148" t="s">
        <v>248</v>
      </c>
      <c r="B65" s="148"/>
      <c r="C65" s="149"/>
      <c r="D65" s="149"/>
      <c r="E65" s="149"/>
      <c r="F65" s="149"/>
      <c r="G65" s="149"/>
    </row>
    <row r="66" spans="1:26" s="150" customFormat="1" ht="12.75" customHeight="1">
      <c r="A66" s="763" t="s">
        <v>1837</v>
      </c>
      <c r="B66" s="763"/>
      <c r="C66" s="763"/>
      <c r="D66" s="763"/>
      <c r="E66" s="763"/>
      <c r="F66" s="763"/>
      <c r="G66" s="763"/>
    </row>
    <row r="67" spans="1:26" s="150" customFormat="1" ht="13.2">
      <c r="A67" s="757" t="s">
        <v>547</v>
      </c>
      <c r="B67" s="757"/>
      <c r="C67" s="757"/>
      <c r="D67" s="621"/>
      <c r="E67" s="621"/>
      <c r="F67" s="621"/>
      <c r="G67" s="621"/>
    </row>
    <row r="68" spans="1:26" s="150" customFormat="1" ht="13.2">
      <c r="A68" s="60"/>
      <c r="B68" s="60"/>
      <c r="C68" s="149"/>
      <c r="D68" s="149"/>
      <c r="E68" s="149"/>
      <c r="F68" s="171"/>
      <c r="G68" s="149"/>
    </row>
    <row r="69" spans="1:26" s="150" customFormat="1" ht="13.2">
      <c r="A69" s="61"/>
      <c r="B69" s="61"/>
      <c r="C69" s="61"/>
      <c r="D69" s="61"/>
      <c r="E69" s="61"/>
      <c r="F69" s="74"/>
      <c r="G69" s="61"/>
    </row>
    <row r="70" spans="1:26" s="150" customFormat="1" ht="13.2">
      <c r="A70" s="29" t="s">
        <v>0</v>
      </c>
      <c r="B70" s="29" t="s">
        <v>433</v>
      </c>
      <c r="C70" s="29" t="s">
        <v>1</v>
      </c>
      <c r="D70" s="29" t="s">
        <v>2</v>
      </c>
      <c r="E70" s="29" t="s">
        <v>3</v>
      </c>
      <c r="F70" s="172" t="s">
        <v>4</v>
      </c>
      <c r="G70" s="29" t="s">
        <v>249</v>
      </c>
    </row>
    <row r="71" spans="1:26" s="150" customFormat="1" ht="13.2">
      <c r="A71" s="29" t="s">
        <v>29</v>
      </c>
      <c r="B71" s="29"/>
      <c r="C71" s="29"/>
      <c r="D71" s="29"/>
      <c r="E71" s="29"/>
      <c r="F71" s="172"/>
      <c r="G71" s="29" t="s">
        <v>250</v>
      </c>
    </row>
    <row r="72" spans="1:26" s="150" customFormat="1" ht="13.2">
      <c r="A72" s="29"/>
      <c r="B72" s="29"/>
      <c r="C72" s="29"/>
      <c r="D72" s="29"/>
      <c r="E72" s="29"/>
      <c r="F72" s="172"/>
      <c r="G72" s="29"/>
    </row>
    <row r="73" spans="1:26" s="150" customFormat="1" ht="13.2">
      <c r="A73" s="62"/>
      <c r="B73" s="70"/>
      <c r="C73" s="70"/>
      <c r="D73" s="70"/>
      <c r="E73" s="70"/>
      <c r="F73" s="453"/>
      <c r="G73" s="64"/>
    </row>
    <row r="74" spans="1:26" s="150" customFormat="1" ht="13.2">
      <c r="A74" s="152" t="s">
        <v>251</v>
      </c>
      <c r="B74" s="63"/>
      <c r="C74" s="63"/>
      <c r="D74" s="63"/>
      <c r="E74" s="63"/>
      <c r="F74" s="503"/>
      <c r="G74" s="88">
        <f>G62</f>
        <v>0</v>
      </c>
    </row>
    <row r="75" spans="1:26" ht="12" customHeight="1">
      <c r="A75" s="449"/>
      <c r="B75" s="450"/>
      <c r="C75" s="451"/>
      <c r="D75" s="451"/>
      <c r="E75" s="451"/>
      <c r="F75" s="452"/>
      <c r="G75" s="454"/>
      <c r="H75" s="150"/>
    </row>
    <row r="76" spans="1:26" s="160" customFormat="1" ht="12" customHeight="1">
      <c r="A76" s="123"/>
      <c r="B76" s="123"/>
      <c r="C76" s="59"/>
      <c r="D76" s="118"/>
      <c r="E76" s="119"/>
      <c r="F76" s="158"/>
      <c r="G76" s="164"/>
      <c r="I76" s="161"/>
      <c r="J76" s="161"/>
      <c r="K76" s="161"/>
      <c r="L76" s="161"/>
      <c r="M76" s="161" t="s">
        <v>552</v>
      </c>
      <c r="N76" s="161">
        <v>1600</v>
      </c>
      <c r="O76" s="161">
        <f>N19*0.405</f>
        <v>769.5</v>
      </c>
      <c r="P76" s="160">
        <f>MROUND((N76+O76),100)</f>
        <v>2400</v>
      </c>
      <c r="Q76" s="209" t="s">
        <v>26</v>
      </c>
      <c r="R76" s="161"/>
      <c r="S76" s="161"/>
      <c r="T76" s="162"/>
      <c r="U76" s="163"/>
      <c r="V76" s="163"/>
      <c r="W76" s="161"/>
      <c r="X76" s="162"/>
      <c r="Y76" s="163"/>
      <c r="Z76" s="163"/>
    </row>
    <row r="77" spans="1:26" s="160" customFormat="1" ht="12" customHeight="1">
      <c r="A77" s="123"/>
      <c r="B77" s="123"/>
      <c r="C77" s="59"/>
      <c r="D77" s="118"/>
      <c r="E77" s="119" t="s">
        <v>13</v>
      </c>
      <c r="F77" s="158"/>
      <c r="G77" s="164" t="str">
        <f t="shared" si="0"/>
        <v xml:space="preserve"> </v>
      </c>
      <c r="I77" s="161"/>
      <c r="J77" s="161"/>
      <c r="K77" s="161"/>
      <c r="L77" s="161"/>
      <c r="M77" s="161"/>
      <c r="N77" s="161"/>
      <c r="O77" s="161"/>
      <c r="P77" s="623">
        <f>P59+P76</f>
        <v>8000</v>
      </c>
      <c r="Q77" s="161"/>
      <c r="R77" s="161"/>
      <c r="S77" s="161"/>
      <c r="T77" s="162"/>
      <c r="U77" s="163"/>
      <c r="V77" s="163"/>
      <c r="W77" s="161"/>
      <c r="X77" s="162"/>
      <c r="Y77" s="163"/>
      <c r="Z77" s="163"/>
    </row>
    <row r="78" spans="1:26" s="160" customFormat="1" ht="12" customHeight="1">
      <c r="A78" s="123" t="s">
        <v>516</v>
      </c>
      <c r="B78" s="123" t="s">
        <v>67</v>
      </c>
      <c r="C78" s="59" t="s">
        <v>55</v>
      </c>
      <c r="D78" s="118" t="s">
        <v>26</v>
      </c>
      <c r="E78" s="119">
        <f>P77*40%</f>
        <v>3200</v>
      </c>
      <c r="F78" s="158"/>
      <c r="G78" s="164" t="str">
        <f t="shared" si="0"/>
        <v xml:space="preserve"> </v>
      </c>
      <c r="I78" s="161"/>
      <c r="J78" s="161"/>
      <c r="K78" s="161"/>
      <c r="L78" s="161"/>
      <c r="M78" s="161"/>
      <c r="N78" s="161"/>
      <c r="O78" s="161"/>
      <c r="P78" s="161"/>
      <c r="Q78" s="161"/>
      <c r="R78" s="161"/>
      <c r="S78" s="161"/>
      <c r="T78" s="162"/>
      <c r="U78" s="163"/>
      <c r="V78" s="163"/>
      <c r="W78" s="161"/>
      <c r="X78" s="162"/>
      <c r="Y78" s="163"/>
      <c r="Z78" s="163"/>
    </row>
    <row r="79" spans="1:26" s="160" customFormat="1" ht="12" customHeight="1">
      <c r="A79" s="123"/>
      <c r="B79" s="123"/>
      <c r="C79" s="59"/>
      <c r="D79" s="118"/>
      <c r="E79" s="119" t="s">
        <v>13</v>
      </c>
      <c r="F79" s="158"/>
      <c r="G79" s="164" t="str">
        <f t="shared" si="0"/>
        <v xml:space="preserve"> </v>
      </c>
      <c r="I79" s="161"/>
      <c r="J79" s="161"/>
      <c r="K79" s="161"/>
      <c r="L79" s="161"/>
      <c r="M79" s="161"/>
      <c r="N79" s="161"/>
      <c r="O79" s="161"/>
      <c r="P79" s="161"/>
      <c r="Q79" s="161"/>
      <c r="R79" s="161"/>
      <c r="S79" s="161"/>
      <c r="T79" s="162"/>
      <c r="U79" s="163"/>
      <c r="V79" s="163"/>
      <c r="W79" s="161"/>
      <c r="X79" s="162"/>
      <c r="Y79" s="163"/>
      <c r="Z79" s="163"/>
    </row>
    <row r="80" spans="1:26" s="160" customFormat="1" ht="12" customHeight="1">
      <c r="A80" s="123" t="s">
        <v>560</v>
      </c>
      <c r="B80" s="123" t="s">
        <v>68</v>
      </c>
      <c r="C80" s="59" t="s">
        <v>62</v>
      </c>
      <c r="D80" s="118" t="s">
        <v>26</v>
      </c>
      <c r="E80" s="119">
        <f>(E58+E76)*15%</f>
        <v>1320</v>
      </c>
      <c r="F80" s="158"/>
      <c r="G80" s="164" t="str">
        <f t="shared" si="0"/>
        <v xml:space="preserve"> </v>
      </c>
      <c r="I80" s="161"/>
      <c r="J80" s="161"/>
      <c r="K80" s="161"/>
      <c r="L80" s="161"/>
      <c r="M80" s="161"/>
      <c r="N80" s="161"/>
      <c r="O80" s="161"/>
      <c r="P80" s="161"/>
      <c r="Q80" s="161"/>
      <c r="R80" s="161"/>
      <c r="S80" s="161"/>
      <c r="T80" s="162"/>
      <c r="U80" s="163"/>
      <c r="V80" s="163"/>
      <c r="W80" s="161"/>
      <c r="X80" s="162"/>
      <c r="Y80" s="163"/>
      <c r="Z80" s="163"/>
    </row>
    <row r="81" spans="1:26" s="160" customFormat="1" ht="12" customHeight="1">
      <c r="A81" s="123"/>
      <c r="B81" s="123"/>
      <c r="C81" s="59"/>
      <c r="D81" s="118"/>
      <c r="E81" s="119" t="s">
        <v>13</v>
      </c>
      <c r="F81" s="158"/>
      <c r="G81" s="164" t="str">
        <f t="shared" si="0"/>
        <v xml:space="preserve"> </v>
      </c>
      <c r="I81" s="161"/>
      <c r="J81" s="161"/>
      <c r="K81" s="161"/>
      <c r="L81" s="161"/>
      <c r="M81" s="161"/>
      <c r="N81" s="161"/>
      <c r="O81" s="161"/>
      <c r="P81" s="161"/>
      <c r="Q81" s="161"/>
      <c r="R81" s="161"/>
      <c r="S81" s="161"/>
      <c r="T81" s="162"/>
      <c r="U81" s="163"/>
      <c r="V81" s="163"/>
      <c r="W81" s="161"/>
      <c r="X81" s="162"/>
      <c r="Y81" s="163"/>
      <c r="Z81" s="163"/>
    </row>
    <row r="82" spans="1:26" s="160" customFormat="1" ht="12" customHeight="1">
      <c r="A82" s="123" t="s">
        <v>561</v>
      </c>
      <c r="B82" s="123" t="s">
        <v>69</v>
      </c>
      <c r="C82" s="59" t="s">
        <v>63</v>
      </c>
      <c r="D82" s="118" t="s">
        <v>26</v>
      </c>
      <c r="E82" s="119">
        <f>(E76+E58)*15%</f>
        <v>1320</v>
      </c>
      <c r="F82" s="158"/>
      <c r="G82" s="164" t="str">
        <f t="shared" si="0"/>
        <v xml:space="preserve"> </v>
      </c>
      <c r="I82" s="161"/>
      <c r="J82" s="161"/>
      <c r="K82" s="161"/>
      <c r="L82" s="161"/>
      <c r="M82" s="161"/>
      <c r="N82" s="161"/>
      <c r="O82" s="161"/>
      <c r="P82" s="161"/>
      <c r="Q82" s="161"/>
      <c r="R82" s="161"/>
      <c r="S82" s="161"/>
      <c r="T82" s="162"/>
      <c r="U82" s="163"/>
      <c r="V82" s="163"/>
      <c r="W82" s="161"/>
      <c r="X82" s="162"/>
      <c r="Y82" s="163"/>
      <c r="Z82" s="163"/>
    </row>
    <row r="83" spans="1:26" s="160" customFormat="1" ht="12" customHeight="1">
      <c r="A83" s="123"/>
      <c r="B83" s="123"/>
      <c r="C83" s="59"/>
      <c r="D83" s="118"/>
      <c r="E83" s="119" t="s">
        <v>13</v>
      </c>
      <c r="F83" s="158"/>
      <c r="G83" s="164" t="str">
        <f t="shared" ref="G83:G84" si="1">IF(TRIM(E83)="rate only","ro",IF(ISBLANK(F83)," ",E83*F83))</f>
        <v xml:space="preserve"> </v>
      </c>
      <c r="I83" s="161"/>
      <c r="J83" s="161"/>
      <c r="K83" s="161"/>
      <c r="L83" s="161"/>
      <c r="M83" s="161"/>
      <c r="N83" s="161"/>
      <c r="O83" s="161"/>
      <c r="P83" s="161"/>
      <c r="Q83" s="161"/>
      <c r="R83" s="161"/>
      <c r="S83" s="161"/>
      <c r="T83" s="162"/>
      <c r="U83" s="163"/>
      <c r="V83" s="163"/>
      <c r="W83" s="161"/>
      <c r="X83" s="162"/>
      <c r="Y83" s="163"/>
      <c r="Z83" s="163"/>
    </row>
    <row r="84" spans="1:26" ht="12" customHeight="1">
      <c r="A84" s="122" t="s">
        <v>562</v>
      </c>
      <c r="B84" s="122" t="s">
        <v>70</v>
      </c>
      <c r="C84" s="117" t="s">
        <v>71</v>
      </c>
      <c r="D84" s="118" t="s">
        <v>26</v>
      </c>
      <c r="E84" s="119">
        <f>E78+E80+E82</f>
        <v>5840</v>
      </c>
      <c r="F84" s="158"/>
      <c r="G84" s="164" t="str">
        <f t="shared" si="1"/>
        <v xml:space="preserve"> </v>
      </c>
    </row>
    <row r="85" spans="1:26" ht="12" customHeight="1">
      <c r="A85" s="123"/>
      <c r="B85" s="123"/>
      <c r="C85" s="59"/>
      <c r="D85" s="118"/>
      <c r="E85" s="119"/>
      <c r="F85" s="158"/>
      <c r="G85" s="164"/>
    </row>
    <row r="86" spans="1:26" s="160" customFormat="1" ht="12" customHeight="1">
      <c r="A86" s="122" t="s">
        <v>563</v>
      </c>
      <c r="B86" s="122" t="s">
        <v>73</v>
      </c>
      <c r="C86" s="117" t="s">
        <v>564</v>
      </c>
      <c r="D86" s="118"/>
      <c r="E86" s="119" t="s">
        <v>13</v>
      </c>
      <c r="F86" s="158"/>
      <c r="G86" s="164" t="str">
        <f t="shared" ref="G86:G88" si="2">IF(TRIM(E86)="rate only","ro",IF(ISBLANK(F86)," ",E86*F86))</f>
        <v xml:space="preserve"> </v>
      </c>
      <c r="I86" s="161"/>
      <c r="J86" s="161"/>
      <c r="K86" s="161"/>
      <c r="L86" s="161"/>
      <c r="M86" s="161"/>
      <c r="N86" s="161"/>
      <c r="O86" s="161"/>
      <c r="P86" s="161"/>
      <c r="Q86" s="161"/>
      <c r="R86" s="161"/>
      <c r="S86" s="161"/>
      <c r="T86" s="162"/>
      <c r="U86" s="163"/>
      <c r="V86" s="163"/>
      <c r="W86" s="161"/>
      <c r="X86" s="162"/>
      <c r="Y86" s="163"/>
      <c r="Z86" s="163"/>
    </row>
    <row r="87" spans="1:26" s="160" customFormat="1" ht="12" customHeight="1">
      <c r="A87" s="123"/>
      <c r="B87" s="123"/>
      <c r="C87" s="59"/>
      <c r="D87" s="118"/>
      <c r="E87" s="119" t="s">
        <v>13</v>
      </c>
      <c r="F87" s="158"/>
      <c r="G87" s="164" t="str">
        <f t="shared" si="2"/>
        <v xml:space="preserve"> </v>
      </c>
      <c r="I87" s="161"/>
      <c r="J87" s="161"/>
      <c r="K87" s="161"/>
      <c r="L87" s="161"/>
      <c r="M87" s="161"/>
      <c r="N87" s="161"/>
      <c r="O87" s="161"/>
      <c r="P87" s="161"/>
      <c r="Q87" s="161"/>
      <c r="R87" s="161"/>
      <c r="S87" s="161"/>
      <c r="T87" s="162"/>
      <c r="U87" s="163"/>
      <c r="V87" s="163"/>
      <c r="W87" s="161"/>
      <c r="X87" s="162"/>
      <c r="Y87" s="163"/>
      <c r="Z87" s="163"/>
    </row>
    <row r="88" spans="1:26" s="160" customFormat="1" ht="12" customHeight="1">
      <c r="A88" s="123" t="s">
        <v>518</v>
      </c>
      <c r="B88" s="123" t="s">
        <v>74</v>
      </c>
      <c r="C88" s="59" t="s">
        <v>75</v>
      </c>
      <c r="D88" s="118" t="s">
        <v>26</v>
      </c>
      <c r="E88" s="119">
        <f>(N17+N18+N19)*0.15</f>
        <v>1260</v>
      </c>
      <c r="F88" s="158"/>
      <c r="G88" s="164" t="str">
        <f t="shared" si="2"/>
        <v xml:space="preserve"> </v>
      </c>
      <c r="I88" s="161"/>
      <c r="J88" s="161"/>
      <c r="K88" s="161"/>
      <c r="L88" s="161"/>
      <c r="M88" s="161"/>
      <c r="N88" s="161"/>
      <c r="O88" s="161"/>
      <c r="P88" s="161"/>
      <c r="Q88" s="161"/>
      <c r="R88" s="161"/>
      <c r="S88" s="161"/>
      <c r="T88" s="162"/>
      <c r="U88" s="163"/>
      <c r="V88" s="163"/>
      <c r="W88" s="161"/>
      <c r="X88" s="162"/>
      <c r="Y88" s="163"/>
      <c r="Z88" s="163"/>
    </row>
    <row r="89" spans="1:26" s="160" customFormat="1" ht="12" customHeight="1">
      <c r="A89" s="123"/>
      <c r="B89" s="123"/>
      <c r="C89" s="59"/>
      <c r="D89" s="118"/>
      <c r="E89" s="119"/>
      <c r="F89" s="158"/>
      <c r="G89" s="164"/>
      <c r="I89" s="161"/>
      <c r="J89" s="161"/>
      <c r="K89" s="161"/>
      <c r="L89" s="161"/>
      <c r="M89" s="161"/>
      <c r="N89" s="161"/>
      <c r="O89" s="161"/>
      <c r="P89" s="161"/>
      <c r="Q89" s="161"/>
      <c r="R89" s="161"/>
      <c r="S89" s="161"/>
      <c r="T89" s="162"/>
      <c r="U89" s="163"/>
      <c r="V89" s="163"/>
      <c r="W89" s="161"/>
      <c r="X89" s="162"/>
      <c r="Y89" s="163"/>
      <c r="Z89" s="163"/>
    </row>
    <row r="90" spans="1:26" s="160" customFormat="1" ht="12" customHeight="1">
      <c r="A90" s="122" t="s">
        <v>1229</v>
      </c>
      <c r="B90" s="122" t="s">
        <v>76</v>
      </c>
      <c r="C90" s="117" t="s">
        <v>77</v>
      </c>
      <c r="D90" s="118"/>
      <c r="E90" s="119" t="s">
        <v>13</v>
      </c>
      <c r="F90" s="158"/>
      <c r="G90" s="164" t="str">
        <f t="shared" ref="G90:G94" si="3">IF(TRIM(E90)="rate only","ro",IF(ISBLANK(F90)," ",E90*F90))</f>
        <v xml:space="preserve"> </v>
      </c>
      <c r="I90" s="161"/>
      <c r="J90" s="161"/>
      <c r="K90" s="161"/>
      <c r="L90" s="161"/>
      <c r="M90" s="161"/>
      <c r="N90" s="161"/>
      <c r="O90" s="161"/>
      <c r="P90" s="161"/>
      <c r="Q90" s="161"/>
      <c r="R90" s="161"/>
      <c r="S90" s="161"/>
      <c r="T90" s="162"/>
      <c r="U90" s="163"/>
      <c r="V90" s="163"/>
      <c r="W90" s="161"/>
      <c r="X90" s="162"/>
      <c r="Y90" s="163"/>
      <c r="Z90" s="163"/>
    </row>
    <row r="91" spans="1:26" s="160" customFormat="1" ht="12" customHeight="1">
      <c r="A91" s="123"/>
      <c r="B91" s="123"/>
      <c r="C91" s="59"/>
      <c r="D91" s="118"/>
      <c r="E91" s="119" t="s">
        <v>13</v>
      </c>
      <c r="F91" s="158"/>
      <c r="G91" s="164" t="str">
        <f t="shared" si="3"/>
        <v xml:space="preserve"> </v>
      </c>
      <c r="I91" s="161"/>
      <c r="J91" s="161"/>
      <c r="K91" s="161"/>
      <c r="L91" s="161"/>
      <c r="M91" s="161"/>
      <c r="N91" s="161"/>
      <c r="O91" s="161"/>
      <c r="P91" s="161"/>
      <c r="Q91" s="161"/>
      <c r="R91" s="161"/>
      <c r="S91" s="161"/>
      <c r="T91" s="162"/>
      <c r="U91" s="163"/>
      <c r="V91" s="163"/>
      <c r="W91" s="161"/>
      <c r="X91" s="162"/>
      <c r="Y91" s="163"/>
      <c r="Z91" s="163"/>
    </row>
    <row r="92" spans="1:26" s="160" customFormat="1" ht="12" customHeight="1">
      <c r="A92" s="123" t="s">
        <v>566</v>
      </c>
      <c r="B92" s="123" t="s">
        <v>78</v>
      </c>
      <c r="C92" s="59" t="s">
        <v>79</v>
      </c>
      <c r="D92" s="118" t="s">
        <v>9</v>
      </c>
      <c r="E92" s="119">
        <f>100+550+100+100+300</f>
        <v>1150</v>
      </c>
      <c r="F92" s="158"/>
      <c r="G92" s="164" t="str">
        <f t="shared" si="3"/>
        <v xml:space="preserve"> </v>
      </c>
      <c r="I92" s="161"/>
      <c r="J92" s="161"/>
      <c r="K92" s="161"/>
      <c r="L92" s="161"/>
      <c r="M92" s="161"/>
      <c r="N92" s="161"/>
      <c r="O92" s="161"/>
      <c r="P92" s="161"/>
      <c r="Q92" s="161"/>
      <c r="R92" s="161"/>
      <c r="S92" s="161"/>
      <c r="T92" s="162"/>
      <c r="U92" s="163"/>
      <c r="V92" s="163"/>
      <c r="W92" s="161"/>
      <c r="X92" s="162"/>
      <c r="Y92" s="163"/>
      <c r="Z92" s="163"/>
    </row>
    <row r="93" spans="1:26" s="160" customFormat="1" ht="12" customHeight="1">
      <c r="A93" s="123"/>
      <c r="B93" s="123"/>
      <c r="C93" s="59"/>
      <c r="D93" s="118"/>
      <c r="E93" s="119" t="s">
        <v>13</v>
      </c>
      <c r="F93" s="158"/>
      <c r="G93" s="164" t="str">
        <f t="shared" si="3"/>
        <v xml:space="preserve"> </v>
      </c>
      <c r="I93" s="161"/>
      <c r="J93" s="161"/>
      <c r="K93" s="161"/>
      <c r="L93" s="161"/>
      <c r="M93" s="161"/>
      <c r="N93" s="161"/>
      <c r="O93" s="161"/>
      <c r="P93" s="161"/>
      <c r="Q93" s="161"/>
      <c r="R93" s="161"/>
      <c r="S93" s="161"/>
      <c r="T93" s="162"/>
      <c r="U93" s="163"/>
      <c r="V93" s="163"/>
      <c r="W93" s="161"/>
      <c r="X93" s="162"/>
      <c r="Y93" s="163"/>
      <c r="Z93" s="163"/>
    </row>
    <row r="94" spans="1:26" s="160" customFormat="1" ht="12" customHeight="1">
      <c r="A94" s="123" t="s">
        <v>566</v>
      </c>
      <c r="B94" s="123" t="s">
        <v>80</v>
      </c>
      <c r="C94" s="59" t="s">
        <v>81</v>
      </c>
      <c r="D94" s="118" t="s">
        <v>9</v>
      </c>
      <c r="E94" s="119">
        <v>1500</v>
      </c>
      <c r="F94" s="158"/>
      <c r="G94" s="164" t="str">
        <f t="shared" si="3"/>
        <v xml:space="preserve"> </v>
      </c>
      <c r="I94" s="161"/>
      <c r="J94" s="161"/>
      <c r="K94" s="161"/>
      <c r="L94" s="161"/>
      <c r="M94" s="161"/>
      <c r="N94" s="161"/>
      <c r="O94" s="161"/>
      <c r="P94" s="161"/>
      <c r="Q94" s="161"/>
      <c r="R94" s="161"/>
      <c r="S94" s="161"/>
      <c r="T94" s="162"/>
      <c r="U94" s="163"/>
      <c r="V94" s="163"/>
      <c r="W94" s="161"/>
      <c r="X94" s="162"/>
      <c r="Y94" s="163"/>
      <c r="Z94" s="163"/>
    </row>
    <row r="95" spans="1:26" s="160" customFormat="1" ht="12" customHeight="1">
      <c r="A95" s="123"/>
      <c r="B95" s="123"/>
      <c r="C95" s="59"/>
      <c r="D95" s="118"/>
      <c r="E95" s="119"/>
      <c r="F95" s="158"/>
      <c r="G95" s="164"/>
      <c r="I95" s="161"/>
      <c r="J95" s="161"/>
      <c r="K95" s="161"/>
      <c r="L95" s="161"/>
      <c r="M95" s="161"/>
      <c r="N95" s="161"/>
      <c r="O95" s="161"/>
      <c r="P95" s="161"/>
      <c r="Q95" s="161"/>
      <c r="R95" s="161"/>
      <c r="S95" s="161"/>
      <c r="T95" s="162"/>
      <c r="U95" s="163"/>
      <c r="V95" s="163"/>
      <c r="W95" s="161"/>
      <c r="X95" s="162"/>
      <c r="Y95" s="163"/>
      <c r="Z95" s="163"/>
    </row>
    <row r="96" spans="1:26" s="160" customFormat="1" ht="12" customHeight="1">
      <c r="A96" s="122" t="s">
        <v>567</v>
      </c>
      <c r="B96" s="122" t="s">
        <v>82</v>
      </c>
      <c r="C96" s="117" t="s">
        <v>568</v>
      </c>
      <c r="D96" s="118"/>
      <c r="E96" s="119"/>
      <c r="F96" s="158"/>
      <c r="G96" s="164"/>
      <c r="I96" s="161"/>
      <c r="J96" s="161"/>
      <c r="K96" s="161"/>
      <c r="L96" s="161"/>
      <c r="M96" s="161"/>
      <c r="N96" s="161"/>
      <c r="O96" s="161"/>
      <c r="P96" s="161"/>
      <c r="Q96" s="161"/>
      <c r="R96" s="161"/>
      <c r="S96" s="161"/>
      <c r="T96" s="162"/>
      <c r="U96" s="163"/>
      <c r="V96" s="163"/>
      <c r="W96" s="161"/>
      <c r="X96" s="162"/>
      <c r="Y96" s="163"/>
      <c r="Z96" s="163"/>
    </row>
    <row r="97" spans="1:26" s="160" customFormat="1" ht="12" customHeight="1">
      <c r="A97" s="123"/>
      <c r="B97" s="123"/>
      <c r="C97" s="117" t="s">
        <v>569</v>
      </c>
      <c r="D97" s="118" t="s">
        <v>26</v>
      </c>
      <c r="E97" s="119">
        <f>E58+E76+E78</f>
        <v>12000</v>
      </c>
      <c r="F97" s="158"/>
      <c r="G97" s="164" t="str">
        <f t="shared" ref="G97" si="4">IF(TRIM(E97)="rate only","ro",IF(ISBLANK(F97)," ",E97*F97))</f>
        <v xml:space="preserve"> </v>
      </c>
      <c r="I97" s="161"/>
      <c r="J97" s="161"/>
      <c r="K97" s="161"/>
      <c r="L97" s="161"/>
      <c r="M97" s="161"/>
      <c r="N97" s="161"/>
      <c r="O97" s="161"/>
      <c r="P97" s="161"/>
      <c r="Q97" s="161"/>
      <c r="R97" s="161"/>
      <c r="S97" s="161"/>
      <c r="T97" s="162"/>
      <c r="U97" s="163"/>
      <c r="V97" s="163"/>
      <c r="W97" s="161"/>
      <c r="X97" s="162"/>
      <c r="Y97" s="163"/>
      <c r="Z97" s="163"/>
    </row>
    <row r="98" spans="1:26" s="160" customFormat="1" ht="12" customHeight="1">
      <c r="A98" s="123"/>
      <c r="B98" s="123"/>
      <c r="C98" s="117"/>
      <c r="D98" s="118"/>
      <c r="E98" s="119"/>
      <c r="F98" s="158"/>
      <c r="G98" s="164"/>
      <c r="I98" s="161"/>
      <c r="J98" s="161"/>
      <c r="K98" s="161"/>
      <c r="L98" s="161"/>
      <c r="M98" s="161"/>
      <c r="N98" s="161"/>
      <c r="O98" s="161"/>
      <c r="P98" s="161"/>
      <c r="Q98" s="161"/>
      <c r="R98" s="161"/>
      <c r="S98" s="161"/>
      <c r="T98" s="162"/>
      <c r="U98" s="163"/>
      <c r="V98" s="163"/>
      <c r="W98" s="161"/>
      <c r="X98" s="162"/>
      <c r="Y98" s="163"/>
      <c r="Z98" s="163"/>
    </row>
    <row r="99" spans="1:26" ht="13.2">
      <c r="A99" s="234">
        <v>3</v>
      </c>
      <c r="B99" s="426"/>
      <c r="C99" s="624" t="s">
        <v>570</v>
      </c>
      <c r="D99" s="118"/>
      <c r="E99" s="184"/>
      <c r="F99" s="158"/>
      <c r="G99" s="210"/>
    </row>
    <row r="100" spans="1:26" ht="12" customHeight="1">
      <c r="A100" s="123"/>
      <c r="B100" s="123"/>
      <c r="C100" s="117"/>
      <c r="D100" s="118"/>
      <c r="E100" s="119"/>
      <c r="F100" s="158"/>
      <c r="G100" s="164"/>
    </row>
    <row r="101" spans="1:26" ht="12" customHeight="1">
      <c r="A101" s="123"/>
      <c r="B101" s="122" t="s">
        <v>571</v>
      </c>
      <c r="C101" s="117" t="s">
        <v>361</v>
      </c>
      <c r="D101" s="118"/>
      <c r="E101" s="119"/>
      <c r="F101" s="158"/>
      <c r="G101" s="164"/>
    </row>
    <row r="102" spans="1:26" ht="12" customHeight="1">
      <c r="A102" s="123"/>
      <c r="B102" s="123"/>
      <c r="C102" s="59"/>
      <c r="D102" s="118"/>
      <c r="E102" s="119"/>
      <c r="F102" s="158"/>
      <c r="G102" s="164"/>
    </row>
    <row r="103" spans="1:26" s="160" customFormat="1" ht="12" customHeight="1">
      <c r="A103" s="122" t="s">
        <v>572</v>
      </c>
      <c r="B103" s="122" t="s">
        <v>362</v>
      </c>
      <c r="C103" s="117" t="s">
        <v>574</v>
      </c>
      <c r="D103" s="118"/>
      <c r="E103" s="119" t="s">
        <v>13</v>
      </c>
      <c r="F103" s="158"/>
      <c r="G103" s="164" t="str">
        <f t="shared" ref="G103:G104" si="5">IF(TRIM(E103)="rate only","ro",IF(ISBLANK(F103)," ",E103*F103))</f>
        <v xml:space="preserve"> </v>
      </c>
      <c r="I103" s="161"/>
      <c r="J103" s="161"/>
      <c r="K103" s="161"/>
      <c r="L103" s="161"/>
      <c r="M103" s="161"/>
      <c r="N103" s="161"/>
      <c r="O103" s="161"/>
      <c r="P103" s="161"/>
      <c r="Q103" s="161"/>
      <c r="R103" s="161"/>
      <c r="S103" s="161"/>
      <c r="T103" s="162"/>
      <c r="U103" s="163"/>
      <c r="V103" s="163"/>
      <c r="W103" s="161"/>
      <c r="X103" s="162"/>
      <c r="Y103" s="163"/>
      <c r="Z103" s="163"/>
    </row>
    <row r="104" spans="1:26" s="160" customFormat="1" ht="12" customHeight="1">
      <c r="A104" s="123"/>
      <c r="B104" s="123"/>
      <c r="C104" s="117" t="s">
        <v>575</v>
      </c>
      <c r="D104" s="118"/>
      <c r="E104" s="119" t="s">
        <v>13</v>
      </c>
      <c r="F104" s="158"/>
      <c r="G104" s="164" t="str">
        <f t="shared" si="5"/>
        <v xml:space="preserve"> </v>
      </c>
      <c r="I104" s="161"/>
      <c r="J104" s="161"/>
      <c r="K104" s="161"/>
      <c r="L104" s="161"/>
      <c r="M104" s="161"/>
      <c r="N104" s="161"/>
      <c r="O104" s="161"/>
      <c r="P104" s="161"/>
      <c r="Q104" s="161"/>
      <c r="R104" s="161"/>
      <c r="S104" s="161"/>
      <c r="T104" s="162"/>
      <c r="U104" s="163"/>
      <c r="V104" s="163"/>
      <c r="W104" s="161"/>
      <c r="X104" s="162"/>
      <c r="Y104" s="163"/>
      <c r="Z104" s="163"/>
    </row>
    <row r="105" spans="1:26" s="160" customFormat="1" ht="12" customHeight="1">
      <c r="A105" s="123"/>
      <c r="B105" s="123"/>
      <c r="C105" s="117"/>
      <c r="D105" s="118"/>
      <c r="E105" s="119"/>
      <c r="F105" s="158"/>
      <c r="G105" s="164"/>
      <c r="I105" s="161"/>
      <c r="J105" s="161"/>
      <c r="K105" s="161"/>
      <c r="L105" s="161"/>
      <c r="M105" s="161"/>
      <c r="N105" s="161"/>
      <c r="O105" s="161"/>
      <c r="P105" s="161"/>
      <c r="Q105" s="161"/>
      <c r="R105" s="161"/>
      <c r="S105" s="161"/>
      <c r="T105" s="162"/>
      <c r="U105" s="163"/>
      <c r="V105" s="163"/>
      <c r="W105" s="161"/>
      <c r="X105" s="162"/>
      <c r="Y105" s="163"/>
      <c r="Z105" s="163"/>
    </row>
    <row r="106" spans="1:26" s="160" customFormat="1" ht="12" customHeight="1">
      <c r="A106" s="123"/>
      <c r="B106" s="123" t="s">
        <v>576</v>
      </c>
      <c r="C106" s="59" t="s">
        <v>577</v>
      </c>
      <c r="D106" s="118"/>
      <c r="E106" s="119"/>
      <c r="F106" s="158"/>
      <c r="G106" s="164"/>
      <c r="I106" s="161"/>
      <c r="J106" s="161"/>
      <c r="K106" s="161"/>
      <c r="L106" s="161"/>
      <c r="M106" s="161"/>
      <c r="N106" s="161"/>
      <c r="O106" s="161"/>
      <c r="P106" s="161"/>
      <c r="Q106" s="161"/>
      <c r="R106" s="161"/>
      <c r="S106" s="161"/>
      <c r="T106" s="162"/>
      <c r="U106" s="163"/>
      <c r="V106" s="163"/>
      <c r="W106" s="161"/>
      <c r="X106" s="162"/>
      <c r="Y106" s="163"/>
      <c r="Z106" s="163"/>
    </row>
    <row r="107" spans="1:26" ht="12" customHeight="1">
      <c r="A107" s="123"/>
      <c r="B107" s="123"/>
      <c r="C107" s="59"/>
      <c r="D107" s="118"/>
      <c r="E107" s="119"/>
      <c r="F107" s="158"/>
      <c r="G107" s="164"/>
    </row>
    <row r="108" spans="1:26" ht="12" customHeight="1">
      <c r="A108" s="123" t="s">
        <v>573</v>
      </c>
      <c r="B108" s="123" t="s">
        <v>578</v>
      </c>
      <c r="C108" s="59" t="s">
        <v>579</v>
      </c>
      <c r="D108" s="118" t="s">
        <v>26</v>
      </c>
      <c r="E108" s="119">
        <f>ROUNDUP((((N18+N19)*0.15)+N111),-1)</f>
        <v>330</v>
      </c>
      <c r="F108" s="158"/>
      <c r="G108" s="164" t="str">
        <f t="shared" ref="G108" si="6">IF(TRIM(E108)="rate only","ro",IF(ISBLANK(F108)," ",E108*F108))</f>
        <v xml:space="preserve"> </v>
      </c>
    </row>
    <row r="109" spans="1:26" s="150" customFormat="1" ht="13.2">
      <c r="A109" s="123"/>
      <c r="B109" s="123"/>
      <c r="C109" s="59"/>
      <c r="D109" s="118"/>
      <c r="E109" s="119"/>
      <c r="F109" s="158"/>
      <c r="G109" s="164"/>
      <c r="H109" s="160"/>
    </row>
    <row r="110" spans="1:26" s="160" customFormat="1" ht="12" customHeight="1">
      <c r="A110" s="123"/>
      <c r="B110" s="123" t="s">
        <v>576</v>
      </c>
      <c r="C110" s="59" t="s">
        <v>581</v>
      </c>
      <c r="D110" s="118"/>
      <c r="E110" s="119"/>
      <c r="F110" s="158"/>
      <c r="G110" s="164"/>
      <c r="I110" s="161"/>
      <c r="J110" s="161"/>
      <c r="K110" s="161"/>
      <c r="L110" s="161"/>
      <c r="M110" s="161" t="s">
        <v>557</v>
      </c>
      <c r="N110" s="161">
        <v>4600</v>
      </c>
      <c r="O110" s="209" t="s">
        <v>26</v>
      </c>
      <c r="P110" s="161"/>
      <c r="Q110" s="161"/>
      <c r="R110" s="161"/>
      <c r="S110" s="161"/>
      <c r="T110" s="162"/>
      <c r="U110" s="163"/>
      <c r="V110" s="163"/>
      <c r="W110" s="161"/>
      <c r="X110" s="162"/>
      <c r="Y110" s="163"/>
      <c r="Z110" s="163"/>
    </row>
    <row r="111" spans="1:26" ht="12" customHeight="1">
      <c r="A111" s="123"/>
      <c r="B111" s="123"/>
      <c r="C111" s="59"/>
      <c r="D111" s="118"/>
      <c r="E111" s="119"/>
      <c r="F111" s="158"/>
      <c r="G111" s="164"/>
      <c r="M111" s="161" t="s">
        <v>558</v>
      </c>
      <c r="N111" s="161">
        <v>20</v>
      </c>
      <c r="O111" s="209" t="s">
        <v>26</v>
      </c>
    </row>
    <row r="112" spans="1:26" ht="12" customHeight="1">
      <c r="A112" s="123" t="s">
        <v>580</v>
      </c>
      <c r="B112" s="123" t="s">
        <v>578</v>
      </c>
      <c r="C112" s="59" t="s">
        <v>582</v>
      </c>
      <c r="D112" s="118" t="s">
        <v>26</v>
      </c>
      <c r="E112" s="119">
        <f>N110</f>
        <v>4600</v>
      </c>
      <c r="F112" s="158"/>
      <c r="G112" s="164" t="str">
        <f t="shared" ref="G112" si="7">IF(TRIM(E112)="rate only","ro",IF(ISBLANK(F112)," ",E112*F112))</f>
        <v xml:space="preserve"> </v>
      </c>
    </row>
    <row r="113" spans="1:26" s="160" customFormat="1" ht="12" customHeight="1">
      <c r="A113" s="122"/>
      <c r="B113" s="122"/>
      <c r="C113" s="117"/>
      <c r="D113" s="118"/>
      <c r="E113" s="119"/>
      <c r="F113" s="158"/>
      <c r="G113" s="164"/>
      <c r="I113" s="161"/>
      <c r="J113" s="161"/>
      <c r="K113" s="161"/>
      <c r="L113" s="161"/>
      <c r="M113" s="161"/>
      <c r="N113" s="161"/>
      <c r="O113" s="161"/>
      <c r="P113" s="161"/>
      <c r="Q113" s="161"/>
      <c r="R113" s="161"/>
      <c r="S113" s="161"/>
      <c r="T113" s="162"/>
      <c r="U113" s="163"/>
      <c r="V113" s="163"/>
      <c r="W113" s="161"/>
      <c r="X113" s="162"/>
      <c r="Y113" s="163"/>
      <c r="Z113" s="163"/>
    </row>
    <row r="114" spans="1:26" s="160" customFormat="1" ht="12" customHeight="1">
      <c r="A114" s="123"/>
      <c r="B114" s="123" t="s">
        <v>584</v>
      </c>
      <c r="C114" s="59" t="s">
        <v>586</v>
      </c>
      <c r="D114" s="118"/>
      <c r="E114" s="119"/>
      <c r="F114" s="158"/>
      <c r="G114" s="164"/>
      <c r="I114" s="161"/>
      <c r="J114" s="161"/>
      <c r="K114" s="161"/>
      <c r="L114" s="161"/>
      <c r="M114" s="161"/>
      <c r="N114" s="161"/>
      <c r="O114" s="161"/>
      <c r="P114" s="161"/>
      <c r="Q114" s="161"/>
      <c r="R114" s="161"/>
      <c r="S114" s="161"/>
      <c r="T114" s="162"/>
      <c r="U114" s="163"/>
      <c r="V114" s="163"/>
      <c r="W114" s="161"/>
      <c r="X114" s="162"/>
      <c r="Y114" s="163"/>
      <c r="Z114" s="163"/>
    </row>
    <row r="115" spans="1:26" s="160" customFormat="1" ht="12" customHeight="1">
      <c r="A115" s="123"/>
      <c r="B115" s="123"/>
      <c r="C115" s="59"/>
      <c r="D115" s="118"/>
      <c r="E115" s="119"/>
      <c r="F115" s="158"/>
      <c r="G115" s="164"/>
      <c r="I115" s="161"/>
      <c r="J115" s="161"/>
      <c r="K115" s="161"/>
      <c r="L115" s="161"/>
      <c r="M115" s="161"/>
      <c r="N115" s="161"/>
      <c r="O115" s="161"/>
      <c r="P115" s="161"/>
      <c r="Q115" s="161"/>
      <c r="R115" s="161"/>
      <c r="S115" s="161"/>
      <c r="T115" s="162"/>
      <c r="U115" s="163"/>
      <c r="V115" s="163"/>
      <c r="W115" s="161"/>
      <c r="X115" s="162"/>
      <c r="Y115" s="163"/>
      <c r="Z115" s="163"/>
    </row>
    <row r="116" spans="1:26" s="160" customFormat="1" ht="12" customHeight="1">
      <c r="A116" s="123" t="s">
        <v>583</v>
      </c>
      <c r="B116" s="123" t="s">
        <v>585</v>
      </c>
      <c r="C116" s="59" t="s">
        <v>587</v>
      </c>
      <c r="D116" s="118" t="s">
        <v>26</v>
      </c>
      <c r="E116" s="119">
        <f>ROUNDUP(((N18+N19)*0.15),-1)</f>
        <v>310</v>
      </c>
      <c r="F116" s="158"/>
      <c r="G116" s="164" t="str">
        <f t="shared" ref="G116" si="8">IF(TRIM(E116)="rate only","ro",IF(ISBLANK(F116)," ",E116*F116))</f>
        <v xml:space="preserve"> </v>
      </c>
      <c r="I116" s="161"/>
      <c r="J116" s="161"/>
      <c r="K116" s="161"/>
      <c r="L116" s="161"/>
      <c r="M116" s="161"/>
      <c r="N116" s="161"/>
      <c r="O116" s="161"/>
      <c r="P116" s="161"/>
      <c r="Q116" s="161"/>
      <c r="R116" s="161"/>
      <c r="S116" s="161"/>
      <c r="T116" s="162"/>
      <c r="U116" s="163"/>
      <c r="V116" s="163"/>
      <c r="W116" s="161"/>
      <c r="X116" s="162"/>
      <c r="Y116" s="163"/>
      <c r="Z116" s="163"/>
    </row>
    <row r="117" spans="1:26" s="160" customFormat="1" ht="12" customHeight="1">
      <c r="A117" s="123"/>
      <c r="B117" s="123"/>
      <c r="C117" s="59"/>
      <c r="D117" s="118"/>
      <c r="E117" s="119"/>
      <c r="F117" s="158"/>
      <c r="G117" s="164"/>
      <c r="I117" s="161"/>
      <c r="J117" s="161"/>
      <c r="K117" s="161"/>
      <c r="L117" s="161"/>
      <c r="M117" s="161"/>
      <c r="N117" s="161"/>
      <c r="O117" s="161"/>
      <c r="P117" s="161"/>
      <c r="Q117" s="161"/>
      <c r="R117" s="161"/>
      <c r="S117" s="161"/>
      <c r="T117" s="162"/>
      <c r="U117" s="163"/>
      <c r="V117" s="163"/>
      <c r="W117" s="161"/>
      <c r="X117" s="162"/>
      <c r="Y117" s="163"/>
      <c r="Z117" s="163"/>
    </row>
    <row r="118" spans="1:26" s="160" customFormat="1" ht="12" customHeight="1">
      <c r="A118" s="123"/>
      <c r="B118" s="123" t="s">
        <v>584</v>
      </c>
      <c r="C118" s="59" t="s">
        <v>589</v>
      </c>
      <c r="D118" s="118"/>
      <c r="E118" s="119"/>
      <c r="F118" s="158"/>
      <c r="G118" s="164"/>
      <c r="I118" s="161"/>
      <c r="J118" s="161"/>
      <c r="K118" s="161"/>
      <c r="L118" s="161"/>
      <c r="M118" s="161"/>
      <c r="N118" s="161"/>
      <c r="O118" s="161"/>
      <c r="P118" s="161"/>
      <c r="Q118" s="161"/>
      <c r="R118" s="161"/>
      <c r="S118" s="161"/>
      <c r="T118" s="162"/>
      <c r="U118" s="163"/>
      <c r="V118" s="163"/>
      <c r="W118" s="161"/>
      <c r="X118" s="162"/>
      <c r="Y118" s="163"/>
      <c r="Z118" s="163"/>
    </row>
    <row r="119" spans="1:26" s="160" customFormat="1" ht="12" customHeight="1">
      <c r="A119" s="123"/>
      <c r="B119" s="123"/>
      <c r="C119" s="59"/>
      <c r="D119" s="118"/>
      <c r="E119" s="119"/>
      <c r="F119" s="158"/>
      <c r="G119" s="164"/>
      <c r="I119" s="161"/>
      <c r="J119" s="161"/>
      <c r="K119" s="161"/>
      <c r="L119" s="161"/>
      <c r="M119" s="161"/>
      <c r="N119" s="161"/>
      <c r="O119" s="161"/>
      <c r="P119" s="161"/>
      <c r="Q119" s="161"/>
      <c r="R119" s="161"/>
      <c r="S119" s="161"/>
      <c r="T119" s="162"/>
      <c r="U119" s="163"/>
      <c r="V119" s="163"/>
      <c r="W119" s="161"/>
      <c r="X119" s="162"/>
      <c r="Y119" s="163"/>
      <c r="Z119" s="163"/>
    </row>
    <row r="120" spans="1:26" s="160" customFormat="1" ht="12" customHeight="1">
      <c r="A120" s="123" t="s">
        <v>588</v>
      </c>
      <c r="B120" s="123" t="s">
        <v>585</v>
      </c>
      <c r="C120" s="59" t="s">
        <v>587</v>
      </c>
      <c r="D120" s="118" t="s">
        <v>26</v>
      </c>
      <c r="E120" s="119">
        <f>ROUNDUP((N17*0.3),-2)</f>
        <v>2000</v>
      </c>
      <c r="F120" s="158"/>
      <c r="G120" s="164" t="str">
        <f t="shared" ref="G120" si="9">IF(TRIM(E120)="rate only","ro",IF(ISBLANK(F120)," ",E120*F120))</f>
        <v xml:space="preserve"> </v>
      </c>
      <c r="I120" s="161"/>
      <c r="J120" s="161"/>
      <c r="K120" s="161"/>
      <c r="L120" s="161"/>
      <c r="M120" s="161"/>
      <c r="N120" s="161"/>
      <c r="O120" s="161"/>
      <c r="P120" s="161"/>
      <c r="Q120" s="161"/>
      <c r="R120" s="161"/>
      <c r="S120" s="161"/>
      <c r="T120" s="162"/>
      <c r="U120" s="163"/>
      <c r="V120" s="163"/>
      <c r="W120" s="161"/>
      <c r="X120" s="162"/>
      <c r="Y120" s="163"/>
      <c r="Z120" s="163"/>
    </row>
    <row r="121" spans="1:26" s="160" customFormat="1" ht="12" customHeight="1">
      <c r="A121" s="123"/>
      <c r="B121" s="123"/>
      <c r="C121" s="59"/>
      <c r="D121" s="118"/>
      <c r="E121" s="119"/>
      <c r="F121" s="158"/>
      <c r="G121" s="164"/>
      <c r="I121" s="161"/>
      <c r="J121" s="161"/>
      <c r="K121" s="161"/>
      <c r="L121" s="161"/>
      <c r="M121" s="161"/>
      <c r="N121" s="161"/>
      <c r="O121" s="161"/>
      <c r="P121" s="161"/>
      <c r="Q121" s="161"/>
      <c r="R121" s="161"/>
      <c r="S121" s="161"/>
      <c r="T121" s="162"/>
      <c r="U121" s="163"/>
      <c r="V121" s="163"/>
      <c r="W121" s="161"/>
      <c r="X121" s="162"/>
      <c r="Y121" s="163"/>
      <c r="Z121" s="163"/>
    </row>
    <row r="122" spans="1:26" s="160" customFormat="1" ht="12" customHeight="1">
      <c r="A122" s="123"/>
      <c r="B122" s="123"/>
      <c r="C122" s="59"/>
      <c r="D122" s="118"/>
      <c r="E122" s="119"/>
      <c r="F122" s="158"/>
      <c r="G122" s="164"/>
      <c r="I122" s="161"/>
      <c r="J122" s="161"/>
      <c r="K122" s="161"/>
      <c r="L122" s="161"/>
      <c r="M122" s="161"/>
      <c r="N122" s="161"/>
      <c r="O122" s="161"/>
      <c r="P122" s="161"/>
      <c r="Q122" s="161"/>
      <c r="R122" s="161"/>
      <c r="S122" s="161"/>
      <c r="T122" s="162"/>
      <c r="U122" s="163"/>
      <c r="V122" s="163"/>
      <c r="W122" s="161"/>
      <c r="X122" s="162"/>
      <c r="Y122" s="163"/>
      <c r="Z122" s="163"/>
    </row>
    <row r="123" spans="1:26" s="150" customFormat="1" ht="13.2">
      <c r="A123" s="188"/>
      <c r="B123" s="188"/>
      <c r="C123" s="189"/>
      <c r="D123" s="190"/>
      <c r="E123" s="191" t="s">
        <v>13</v>
      </c>
      <c r="F123" s="195"/>
      <c r="G123" s="196"/>
    </row>
    <row r="124" spans="1:26" s="150" customFormat="1" ht="13.2">
      <c r="A124" s="37"/>
      <c r="B124" s="63"/>
      <c r="C124" s="63"/>
      <c r="D124" s="63"/>
      <c r="E124" s="63"/>
      <c r="F124" s="88"/>
      <c r="G124" s="81"/>
    </row>
    <row r="125" spans="1:26" s="150" customFormat="1" ht="13.2">
      <c r="A125" s="152" t="s">
        <v>252</v>
      </c>
      <c r="B125" s="60"/>
      <c r="C125" s="153"/>
      <c r="D125" s="153"/>
      <c r="E125" s="153"/>
      <c r="F125" s="155"/>
      <c r="G125" s="170">
        <f>SUM(G99:G123)</f>
        <v>0</v>
      </c>
    </row>
    <row r="126" spans="1:26" s="150" customFormat="1" ht="13.8" thickBot="1">
      <c r="A126" s="53"/>
      <c r="B126" s="65"/>
      <c r="C126" s="65"/>
      <c r="D126" s="65"/>
      <c r="E126" s="65"/>
      <c r="F126" s="73"/>
      <c r="G126" s="51"/>
    </row>
    <row r="127" spans="1:26" s="150" customFormat="1" ht="13.8" thickBot="1">
      <c r="A127" s="776" t="s">
        <v>27</v>
      </c>
      <c r="B127" s="759"/>
      <c r="C127" s="760"/>
      <c r="D127" s="760"/>
      <c r="E127" s="760"/>
      <c r="F127" s="777" t="s">
        <v>28</v>
      </c>
      <c r="G127" s="778"/>
    </row>
    <row r="128" spans="1:26" s="150" customFormat="1" ht="15" customHeight="1">
      <c r="A128" s="148" t="s">
        <v>248</v>
      </c>
      <c r="B128" s="148"/>
      <c r="C128" s="149"/>
      <c r="D128" s="149"/>
      <c r="E128" s="149"/>
      <c r="F128" s="149"/>
      <c r="G128" s="149"/>
    </row>
    <row r="129" spans="1:26" s="150" customFormat="1" ht="12.75" customHeight="1">
      <c r="A129" s="763" t="s">
        <v>1837</v>
      </c>
      <c r="B129" s="763"/>
      <c r="C129" s="763"/>
      <c r="D129" s="763"/>
      <c r="E129" s="763"/>
      <c r="F129" s="763"/>
      <c r="G129" s="763"/>
    </row>
    <row r="130" spans="1:26" s="150" customFormat="1" ht="15" customHeight="1">
      <c r="A130" s="757" t="s">
        <v>547</v>
      </c>
      <c r="B130" s="757"/>
      <c r="C130" s="757"/>
      <c r="D130" s="757"/>
      <c r="E130" s="757"/>
      <c r="F130" s="757"/>
      <c r="G130" s="757"/>
    </row>
    <row r="131" spans="1:26" s="150" customFormat="1" ht="13.2">
      <c r="A131" s="60"/>
      <c r="B131" s="60"/>
      <c r="C131" s="149"/>
      <c r="D131" s="149"/>
      <c r="E131" s="149"/>
      <c r="F131" s="171"/>
      <c r="G131" s="149"/>
    </row>
    <row r="132" spans="1:26" s="150" customFormat="1" ht="13.2">
      <c r="A132" s="61"/>
      <c r="B132" s="61"/>
      <c r="C132" s="61"/>
      <c r="D132" s="61"/>
      <c r="E132" s="61"/>
      <c r="F132" s="74"/>
      <c r="G132" s="61"/>
    </row>
    <row r="133" spans="1:26" s="150" customFormat="1" ht="13.2">
      <c r="A133" s="29" t="s">
        <v>0</v>
      </c>
      <c r="B133" s="29" t="s">
        <v>433</v>
      </c>
      <c r="C133" s="29" t="s">
        <v>1</v>
      </c>
      <c r="D133" s="29" t="s">
        <v>2</v>
      </c>
      <c r="E133" s="29" t="s">
        <v>3</v>
      </c>
      <c r="F133" s="172" t="s">
        <v>4</v>
      </c>
      <c r="G133" s="29" t="s">
        <v>249</v>
      </c>
    </row>
    <row r="134" spans="1:26" s="150" customFormat="1" ht="13.2">
      <c r="A134" s="29" t="s">
        <v>29</v>
      </c>
      <c r="B134" s="29"/>
      <c r="C134" s="29"/>
      <c r="D134" s="29"/>
      <c r="E134" s="29"/>
      <c r="F134" s="172"/>
      <c r="G134" s="29" t="s">
        <v>250</v>
      </c>
    </row>
    <row r="135" spans="1:26" s="150" customFormat="1" ht="13.2">
      <c r="A135" s="51"/>
      <c r="B135" s="51"/>
      <c r="C135" s="51"/>
      <c r="D135" s="51"/>
      <c r="E135" s="51"/>
      <c r="F135" s="75"/>
      <c r="G135" s="29"/>
    </row>
    <row r="136" spans="1:26" s="150" customFormat="1" ht="13.2">
      <c r="A136" s="62"/>
      <c r="B136" s="63"/>
      <c r="C136" s="63"/>
      <c r="D136" s="63"/>
      <c r="E136" s="63"/>
      <c r="F136" s="76"/>
      <c r="G136" s="61"/>
    </row>
    <row r="137" spans="1:26" ht="12" customHeight="1">
      <c r="A137" s="152" t="s">
        <v>251</v>
      </c>
      <c r="B137" s="60"/>
      <c r="C137" s="153"/>
      <c r="D137" s="153"/>
      <c r="E137" s="153"/>
      <c r="F137" s="154"/>
      <c r="G137" s="170">
        <f>G125</f>
        <v>0</v>
      </c>
      <c r="H137" s="150"/>
    </row>
    <row r="138" spans="1:26" ht="12" customHeight="1">
      <c r="A138" s="37"/>
      <c r="B138" s="63"/>
      <c r="C138" s="63"/>
      <c r="D138" s="63"/>
      <c r="E138" s="63"/>
      <c r="F138" s="80"/>
      <c r="G138" s="81"/>
    </row>
    <row r="139" spans="1:26" s="160" customFormat="1" ht="12" customHeight="1">
      <c r="A139" s="197"/>
      <c r="B139" s="197"/>
      <c r="C139" s="198"/>
      <c r="D139" s="198"/>
      <c r="E139" s="198"/>
      <c r="F139" s="199"/>
      <c r="G139" s="193"/>
      <c r="I139" s="161"/>
      <c r="J139" s="161"/>
      <c r="K139" s="161"/>
      <c r="L139" s="161"/>
      <c r="M139" s="161"/>
      <c r="N139" s="161"/>
      <c r="O139" s="161"/>
      <c r="P139" s="161"/>
      <c r="Q139" s="161"/>
      <c r="R139" s="161"/>
      <c r="S139" s="161"/>
      <c r="T139" s="162"/>
      <c r="U139" s="163"/>
      <c r="V139" s="163"/>
      <c r="W139" s="161"/>
      <c r="X139" s="162"/>
      <c r="Y139" s="163"/>
      <c r="Z139" s="163"/>
    </row>
    <row r="140" spans="1:26" s="160" customFormat="1" ht="12" customHeight="1">
      <c r="A140" s="123"/>
      <c r="B140" s="123"/>
      <c r="C140" s="59"/>
      <c r="D140" s="118"/>
      <c r="E140" s="119" t="s">
        <v>13</v>
      </c>
      <c r="F140" s="158"/>
      <c r="G140" s="164" t="str">
        <f t="shared" ref="G140" si="10">IF(TRIM(E140)="rate only","ro",IF(ISBLANK(F140)," ",E140*F140))</f>
        <v xml:space="preserve"> </v>
      </c>
      <c r="I140" s="161"/>
      <c r="J140" s="161"/>
      <c r="K140" s="161"/>
      <c r="L140" s="161"/>
      <c r="M140" s="161"/>
      <c r="N140" s="161"/>
      <c r="O140" s="161"/>
      <c r="P140" s="161"/>
      <c r="Q140" s="161"/>
      <c r="R140" s="161"/>
      <c r="S140" s="161"/>
      <c r="T140" s="162"/>
      <c r="U140" s="163"/>
      <c r="V140" s="163"/>
      <c r="W140" s="161"/>
      <c r="X140" s="162"/>
      <c r="Y140" s="163"/>
      <c r="Z140" s="163"/>
    </row>
    <row r="141" spans="1:26" s="160" customFormat="1" ht="12" customHeight="1">
      <c r="A141" s="122" t="s">
        <v>1227</v>
      </c>
      <c r="B141" s="122" t="s">
        <v>595</v>
      </c>
      <c r="C141" s="117" t="s">
        <v>363</v>
      </c>
      <c r="D141" s="118"/>
      <c r="E141" s="119" t="s">
        <v>13</v>
      </c>
      <c r="F141" s="158"/>
      <c r="G141" s="164" t="str">
        <f>IF(TRIM(E141)="rate only","ro",IF(ISBLANK(F141)," ",E141*F141))</f>
        <v xml:space="preserve"> </v>
      </c>
      <c r="I141" s="161"/>
      <c r="J141" s="161"/>
      <c r="K141" s="161"/>
      <c r="L141" s="161"/>
      <c r="M141" s="161"/>
      <c r="N141" s="161"/>
      <c r="O141" s="161"/>
      <c r="P141" s="161"/>
      <c r="Q141" s="161"/>
      <c r="R141" s="161"/>
      <c r="S141" s="161"/>
      <c r="T141" s="162"/>
      <c r="U141" s="163"/>
      <c r="V141" s="163"/>
      <c r="W141" s="161"/>
      <c r="X141" s="162"/>
      <c r="Y141" s="163"/>
      <c r="Z141" s="163"/>
    </row>
    <row r="142" spans="1:26" s="160" customFormat="1" ht="12" customHeight="1">
      <c r="A142" s="122"/>
      <c r="B142" s="122"/>
      <c r="C142" s="117"/>
      <c r="D142" s="118"/>
      <c r="E142" s="119"/>
      <c r="F142" s="158"/>
      <c r="G142" s="164"/>
      <c r="I142" s="161"/>
      <c r="J142" s="161"/>
      <c r="K142" s="161"/>
      <c r="L142" s="161"/>
      <c r="M142" s="161"/>
      <c r="N142" s="161"/>
      <c r="O142" s="161"/>
      <c r="P142" s="161"/>
      <c r="Q142" s="161"/>
      <c r="R142" s="161"/>
      <c r="S142" s="161"/>
      <c r="T142" s="162"/>
      <c r="U142" s="163"/>
      <c r="V142" s="163"/>
      <c r="W142" s="161"/>
      <c r="X142" s="162"/>
      <c r="Y142" s="163"/>
      <c r="Z142" s="163"/>
    </row>
    <row r="143" spans="1:26" s="160" customFormat="1" ht="12" customHeight="1">
      <c r="A143" s="122" t="s">
        <v>592</v>
      </c>
      <c r="B143" s="122" t="s">
        <v>364</v>
      </c>
      <c r="C143" s="117" t="s">
        <v>365</v>
      </c>
      <c r="D143" s="118"/>
      <c r="E143" s="119" t="s">
        <v>13</v>
      </c>
      <c r="F143" s="121"/>
      <c r="G143" s="120"/>
      <c r="I143" s="161"/>
      <c r="J143" s="161"/>
      <c r="K143" s="161"/>
      <c r="L143" s="161"/>
      <c r="M143" s="161"/>
      <c r="N143" s="161"/>
      <c r="O143" s="161"/>
      <c r="P143" s="161"/>
      <c r="Q143" s="161"/>
      <c r="R143" s="161"/>
      <c r="S143" s="161"/>
      <c r="T143" s="162"/>
      <c r="U143" s="163"/>
      <c r="V143" s="163"/>
      <c r="W143" s="161"/>
      <c r="X143" s="162"/>
      <c r="Y143" s="163"/>
      <c r="Z143" s="163"/>
    </row>
    <row r="144" spans="1:26" s="160" customFormat="1" ht="12" customHeight="1">
      <c r="A144" s="123"/>
      <c r="B144" s="123"/>
      <c r="C144" s="59"/>
      <c r="D144" s="118"/>
      <c r="E144" s="119"/>
      <c r="F144" s="121"/>
      <c r="G144" s="120"/>
      <c r="I144" s="161"/>
      <c r="J144" s="161"/>
      <c r="K144" s="161"/>
      <c r="L144" s="161"/>
      <c r="M144" s="161"/>
      <c r="N144" s="161"/>
      <c r="O144" s="161"/>
      <c r="P144" s="161"/>
      <c r="Q144" s="161"/>
      <c r="R144" s="161"/>
      <c r="S144" s="161"/>
      <c r="T144" s="162"/>
      <c r="U144" s="163"/>
      <c r="V144" s="163"/>
      <c r="W144" s="161"/>
      <c r="X144" s="162"/>
      <c r="Y144" s="163"/>
      <c r="Z144" s="163"/>
    </row>
    <row r="145" spans="1:26" s="160" customFormat="1" ht="13.5" customHeight="1">
      <c r="A145" s="123" t="s">
        <v>596</v>
      </c>
      <c r="B145" s="123" t="s">
        <v>366</v>
      </c>
      <c r="C145" s="59" t="s">
        <v>597</v>
      </c>
      <c r="D145" s="118" t="s">
        <v>377</v>
      </c>
      <c r="E145" s="119">
        <f>ROUNDUP((N18+N19),-1)</f>
        <v>2020</v>
      </c>
      <c r="F145" s="121"/>
      <c r="G145" s="120" t="str">
        <f>IF(TRIM(E145)="rate only","ro",IF(ISBLANK(F145)," ",E145*F145))</f>
        <v xml:space="preserve"> </v>
      </c>
      <c r="I145" s="161"/>
      <c r="J145" s="161"/>
      <c r="K145" s="161"/>
      <c r="L145" s="161"/>
      <c r="M145" s="161"/>
      <c r="N145" s="161"/>
      <c r="O145" s="161"/>
      <c r="P145" s="161"/>
      <c r="Q145" s="161"/>
      <c r="R145" s="161"/>
      <c r="S145" s="161"/>
      <c r="T145" s="162"/>
      <c r="U145" s="163"/>
      <c r="V145" s="163"/>
      <c r="W145" s="161"/>
      <c r="X145" s="162"/>
      <c r="Y145" s="163"/>
      <c r="Z145" s="163"/>
    </row>
    <row r="146" spans="1:26" s="160" customFormat="1" ht="12" customHeight="1">
      <c r="A146" s="123"/>
      <c r="B146" s="123"/>
      <c r="C146" s="59"/>
      <c r="D146" s="118"/>
      <c r="E146" s="119" t="s">
        <v>13</v>
      </c>
      <c r="F146" s="121"/>
      <c r="G146" s="164" t="str">
        <f t="shared" ref="G146" si="11">IF(TRIM(E146)="rate only","ro",IF(ISBLANK(F146)," ",E146*F146))</f>
        <v xml:space="preserve"> </v>
      </c>
      <c r="I146" s="161"/>
      <c r="J146" s="161"/>
      <c r="K146" s="161"/>
      <c r="L146" s="161"/>
      <c r="M146" s="161"/>
      <c r="N146" s="161"/>
      <c r="O146" s="161"/>
      <c r="P146" s="161"/>
      <c r="Q146" s="161"/>
      <c r="R146" s="161"/>
      <c r="S146" s="161"/>
      <c r="T146" s="162"/>
      <c r="U146" s="163"/>
      <c r="V146" s="163"/>
      <c r="W146" s="161"/>
      <c r="X146" s="162"/>
      <c r="Y146" s="163"/>
      <c r="Z146" s="163"/>
    </row>
    <row r="147" spans="1:26" s="160" customFormat="1" ht="12" customHeight="1">
      <c r="A147" s="122" t="s">
        <v>593</v>
      </c>
      <c r="B147" s="122" t="s">
        <v>611</v>
      </c>
      <c r="C147" s="117" t="s">
        <v>612</v>
      </c>
      <c r="D147" s="118"/>
      <c r="E147" s="119" t="s">
        <v>13</v>
      </c>
      <c r="F147" s="121"/>
      <c r="G147" s="120"/>
      <c r="I147" s="161"/>
      <c r="J147" s="161"/>
      <c r="K147" s="161"/>
      <c r="L147" s="161"/>
      <c r="M147" s="161"/>
      <c r="N147" s="161"/>
      <c r="O147" s="161"/>
      <c r="P147" s="161"/>
      <c r="Q147" s="161"/>
      <c r="R147" s="161"/>
      <c r="S147" s="161"/>
      <c r="T147" s="162"/>
      <c r="U147" s="163"/>
      <c r="V147" s="163"/>
      <c r="W147" s="161"/>
      <c r="X147" s="162"/>
      <c r="Y147" s="163"/>
      <c r="Z147" s="163"/>
    </row>
    <row r="148" spans="1:26" s="160" customFormat="1" ht="12" customHeight="1">
      <c r="A148" s="123"/>
      <c r="B148" s="123"/>
      <c r="C148" s="59"/>
      <c r="D148" s="118"/>
      <c r="E148" s="119"/>
      <c r="F148" s="121"/>
      <c r="G148" s="120"/>
      <c r="I148" s="161"/>
      <c r="J148" s="161"/>
      <c r="K148" s="161"/>
      <c r="L148" s="161"/>
      <c r="M148" s="161"/>
      <c r="N148" s="161"/>
      <c r="O148" s="161"/>
      <c r="P148" s="161"/>
      <c r="Q148" s="161"/>
      <c r="R148" s="161"/>
      <c r="S148" s="161"/>
      <c r="T148" s="162"/>
      <c r="U148" s="163"/>
      <c r="V148" s="163"/>
      <c r="W148" s="161"/>
      <c r="X148" s="162"/>
      <c r="Y148" s="163"/>
      <c r="Z148" s="163"/>
    </row>
    <row r="149" spans="1:26" s="160" customFormat="1" ht="13.5" customHeight="1">
      <c r="A149" s="123" t="s">
        <v>617</v>
      </c>
      <c r="B149" s="123" t="s">
        <v>613</v>
      </c>
      <c r="C149" s="59" t="s">
        <v>614</v>
      </c>
      <c r="D149" s="118" t="s">
        <v>12</v>
      </c>
      <c r="E149" s="119">
        <v>60</v>
      </c>
      <c r="F149" s="121"/>
      <c r="G149" s="120" t="str">
        <f>IF(TRIM(E149)="rate only","ro",IF(ISBLANK(F149)," ",E149*F149))</f>
        <v xml:space="preserve"> </v>
      </c>
      <c r="I149" s="161"/>
      <c r="J149" s="161"/>
      <c r="K149" s="161"/>
      <c r="L149" s="161"/>
      <c r="M149" s="161"/>
      <c r="N149" s="161"/>
      <c r="O149" s="161"/>
      <c r="P149" s="161"/>
      <c r="Q149" s="161"/>
      <c r="R149" s="161"/>
      <c r="S149" s="161"/>
      <c r="T149" s="162"/>
      <c r="U149" s="163"/>
      <c r="V149" s="163"/>
      <c r="W149" s="161"/>
      <c r="X149" s="162"/>
      <c r="Y149" s="163"/>
      <c r="Z149" s="163"/>
    </row>
    <row r="150" spans="1:26" s="160" customFormat="1" ht="13.5" customHeight="1">
      <c r="A150" s="123"/>
      <c r="B150" s="123"/>
      <c r="C150" s="59"/>
      <c r="D150" s="118"/>
      <c r="E150" s="119"/>
      <c r="F150" s="121"/>
      <c r="G150" s="120"/>
      <c r="I150" s="161"/>
      <c r="J150" s="161"/>
      <c r="K150" s="161"/>
      <c r="L150" s="161"/>
      <c r="M150" s="161"/>
      <c r="N150" s="161"/>
      <c r="O150" s="161"/>
      <c r="P150" s="161"/>
      <c r="Q150" s="161"/>
      <c r="R150" s="161"/>
      <c r="S150" s="161"/>
      <c r="T150" s="162"/>
      <c r="U150" s="163"/>
      <c r="V150" s="163"/>
      <c r="W150" s="161"/>
      <c r="X150" s="162"/>
      <c r="Y150" s="163"/>
      <c r="Z150" s="163"/>
    </row>
    <row r="151" spans="1:26" s="160" customFormat="1" ht="12" customHeight="1">
      <c r="A151" s="122" t="s">
        <v>594</v>
      </c>
      <c r="B151" s="122" t="s">
        <v>367</v>
      </c>
      <c r="C151" s="117" t="s">
        <v>368</v>
      </c>
      <c r="D151" s="118"/>
      <c r="E151" s="119" t="s">
        <v>13</v>
      </c>
      <c r="F151" s="121"/>
      <c r="G151" s="120"/>
      <c r="I151" s="161"/>
      <c r="J151" s="161"/>
      <c r="K151" s="161"/>
      <c r="L151" s="161"/>
      <c r="M151" s="161"/>
      <c r="N151" s="161"/>
      <c r="O151" s="161"/>
      <c r="P151" s="161"/>
      <c r="Q151" s="161"/>
      <c r="R151" s="161"/>
      <c r="S151" s="161"/>
      <c r="T151" s="162"/>
      <c r="U151" s="163"/>
      <c r="V151" s="163"/>
      <c r="W151" s="161"/>
      <c r="X151" s="162"/>
      <c r="Y151" s="163"/>
      <c r="Z151" s="163"/>
    </row>
    <row r="152" spans="1:26" s="160" customFormat="1" ht="12" customHeight="1">
      <c r="A152" s="122"/>
      <c r="B152" s="122"/>
      <c r="C152" s="117" t="s">
        <v>369</v>
      </c>
      <c r="D152" s="118"/>
      <c r="E152" s="119"/>
      <c r="F152" s="121"/>
      <c r="G152" s="120"/>
      <c r="I152" s="161"/>
      <c r="J152" s="161"/>
      <c r="K152" s="161"/>
      <c r="L152" s="161"/>
      <c r="M152" s="161"/>
      <c r="N152" s="161"/>
      <c r="O152" s="161"/>
      <c r="P152" s="161"/>
      <c r="Q152" s="161"/>
      <c r="R152" s="161"/>
      <c r="S152" s="161"/>
      <c r="T152" s="162"/>
      <c r="U152" s="163"/>
      <c r="V152" s="163"/>
      <c r="W152" s="161"/>
      <c r="X152" s="162"/>
      <c r="Y152" s="163"/>
      <c r="Z152" s="163"/>
    </row>
    <row r="153" spans="1:26" s="160" customFormat="1" ht="12" customHeight="1">
      <c r="A153" s="122"/>
      <c r="B153" s="122"/>
      <c r="C153" s="117" t="s">
        <v>370</v>
      </c>
      <c r="D153" s="118"/>
      <c r="E153" s="119"/>
      <c r="F153" s="121"/>
      <c r="G153" s="120"/>
      <c r="I153" s="161"/>
      <c r="J153" s="161"/>
      <c r="K153" s="161"/>
      <c r="L153" s="161"/>
      <c r="M153" s="161"/>
      <c r="N153" s="161"/>
      <c r="O153" s="161"/>
      <c r="P153" s="161"/>
      <c r="Q153" s="161"/>
      <c r="R153" s="161"/>
      <c r="S153" s="161"/>
      <c r="T153" s="162"/>
      <c r="U153" s="163"/>
      <c r="V153" s="163"/>
      <c r="W153" s="161"/>
      <c r="X153" s="162"/>
      <c r="Y153" s="163"/>
      <c r="Z153" s="163"/>
    </row>
    <row r="154" spans="1:26" s="160" customFormat="1" ht="12" customHeight="1">
      <c r="A154" s="122"/>
      <c r="B154" s="122"/>
      <c r="C154" s="117"/>
      <c r="D154" s="118"/>
      <c r="E154" s="119"/>
      <c r="F154" s="121"/>
      <c r="G154" s="120"/>
      <c r="I154" s="161"/>
      <c r="J154" s="161"/>
      <c r="K154" s="161"/>
      <c r="L154" s="161"/>
      <c r="M154" s="161"/>
      <c r="N154" s="161"/>
      <c r="O154" s="161"/>
      <c r="P154" s="161"/>
      <c r="Q154" s="161"/>
      <c r="R154" s="161"/>
      <c r="S154" s="161"/>
      <c r="T154" s="162"/>
      <c r="U154" s="163"/>
      <c r="V154" s="163"/>
      <c r="W154" s="161"/>
      <c r="X154" s="162"/>
      <c r="Y154" s="163"/>
      <c r="Z154" s="163"/>
    </row>
    <row r="155" spans="1:26" s="160" customFormat="1" ht="17.25" customHeight="1">
      <c r="A155" s="123" t="s">
        <v>618</v>
      </c>
      <c r="B155" s="123" t="s">
        <v>371</v>
      </c>
      <c r="C155" s="59" t="s">
        <v>372</v>
      </c>
      <c r="D155" s="118" t="s">
        <v>377</v>
      </c>
      <c r="E155" s="119">
        <f>ROUNDUP(112.5,-2)</f>
        <v>200</v>
      </c>
      <c r="F155" s="121"/>
      <c r="G155" s="164" t="str">
        <f t="shared" ref="G155" si="12">IF(TRIM(E155)="rate only","ro",IF(ISBLANK(F155)," ",E155*F155))</f>
        <v xml:space="preserve"> </v>
      </c>
      <c r="I155" s="161"/>
      <c r="J155" s="161"/>
      <c r="K155" s="161"/>
      <c r="L155" s="161"/>
      <c r="M155" s="161"/>
      <c r="N155" s="161"/>
      <c r="O155" s="161"/>
      <c r="P155" s="161"/>
      <c r="Q155" s="161"/>
      <c r="R155" s="161"/>
      <c r="S155" s="161"/>
      <c r="T155" s="162"/>
      <c r="U155" s="163"/>
      <c r="V155" s="163"/>
      <c r="W155" s="161"/>
      <c r="X155" s="162"/>
      <c r="Y155" s="163"/>
      <c r="Z155" s="163"/>
    </row>
    <row r="156" spans="1:26" s="160" customFormat="1" ht="17.25" customHeight="1">
      <c r="A156" s="123"/>
      <c r="B156" s="123"/>
      <c r="C156" s="59"/>
      <c r="D156" s="118"/>
      <c r="E156" s="119"/>
      <c r="F156" s="121"/>
      <c r="G156" s="164"/>
      <c r="I156" s="161"/>
      <c r="J156" s="161"/>
      <c r="K156" s="161"/>
      <c r="L156" s="161"/>
      <c r="M156" s="161"/>
      <c r="N156" s="161"/>
      <c r="O156" s="161"/>
      <c r="P156" s="161"/>
      <c r="Q156" s="161"/>
      <c r="R156" s="161"/>
      <c r="S156" s="161"/>
      <c r="T156" s="162"/>
      <c r="U156" s="163"/>
      <c r="V156" s="163"/>
      <c r="W156" s="161"/>
      <c r="X156" s="162"/>
      <c r="Y156" s="163"/>
      <c r="Z156" s="163"/>
    </row>
    <row r="157" spans="1:26" ht="13.2">
      <c r="A157" s="390">
        <v>4</v>
      </c>
      <c r="B157" s="426"/>
      <c r="C157" s="425" t="s">
        <v>626</v>
      </c>
      <c r="D157" s="118"/>
      <c r="E157" s="119"/>
      <c r="F157" s="158"/>
      <c r="G157" s="164"/>
    </row>
    <row r="158" spans="1:26" ht="14.25" customHeight="1">
      <c r="A158" s="390"/>
      <c r="B158" s="426"/>
      <c r="C158" s="425"/>
      <c r="D158" s="118"/>
      <c r="E158" s="119"/>
      <c r="F158" s="158"/>
      <c r="G158" s="164"/>
    </row>
    <row r="159" spans="1:26" ht="12" customHeight="1">
      <c r="A159" s="122" t="s">
        <v>1228</v>
      </c>
      <c r="B159" s="122" t="s">
        <v>600</v>
      </c>
      <c r="C159" s="117" t="s">
        <v>348</v>
      </c>
      <c r="D159" s="118"/>
      <c r="E159" s="119" t="s">
        <v>13</v>
      </c>
      <c r="F159" s="121"/>
      <c r="G159" s="120"/>
    </row>
    <row r="160" spans="1:26" s="150" customFormat="1" ht="13.2">
      <c r="A160" s="39"/>
      <c r="B160" s="39"/>
      <c r="C160" s="39"/>
      <c r="D160" s="39"/>
      <c r="E160" s="39"/>
      <c r="F160" s="473"/>
      <c r="G160" s="473"/>
    </row>
    <row r="161" spans="1:26" s="160" customFormat="1" ht="12" customHeight="1">
      <c r="A161" s="122" t="s">
        <v>627</v>
      </c>
      <c r="B161" s="122" t="s">
        <v>349</v>
      </c>
      <c r="C161" s="117" t="s">
        <v>350</v>
      </c>
      <c r="D161" s="118"/>
      <c r="E161" s="119" t="s">
        <v>13</v>
      </c>
      <c r="F161" s="121"/>
      <c r="G161" s="120"/>
      <c r="I161" s="161"/>
      <c r="J161" s="161"/>
      <c r="K161" s="161"/>
      <c r="L161" s="161"/>
      <c r="M161" s="161"/>
      <c r="N161" s="161"/>
      <c r="O161" s="161"/>
      <c r="P161" s="161"/>
      <c r="Q161" s="161"/>
      <c r="R161" s="161"/>
      <c r="S161" s="161"/>
      <c r="T161" s="162"/>
      <c r="U161" s="163"/>
      <c r="V161" s="163"/>
      <c r="W161" s="161"/>
      <c r="X161" s="162"/>
      <c r="Y161" s="163"/>
      <c r="Z161" s="163"/>
    </row>
    <row r="162" spans="1:26" s="160" customFormat="1" ht="12" customHeight="1">
      <c r="A162" s="123"/>
      <c r="B162" s="123"/>
      <c r="C162" s="59"/>
      <c r="D162" s="118"/>
      <c r="E162" s="119" t="s">
        <v>13</v>
      </c>
      <c r="F162" s="121"/>
      <c r="G162" s="120"/>
      <c r="I162" s="161"/>
      <c r="J162" s="161"/>
      <c r="K162" s="161"/>
      <c r="L162" s="161"/>
      <c r="M162" s="161"/>
      <c r="N162" s="161"/>
      <c r="O162" s="161"/>
      <c r="P162" s="161"/>
      <c r="Q162" s="161"/>
      <c r="R162" s="161"/>
      <c r="S162" s="161"/>
      <c r="T162" s="162"/>
      <c r="U162" s="163"/>
      <c r="V162" s="163"/>
      <c r="W162" s="161"/>
      <c r="X162" s="162"/>
      <c r="Y162" s="163"/>
      <c r="Z162" s="163"/>
    </row>
    <row r="163" spans="1:26" s="160" customFormat="1" ht="12" customHeight="1">
      <c r="A163" s="123" t="s">
        <v>628</v>
      </c>
      <c r="B163" s="123" t="s">
        <v>351</v>
      </c>
      <c r="C163" s="59" t="s">
        <v>601</v>
      </c>
      <c r="D163" s="118"/>
      <c r="E163" s="119"/>
      <c r="F163" s="121"/>
      <c r="G163" s="120"/>
      <c r="I163" s="161"/>
      <c r="J163" s="161"/>
      <c r="K163" s="161"/>
      <c r="L163" s="161"/>
      <c r="M163" s="161"/>
      <c r="N163" s="161"/>
      <c r="O163" s="161"/>
      <c r="P163" s="161"/>
      <c r="Q163" s="161"/>
      <c r="R163" s="161"/>
      <c r="S163" s="161"/>
      <c r="T163" s="162"/>
      <c r="U163" s="163"/>
      <c r="V163" s="163"/>
      <c r="W163" s="161"/>
      <c r="X163" s="162"/>
      <c r="Y163" s="163"/>
      <c r="Z163" s="163"/>
    </row>
    <row r="164" spans="1:26" s="160" customFormat="1" ht="12" customHeight="1">
      <c r="A164" s="123"/>
      <c r="B164" s="123"/>
      <c r="C164" s="59" t="s">
        <v>353</v>
      </c>
      <c r="D164" s="118"/>
      <c r="E164" s="119"/>
      <c r="F164" s="121"/>
      <c r="G164" s="120"/>
      <c r="I164" s="161"/>
      <c r="J164" s="161"/>
      <c r="K164" s="161"/>
      <c r="L164" s="161"/>
      <c r="M164" s="161"/>
      <c r="N164" s="161"/>
      <c r="O164" s="161"/>
      <c r="P164" s="161"/>
      <c r="Q164" s="161"/>
      <c r="R164" s="161"/>
      <c r="S164" s="161"/>
      <c r="T164" s="162"/>
      <c r="U164" s="163"/>
      <c r="V164" s="163"/>
      <c r="W164" s="161"/>
      <c r="X164" s="162"/>
      <c r="Y164" s="163"/>
      <c r="Z164" s="163"/>
    </row>
    <row r="165" spans="1:26" s="160" customFormat="1" ht="12" customHeight="1">
      <c r="A165" s="123"/>
      <c r="B165" s="123"/>
      <c r="C165" s="59" t="s">
        <v>606</v>
      </c>
      <c r="D165" s="118" t="s">
        <v>12</v>
      </c>
      <c r="E165" s="119">
        <v>250</v>
      </c>
      <c r="F165" s="121"/>
      <c r="G165" s="120" t="str">
        <f>IF(TRIM(E165)="rate only","ro",IF(ISBLANK(F165)," ",E165*F165))</f>
        <v xml:space="preserve"> </v>
      </c>
      <c r="I165" s="161"/>
      <c r="J165" s="161"/>
      <c r="K165" s="161"/>
      <c r="L165" s="161"/>
      <c r="M165" s="161"/>
      <c r="N165" s="161"/>
      <c r="O165" s="161"/>
      <c r="P165" s="161"/>
      <c r="Q165" s="161"/>
      <c r="R165" s="161"/>
      <c r="S165" s="161"/>
      <c r="T165" s="162"/>
      <c r="U165" s="163"/>
      <c r="V165" s="163"/>
      <c r="W165" s="161"/>
      <c r="X165" s="162"/>
      <c r="Y165" s="163"/>
      <c r="Z165" s="163"/>
    </row>
    <row r="166" spans="1:26" s="160" customFormat="1" ht="12" customHeight="1">
      <c r="A166" s="123"/>
      <c r="B166" s="123"/>
      <c r="C166" s="59"/>
      <c r="D166" s="118"/>
      <c r="E166" s="119"/>
      <c r="F166" s="121"/>
      <c r="G166" s="120"/>
      <c r="I166" s="161"/>
      <c r="J166" s="161"/>
      <c r="K166" s="161"/>
      <c r="L166" s="161"/>
      <c r="M166" s="161"/>
      <c r="N166" s="161"/>
      <c r="O166" s="161"/>
      <c r="P166" s="161"/>
      <c r="Q166" s="161"/>
      <c r="R166" s="161"/>
      <c r="S166" s="161"/>
      <c r="T166" s="162"/>
      <c r="U166" s="163"/>
      <c r="V166" s="163"/>
      <c r="W166" s="161"/>
      <c r="X166" s="162"/>
      <c r="Y166" s="163"/>
      <c r="Z166" s="163"/>
    </row>
    <row r="167" spans="1:26" s="160" customFormat="1" ht="12" customHeight="1">
      <c r="A167" s="122" t="s">
        <v>629</v>
      </c>
      <c r="B167" s="122" t="s">
        <v>354</v>
      </c>
      <c r="C167" s="117" t="s">
        <v>355</v>
      </c>
      <c r="D167" s="118"/>
      <c r="E167" s="119" t="s">
        <v>13</v>
      </c>
      <c r="F167" s="121"/>
      <c r="G167" s="120"/>
      <c r="I167" s="161"/>
      <c r="J167" s="161"/>
      <c r="K167" s="161"/>
      <c r="L167" s="161"/>
      <c r="M167" s="161"/>
      <c r="N167" s="161"/>
      <c r="O167" s="161"/>
      <c r="P167" s="161"/>
      <c r="Q167" s="161"/>
      <c r="R167" s="161"/>
      <c r="S167" s="161"/>
      <c r="T167" s="162"/>
      <c r="U167" s="163"/>
      <c r="V167" s="163"/>
      <c r="W167" s="161"/>
      <c r="X167" s="162"/>
      <c r="Y167" s="163"/>
      <c r="Z167" s="163"/>
    </row>
    <row r="168" spans="1:26" s="160" customFormat="1" ht="12" customHeight="1">
      <c r="A168" s="122"/>
      <c r="B168" s="122"/>
      <c r="C168" s="117"/>
      <c r="D168" s="118"/>
      <c r="E168" s="119"/>
      <c r="F168" s="121"/>
      <c r="G168" s="120"/>
      <c r="I168" s="161"/>
      <c r="J168" s="161"/>
      <c r="K168" s="161"/>
      <c r="L168" s="161"/>
      <c r="M168" s="161"/>
      <c r="N168" s="161"/>
      <c r="O168" s="161"/>
      <c r="P168" s="161"/>
      <c r="Q168" s="161"/>
      <c r="R168" s="161"/>
      <c r="S168" s="161"/>
      <c r="T168" s="162"/>
      <c r="U168" s="163"/>
      <c r="V168" s="163"/>
      <c r="W168" s="161"/>
      <c r="X168" s="162"/>
      <c r="Y168" s="163"/>
      <c r="Z168" s="163"/>
    </row>
    <row r="169" spans="1:26" s="160" customFormat="1" ht="12" customHeight="1">
      <c r="A169" s="123" t="s">
        <v>630</v>
      </c>
      <c r="B169" s="123" t="s">
        <v>356</v>
      </c>
      <c r="C169" s="59" t="s">
        <v>602</v>
      </c>
      <c r="D169" s="118"/>
      <c r="E169" s="119"/>
      <c r="F169" s="121"/>
      <c r="G169" s="164"/>
      <c r="I169" s="161"/>
      <c r="J169" s="161"/>
      <c r="K169" s="161"/>
      <c r="L169" s="161"/>
      <c r="M169" s="161"/>
      <c r="N169" s="161"/>
      <c r="O169" s="161"/>
      <c r="P169" s="161"/>
      <c r="Q169" s="161"/>
      <c r="R169" s="161"/>
      <c r="S169" s="161"/>
      <c r="T169" s="162"/>
      <c r="U169" s="163"/>
      <c r="V169" s="163"/>
      <c r="W169" s="161"/>
      <c r="X169" s="162"/>
      <c r="Y169" s="163"/>
      <c r="Z169" s="163"/>
    </row>
    <row r="170" spans="1:26" s="160" customFormat="1" ht="12" customHeight="1">
      <c r="A170" s="123"/>
      <c r="B170" s="123"/>
      <c r="C170" s="59" t="s">
        <v>603</v>
      </c>
      <c r="D170" s="118"/>
      <c r="E170" s="119" t="s">
        <v>13</v>
      </c>
      <c r="F170" s="121"/>
      <c r="G170" s="164" t="str">
        <f t="shared" ref="G170" si="13">IF(TRIM(E170)="rate only","ro",IF(ISBLANK(F170)," ",E170*F170))</f>
        <v xml:space="preserve"> </v>
      </c>
      <c r="I170" s="161"/>
      <c r="J170" s="161"/>
      <c r="K170" s="161"/>
      <c r="L170" s="161"/>
      <c r="M170" s="161"/>
      <c r="N170" s="161"/>
      <c r="O170" s="161"/>
      <c r="P170" s="161"/>
      <c r="Q170" s="161"/>
      <c r="R170" s="161"/>
      <c r="S170" s="161"/>
      <c r="T170" s="162"/>
      <c r="U170" s="163"/>
      <c r="V170" s="163"/>
      <c r="W170" s="161"/>
      <c r="X170" s="162"/>
      <c r="Y170" s="163"/>
      <c r="Z170" s="163"/>
    </row>
    <row r="171" spans="1:26" s="160" customFormat="1" ht="12" customHeight="1">
      <c r="A171" s="123"/>
      <c r="B171" s="123"/>
      <c r="C171" s="59" t="s">
        <v>604</v>
      </c>
      <c r="D171" s="118"/>
      <c r="E171" s="119"/>
      <c r="F171" s="121"/>
      <c r="G171" s="164"/>
      <c r="I171" s="161"/>
      <c r="J171" s="161"/>
      <c r="K171" s="161"/>
      <c r="L171" s="161"/>
      <c r="M171" s="161"/>
      <c r="N171" s="161"/>
      <c r="O171" s="161"/>
      <c r="P171" s="161"/>
      <c r="Q171" s="161"/>
      <c r="R171" s="161"/>
      <c r="S171" s="161"/>
      <c r="T171" s="162"/>
      <c r="U171" s="163"/>
      <c r="V171" s="163"/>
      <c r="W171" s="161"/>
      <c r="X171" s="162"/>
      <c r="Y171" s="163"/>
      <c r="Z171" s="163"/>
    </row>
    <row r="172" spans="1:26" s="160" customFormat="1" ht="12" customHeight="1">
      <c r="A172" s="123"/>
      <c r="B172" s="123"/>
      <c r="C172" s="59" t="s">
        <v>605</v>
      </c>
      <c r="D172" s="118" t="s">
        <v>12</v>
      </c>
      <c r="E172" s="119">
        <v>200</v>
      </c>
      <c r="F172" s="121"/>
      <c r="G172" s="164" t="str">
        <f t="shared" ref="G172" si="14">IF(TRIM(E172)="rate only","ro",IF(ISBLANK(F172)," ",E172*F172))</f>
        <v xml:space="preserve"> </v>
      </c>
      <c r="I172" s="161"/>
      <c r="J172" s="161"/>
      <c r="K172" s="161"/>
      <c r="L172" s="161"/>
      <c r="M172" s="161"/>
      <c r="N172" s="161"/>
      <c r="O172" s="161"/>
      <c r="P172" s="161"/>
      <c r="Q172" s="161"/>
      <c r="R172" s="161"/>
      <c r="S172" s="161"/>
      <c r="T172" s="162"/>
      <c r="U172" s="163"/>
      <c r="V172" s="163"/>
      <c r="W172" s="161"/>
      <c r="X172" s="162"/>
      <c r="Y172" s="163"/>
      <c r="Z172" s="163"/>
    </row>
    <row r="173" spans="1:26" s="160" customFormat="1" ht="12" customHeight="1">
      <c r="A173" s="123"/>
      <c r="B173" s="123"/>
      <c r="C173" s="59"/>
      <c r="D173" s="118"/>
      <c r="E173" s="119"/>
      <c r="F173" s="121"/>
      <c r="G173" s="164"/>
      <c r="I173" s="161"/>
      <c r="J173" s="161"/>
      <c r="K173" s="161"/>
      <c r="L173" s="161"/>
      <c r="M173" s="161"/>
      <c r="N173" s="161"/>
      <c r="O173" s="161"/>
      <c r="P173" s="161"/>
      <c r="Q173" s="161"/>
      <c r="R173" s="161"/>
      <c r="S173" s="161"/>
      <c r="T173" s="162"/>
      <c r="U173" s="163"/>
      <c r="V173" s="163"/>
      <c r="W173" s="161"/>
      <c r="X173" s="162"/>
      <c r="Y173" s="163"/>
      <c r="Z173" s="163"/>
    </row>
    <row r="174" spans="1:26" s="160" customFormat="1" ht="12" customHeight="1">
      <c r="A174" s="122" t="s">
        <v>631</v>
      </c>
      <c r="B174" s="122" t="s">
        <v>357</v>
      </c>
      <c r="C174" s="117" t="s">
        <v>358</v>
      </c>
      <c r="D174" s="118"/>
      <c r="E174" s="119" t="s">
        <v>13</v>
      </c>
      <c r="F174" s="121"/>
      <c r="G174" s="164" t="str">
        <f t="shared" ref="G174:G175" si="15">IF(TRIM(E174)="rate only","ro",IF(ISBLANK(F174)," ",E174*F174))</f>
        <v xml:space="preserve"> </v>
      </c>
      <c r="I174" s="161"/>
      <c r="J174" s="161"/>
      <c r="K174" s="161"/>
      <c r="L174" s="161"/>
      <c r="M174" s="161"/>
      <c r="N174" s="161"/>
      <c r="O174" s="161"/>
      <c r="P174" s="161"/>
      <c r="Q174" s="161"/>
      <c r="R174" s="161"/>
      <c r="S174" s="161"/>
      <c r="T174" s="162"/>
      <c r="U174" s="163"/>
      <c r="V174" s="163"/>
      <c r="W174" s="161"/>
      <c r="X174" s="162"/>
      <c r="Y174" s="163"/>
      <c r="Z174" s="163"/>
    </row>
    <row r="175" spans="1:26" s="160" customFormat="1" ht="12" customHeight="1">
      <c r="A175" s="123"/>
      <c r="B175" s="123"/>
      <c r="C175" s="117"/>
      <c r="D175" s="118"/>
      <c r="E175" s="119" t="s">
        <v>13</v>
      </c>
      <c r="F175" s="121"/>
      <c r="G175" s="164" t="str">
        <f t="shared" si="15"/>
        <v xml:space="preserve"> </v>
      </c>
      <c r="I175" s="161"/>
      <c r="J175" s="161"/>
      <c r="K175" s="161"/>
      <c r="L175" s="161"/>
      <c r="M175" s="161"/>
      <c r="N175" s="161"/>
      <c r="O175" s="161"/>
      <c r="P175" s="161"/>
      <c r="Q175" s="161"/>
      <c r="R175" s="161"/>
      <c r="S175" s="161"/>
      <c r="T175" s="162"/>
      <c r="U175" s="163"/>
      <c r="V175" s="163"/>
      <c r="W175" s="161"/>
      <c r="X175" s="162"/>
      <c r="Y175" s="163"/>
      <c r="Z175" s="163"/>
    </row>
    <row r="176" spans="1:26" s="160" customFormat="1" ht="12" customHeight="1">
      <c r="A176" s="123" t="s">
        <v>632</v>
      </c>
      <c r="B176" s="123" t="s">
        <v>359</v>
      </c>
      <c r="C176" s="59" t="s">
        <v>360</v>
      </c>
      <c r="D176" s="118"/>
      <c r="E176" s="119"/>
      <c r="F176" s="121"/>
      <c r="G176" s="164"/>
      <c r="I176" s="161"/>
      <c r="J176" s="161"/>
      <c r="K176" s="161"/>
      <c r="L176" s="161"/>
      <c r="M176" s="161"/>
      <c r="N176" s="161"/>
      <c r="O176" s="161"/>
      <c r="P176" s="161"/>
      <c r="Q176" s="161"/>
      <c r="R176" s="161"/>
      <c r="S176" s="161"/>
      <c r="T176" s="162"/>
      <c r="U176" s="163"/>
      <c r="V176" s="163"/>
      <c r="W176" s="161"/>
      <c r="X176" s="162"/>
      <c r="Y176" s="163"/>
      <c r="Z176" s="163"/>
    </row>
    <row r="177" spans="1:26" s="160" customFormat="1" ht="13.5" customHeight="1">
      <c r="A177" s="123"/>
      <c r="B177" s="123"/>
      <c r="C177" s="59" t="s">
        <v>641</v>
      </c>
      <c r="D177" s="118" t="s">
        <v>233</v>
      </c>
      <c r="E177" s="119">
        <v>4</v>
      </c>
      <c r="F177" s="121"/>
      <c r="G177" s="164" t="str">
        <f t="shared" ref="G177" si="16">IF(TRIM(E177)="rate only","ro",IF(ISBLANK(F177)," ",E177*F177))</f>
        <v xml:space="preserve"> </v>
      </c>
      <c r="I177" s="161"/>
      <c r="J177" s="161"/>
      <c r="K177" s="161"/>
      <c r="L177" s="161"/>
      <c r="M177" s="161"/>
      <c r="N177" s="161"/>
      <c r="O177" s="161"/>
      <c r="P177" s="161"/>
      <c r="Q177" s="161"/>
      <c r="R177" s="161"/>
      <c r="S177" s="161"/>
      <c r="T177" s="162"/>
      <c r="U177" s="163"/>
      <c r="V177" s="163"/>
      <c r="W177" s="161"/>
      <c r="X177" s="162"/>
      <c r="Y177" s="163"/>
      <c r="Z177" s="163"/>
    </row>
    <row r="178" spans="1:26" s="160" customFormat="1" ht="13.5" customHeight="1">
      <c r="A178" s="123"/>
      <c r="B178" s="123"/>
      <c r="C178" s="59"/>
      <c r="D178" s="118"/>
      <c r="E178" s="119"/>
      <c r="F178" s="121"/>
      <c r="G178" s="120"/>
      <c r="I178" s="161"/>
      <c r="J178" s="161"/>
      <c r="K178" s="161"/>
      <c r="L178" s="161"/>
      <c r="M178" s="161"/>
      <c r="N178" s="161"/>
      <c r="O178" s="161"/>
      <c r="P178" s="161"/>
      <c r="Q178" s="161"/>
      <c r="R178" s="161"/>
      <c r="S178" s="161"/>
      <c r="T178" s="162"/>
      <c r="U178" s="163"/>
      <c r="V178" s="163"/>
      <c r="W178" s="161"/>
      <c r="X178" s="162"/>
      <c r="Y178" s="163"/>
      <c r="Z178" s="163"/>
    </row>
    <row r="179" spans="1:26" ht="12" customHeight="1">
      <c r="A179" s="122" t="s">
        <v>1790</v>
      </c>
      <c r="B179" s="122" t="s">
        <v>633</v>
      </c>
      <c r="C179" s="117" t="s">
        <v>634</v>
      </c>
      <c r="D179" s="118"/>
      <c r="E179" s="119" t="s">
        <v>13</v>
      </c>
      <c r="F179" s="121"/>
      <c r="G179" s="120"/>
    </row>
    <row r="180" spans="1:26" s="160" customFormat="1" ht="12" customHeight="1">
      <c r="A180" s="123"/>
      <c r="B180" s="123"/>
      <c r="C180" s="117"/>
      <c r="D180" s="118"/>
      <c r="E180" s="119"/>
      <c r="F180" s="158"/>
      <c r="G180" s="164"/>
      <c r="I180" s="161"/>
      <c r="J180" s="161"/>
      <c r="K180" s="161"/>
      <c r="L180" s="161"/>
      <c r="M180" s="161"/>
      <c r="N180" s="161"/>
      <c r="O180" s="161"/>
      <c r="P180" s="161"/>
      <c r="Q180" s="161"/>
      <c r="R180" s="161"/>
      <c r="S180" s="161"/>
      <c r="T180" s="162"/>
      <c r="U180" s="163"/>
      <c r="V180" s="163"/>
      <c r="W180" s="161"/>
      <c r="X180" s="162"/>
      <c r="Y180" s="163"/>
      <c r="Z180" s="163"/>
    </row>
    <row r="181" spans="1:26" s="160" customFormat="1" ht="12" customHeight="1">
      <c r="A181" s="122" t="s">
        <v>1791</v>
      </c>
      <c r="B181" s="122" t="s">
        <v>621</v>
      </c>
      <c r="C181" s="117" t="s">
        <v>622</v>
      </c>
      <c r="D181" s="118"/>
      <c r="E181" s="119" t="s">
        <v>13</v>
      </c>
      <c r="F181" s="158"/>
      <c r="G181" s="164" t="str">
        <f t="shared" ref="G181:G182" si="17">IF(TRIM(E181)="rate only","ro",IF(ISBLANK(F181)," ",E181*F181))</f>
        <v xml:space="preserve"> </v>
      </c>
      <c r="I181" s="161"/>
      <c r="J181" s="161"/>
      <c r="K181" s="161"/>
      <c r="L181" s="161"/>
      <c r="M181" s="161"/>
      <c r="N181" s="161"/>
      <c r="O181" s="161"/>
      <c r="P181" s="161"/>
      <c r="Q181" s="161"/>
      <c r="R181" s="161"/>
      <c r="S181" s="161"/>
      <c r="T181" s="162"/>
      <c r="U181" s="163"/>
      <c r="V181" s="163"/>
      <c r="W181" s="161"/>
      <c r="X181" s="162"/>
      <c r="Y181" s="163"/>
      <c r="Z181" s="163"/>
    </row>
    <row r="182" spans="1:26" s="160" customFormat="1" ht="12" customHeight="1">
      <c r="A182" s="123"/>
      <c r="B182" s="123"/>
      <c r="C182" s="59"/>
      <c r="D182" s="118"/>
      <c r="E182" s="119" t="s">
        <v>13</v>
      </c>
      <c r="F182" s="158"/>
      <c r="G182" s="164" t="str">
        <f t="shared" si="17"/>
        <v xml:space="preserve"> </v>
      </c>
      <c r="I182" s="161"/>
      <c r="J182" s="161"/>
      <c r="K182" s="161"/>
      <c r="L182" s="161"/>
      <c r="M182" s="161"/>
      <c r="N182" s="161"/>
      <c r="O182" s="161"/>
      <c r="P182" s="161"/>
      <c r="Q182" s="161"/>
      <c r="R182" s="161"/>
      <c r="S182" s="161"/>
      <c r="T182" s="162"/>
      <c r="U182" s="163"/>
      <c r="V182" s="163"/>
      <c r="W182" s="161"/>
      <c r="X182" s="162"/>
      <c r="Y182" s="163"/>
      <c r="Z182" s="163"/>
    </row>
    <row r="183" spans="1:26" s="160" customFormat="1" ht="13.5" customHeight="1">
      <c r="A183" s="123" t="s">
        <v>636</v>
      </c>
      <c r="B183" s="123" t="s">
        <v>623</v>
      </c>
      <c r="C183" s="59" t="s">
        <v>624</v>
      </c>
      <c r="D183" s="118"/>
      <c r="E183" s="119"/>
      <c r="F183" s="158"/>
      <c r="G183" s="164"/>
      <c r="I183" s="161"/>
      <c r="J183" s="161"/>
      <c r="K183" s="161"/>
      <c r="L183" s="161"/>
      <c r="M183" s="161"/>
      <c r="N183" s="161"/>
      <c r="O183" s="161"/>
      <c r="P183" s="161"/>
      <c r="Q183" s="161"/>
      <c r="R183" s="161"/>
      <c r="S183" s="161"/>
      <c r="T183" s="162"/>
      <c r="U183" s="163"/>
      <c r="V183" s="163"/>
      <c r="W183" s="161"/>
      <c r="X183" s="162"/>
      <c r="Y183" s="163"/>
      <c r="Z183" s="163"/>
    </row>
    <row r="184" spans="1:26" s="160" customFormat="1" ht="12" customHeight="1">
      <c r="A184" s="123"/>
      <c r="B184" s="123"/>
      <c r="C184" s="59" t="s">
        <v>625</v>
      </c>
      <c r="D184" s="118"/>
      <c r="E184" s="119"/>
      <c r="F184" s="158"/>
      <c r="G184" s="164"/>
      <c r="I184" s="161"/>
      <c r="J184" s="161"/>
      <c r="K184" s="161"/>
      <c r="L184" s="161"/>
      <c r="M184" s="161"/>
      <c r="N184" s="161"/>
      <c r="O184" s="161"/>
      <c r="P184" s="161"/>
      <c r="Q184" s="161"/>
      <c r="R184" s="161"/>
      <c r="S184" s="161"/>
      <c r="T184" s="162"/>
      <c r="U184" s="163"/>
      <c r="V184" s="163"/>
      <c r="W184" s="161"/>
      <c r="X184" s="162"/>
      <c r="Y184" s="163"/>
      <c r="Z184" s="163"/>
    </row>
    <row r="185" spans="1:26" s="160" customFormat="1" ht="12" customHeight="1">
      <c r="A185" s="123"/>
      <c r="B185" s="123"/>
      <c r="C185" s="59" t="s">
        <v>640</v>
      </c>
      <c r="D185" s="118" t="s">
        <v>9</v>
      </c>
      <c r="E185" s="119">
        <f>E94+(E92*50%)</f>
        <v>2075</v>
      </c>
      <c r="F185" s="158"/>
      <c r="G185" s="164" t="str">
        <f t="shared" ref="G185" si="18">IF(TRIM(E185)="rate only","ro",IF(ISBLANK(F185)," ",E185*F185))</f>
        <v xml:space="preserve"> </v>
      </c>
      <c r="I185" s="161"/>
      <c r="J185" s="161"/>
      <c r="K185" s="161"/>
      <c r="L185" s="161"/>
      <c r="M185" s="161"/>
      <c r="N185" s="161"/>
      <c r="O185" s="161"/>
      <c r="P185" s="161"/>
      <c r="Q185" s="161"/>
      <c r="R185" s="161"/>
      <c r="S185" s="161"/>
      <c r="T185" s="162"/>
      <c r="U185" s="163"/>
      <c r="V185" s="163"/>
      <c r="W185" s="161"/>
      <c r="X185" s="162"/>
      <c r="Y185" s="163"/>
      <c r="Z185" s="163"/>
    </row>
    <row r="186" spans="1:26" s="160" customFormat="1" ht="12" customHeight="1">
      <c r="A186" s="430"/>
      <c r="B186" s="430"/>
      <c r="C186" s="431"/>
      <c r="D186" s="190"/>
      <c r="E186" s="191"/>
      <c r="F186" s="200"/>
      <c r="G186" s="201"/>
      <c r="I186" s="161"/>
      <c r="J186" s="161"/>
      <c r="K186" s="161"/>
      <c r="L186" s="161"/>
      <c r="M186" s="161"/>
      <c r="N186" s="161"/>
      <c r="O186" s="161"/>
      <c r="P186" s="161"/>
      <c r="Q186" s="161"/>
      <c r="R186" s="161"/>
      <c r="S186" s="161"/>
      <c r="T186" s="162"/>
      <c r="U186" s="163"/>
      <c r="V186" s="163"/>
      <c r="W186" s="161"/>
      <c r="X186" s="162"/>
      <c r="Y186" s="163"/>
      <c r="Z186" s="163"/>
    </row>
    <row r="187" spans="1:26" s="150" customFormat="1" ht="13.2">
      <c r="A187" s="37"/>
      <c r="B187" s="63"/>
      <c r="C187" s="63"/>
      <c r="D187" s="63"/>
      <c r="E187" s="63"/>
      <c r="F187" s="88"/>
      <c r="G187" s="81"/>
    </row>
    <row r="188" spans="1:26" s="150" customFormat="1" ht="13.2">
      <c r="A188" s="152" t="s">
        <v>1792</v>
      </c>
      <c r="B188" s="60"/>
      <c r="C188" s="153"/>
      <c r="D188" s="153"/>
      <c r="E188" s="153"/>
      <c r="F188" s="155"/>
      <c r="G188" s="170">
        <f>SUM(G160:G186)</f>
        <v>0</v>
      </c>
    </row>
    <row r="189" spans="1:26" s="150" customFormat="1" ht="13.8" thickBot="1">
      <c r="A189" s="53"/>
      <c r="B189" s="65"/>
      <c r="C189" s="65"/>
      <c r="D189" s="65"/>
      <c r="E189" s="65"/>
      <c r="F189" s="73"/>
      <c r="G189" s="51"/>
    </row>
    <row r="190" spans="1:26" s="150" customFormat="1" ht="13.8" thickBot="1">
      <c r="A190" s="776" t="s">
        <v>27</v>
      </c>
      <c r="B190" s="759"/>
      <c r="C190" s="760"/>
      <c r="D190" s="760"/>
      <c r="E190" s="760"/>
      <c r="F190" s="777" t="s">
        <v>28</v>
      </c>
      <c r="G190" s="778"/>
    </row>
    <row r="194" spans="3:3" ht="12" customHeight="1">
      <c r="C194" s="605"/>
    </row>
    <row r="195" spans="3:3" ht="12" customHeight="1">
      <c r="C195" s="606"/>
    </row>
  </sheetData>
  <mergeCells count="12">
    <mergeCell ref="A129:G129"/>
    <mergeCell ref="A190:E190"/>
    <mergeCell ref="F190:G190"/>
    <mergeCell ref="A130:G130"/>
    <mergeCell ref="A2:G2"/>
    <mergeCell ref="A3:C3"/>
    <mergeCell ref="A64:E64"/>
    <mergeCell ref="F64:G64"/>
    <mergeCell ref="A66:G66"/>
    <mergeCell ref="A67:C67"/>
    <mergeCell ref="A127:E127"/>
    <mergeCell ref="F127:G127"/>
  </mergeCells>
  <phoneticPr fontId="23" type="noConversion"/>
  <conditionalFormatting sqref="D61:D63 G61:G63 D65 G65 D68:D75 G68:G75 D160:D177 G160:G177">
    <cfRule type="cellIs" dxfId="75" priority="3" stopIfTrue="1" operator="lessThan">
      <formula>0.005</formula>
    </cfRule>
  </conditionalFormatting>
  <conditionalFormatting sqref="D124:D126 G124:G126 D128 G128 D131:D138 G131:G138">
    <cfRule type="cellIs" dxfId="74" priority="36" stopIfTrue="1" operator="lessThan">
      <formula>0.005</formula>
    </cfRule>
  </conditionalFormatting>
  <conditionalFormatting sqref="D187:D189 G187:G189">
    <cfRule type="cellIs" dxfId="73" priority="5" stopIfTrue="1" operator="lessThan">
      <formula>0.005</formula>
    </cfRule>
  </conditionalFormatting>
  <conditionalFormatting sqref="G61:G63 G65 G68:G75 G160:G177">
    <cfRule type="cellIs" dxfId="72" priority="4" stopIfTrue="1" operator="equal">
      <formula>0</formula>
    </cfRule>
  </conditionalFormatting>
  <conditionalFormatting sqref="G124:G126 G128 G131:G138">
    <cfRule type="cellIs" dxfId="71" priority="37" stopIfTrue="1" operator="equal">
      <formula>0</formula>
    </cfRule>
  </conditionalFormatting>
  <conditionalFormatting sqref="G187:G189">
    <cfRule type="cellIs" dxfId="70" priority="6" stopIfTrue="1" operator="equal">
      <formula>0</formula>
    </cfRule>
  </conditionalFormatting>
  <dataValidations count="1">
    <dataValidation type="custom" allowBlank="1" showInputMessage="1" showErrorMessage="1" errorTitle="Invalid rate" error="A value with an invalid decimal part_x000a_was entered." sqref="F131:F138 F128:F129 F124:F126 F187:F189 F68:F75 F65:F66 F61:F63 F160:F177" xr:uid="{05BAE0FB-6630-43F7-B97F-CF8A8B2F6940}">
      <formula1>(F61)-TRUNC(F61,2)=0</formula1>
    </dataValidation>
  </dataValidations>
  <printOptions horizontalCentered="1"/>
  <pageMargins left="0.78740157480314965" right="0.59055118110236227" top="0.98425196850393704" bottom="0.39370078740157483" header="0.39370078740157483" footer="0.19685039370078741"/>
  <pageSetup paperSize="9" scale="67" firstPageNumber="140" orientation="portrait" blackAndWhite="1" useFirstPageNumber="1" r:id="rId1"/>
  <headerFooter alignWithMargins="0">
    <oddHeader>&amp;L&amp;"Calibri,Regular"&amp;8EKANGALA WWTW 
STAGE 2 COST ESTIMATES</oddHeader>
    <oddFooter xml:space="preserve">&amp;C&amp;"Calibri,Regular"&amp;8Part C2: </oddFooter>
  </headerFooter>
  <rowBreaks count="2" manualBreakCount="2">
    <brk id="64" max="6" man="1"/>
    <brk id="127" max="6" man="1"/>
  </rowBreaks>
  <colBreaks count="1" manualBreakCount="1">
    <brk id="7" max="1048575" man="1"/>
  </colBreaks>
  <ignoredErrors>
    <ignoredError sqref="A84" numberStoredAsText="1"/>
  </ignoredErrors>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8FF653-4354-419D-A3A4-57C24C75C96A}">
  <dimension ref="A1:AA392"/>
  <sheetViews>
    <sheetView showZeros="0" view="pageBreakPreview" zoomScaleNormal="100" zoomScaleSheetLayoutView="100" workbookViewId="0">
      <selection activeCell="F81" sqref="F81"/>
    </sheetView>
  </sheetViews>
  <sheetFormatPr defaultColWidth="8.88671875" defaultRowHeight="12" customHeight="1"/>
  <cols>
    <col min="1" max="2" width="12.77734375" style="161" customWidth="1"/>
    <col min="3" max="3" width="52.109375" style="161" customWidth="1"/>
    <col min="4" max="4" width="8.77734375" style="161" customWidth="1"/>
    <col min="5" max="5" width="10.77734375" style="161" customWidth="1"/>
    <col min="6" max="6" width="12.77734375" style="162" customWidth="1"/>
    <col min="7" max="7" width="14.77734375" style="160" bestFit="1" customWidth="1"/>
    <col min="8" max="8" width="15.77734375" style="160" customWidth="1"/>
    <col min="9" max="11" width="8.88671875" style="161"/>
    <col min="12" max="12" width="19.21875" style="161" hidden="1" customWidth="1"/>
    <col min="13" max="13" width="16" style="161" hidden="1" customWidth="1"/>
    <col min="14" max="15" width="0" style="161" hidden="1" customWidth="1"/>
    <col min="16" max="16" width="11" style="161" hidden="1" customWidth="1"/>
    <col min="17" max="17" width="0" style="161" hidden="1" customWidth="1"/>
    <col min="18" max="19" width="15.88671875" style="161" hidden="1" customWidth="1"/>
    <col min="20" max="20" width="12.109375" style="161" hidden="1" customWidth="1"/>
    <col min="21" max="21" width="12.77734375" style="162" customWidth="1"/>
    <col min="22" max="22" width="13.77734375" style="163" customWidth="1"/>
    <col min="23" max="23" width="15.77734375" style="163" customWidth="1"/>
    <col min="24" max="24" width="8.88671875" style="161"/>
    <col min="25" max="25" width="12.77734375" style="162" customWidth="1"/>
    <col min="26" max="26" width="13.77734375" style="163" customWidth="1"/>
    <col min="27" max="27" width="15.77734375" style="163" customWidth="1"/>
    <col min="28" max="16384" width="8.88671875" style="161"/>
  </cols>
  <sheetData>
    <row r="1" spans="1:27" s="150" customFormat="1" ht="13.2">
      <c r="A1" s="148" t="s">
        <v>248</v>
      </c>
      <c r="B1" s="148"/>
      <c r="C1" s="149"/>
      <c r="D1" s="149"/>
      <c r="E1" s="149"/>
      <c r="F1" s="149"/>
      <c r="G1" s="149"/>
    </row>
    <row r="2" spans="1:27" s="150" customFormat="1" ht="15" customHeight="1">
      <c r="A2" s="763" t="s">
        <v>1837</v>
      </c>
      <c r="B2" s="763"/>
      <c r="C2" s="763"/>
      <c r="D2" s="763"/>
      <c r="E2" s="763"/>
      <c r="F2" s="763"/>
      <c r="G2" s="763"/>
    </row>
    <row r="3" spans="1:27" s="150" customFormat="1" ht="15" customHeight="1">
      <c r="A3" s="757" t="s">
        <v>1097</v>
      </c>
      <c r="B3" s="757"/>
      <c r="C3" s="757"/>
      <c r="D3" s="621"/>
      <c r="E3" s="621"/>
      <c r="F3" s="621"/>
      <c r="G3" s="621"/>
      <c r="J3" s="151"/>
      <c r="K3" s="151"/>
      <c r="L3" s="151"/>
    </row>
    <row r="4" spans="1:27" s="150" customFormat="1" ht="15" customHeight="1">
      <c r="A4" s="60"/>
      <c r="B4" s="60"/>
      <c r="C4" s="149"/>
      <c r="D4" s="149"/>
      <c r="E4" s="149"/>
      <c r="F4" s="149"/>
      <c r="G4" s="149"/>
      <c r="J4" s="87"/>
      <c r="K4" s="87"/>
      <c r="L4" s="87"/>
    </row>
    <row r="5" spans="1:27" s="150" customFormat="1" ht="13.2">
      <c r="A5" s="61"/>
      <c r="B5" s="61"/>
      <c r="C5" s="61"/>
      <c r="D5" s="61"/>
      <c r="E5" s="61"/>
      <c r="F5" s="61"/>
      <c r="G5" s="61"/>
    </row>
    <row r="6" spans="1:27" s="150" customFormat="1" ht="13.2">
      <c r="A6" s="29" t="s">
        <v>0</v>
      </c>
      <c r="B6" s="29" t="s">
        <v>433</v>
      </c>
      <c r="C6" s="29" t="s">
        <v>1</v>
      </c>
      <c r="D6" s="29" t="s">
        <v>2</v>
      </c>
      <c r="E6" s="29" t="s">
        <v>3</v>
      </c>
      <c r="F6" s="29" t="s">
        <v>4</v>
      </c>
      <c r="G6" s="29" t="s">
        <v>249</v>
      </c>
    </row>
    <row r="7" spans="1:27" s="150" customFormat="1" ht="13.2">
      <c r="A7" s="29" t="s">
        <v>29</v>
      </c>
      <c r="B7" s="29"/>
      <c r="C7" s="29"/>
      <c r="D7" s="29"/>
      <c r="E7" s="29"/>
      <c r="F7" s="29"/>
      <c r="G7" s="29" t="s">
        <v>250</v>
      </c>
    </row>
    <row r="8" spans="1:27" s="150" customFormat="1" ht="13.2">
      <c r="A8" s="51"/>
      <c r="B8" s="51"/>
      <c r="C8" s="51"/>
      <c r="D8" s="51"/>
      <c r="E8" s="51"/>
      <c r="F8" s="51"/>
      <c r="G8" s="51"/>
    </row>
    <row r="9" spans="1:27" s="150" customFormat="1" ht="9.75" customHeight="1">
      <c r="A9" s="62"/>
      <c r="B9" s="63"/>
      <c r="C9" s="63"/>
      <c r="D9" s="63"/>
      <c r="E9" s="63"/>
      <c r="F9" s="63"/>
      <c r="G9" s="64"/>
    </row>
    <row r="10" spans="1:27" s="150" customFormat="1" ht="13.2">
      <c r="A10" s="152"/>
      <c r="B10" s="60"/>
      <c r="C10" s="153"/>
      <c r="D10" s="153"/>
      <c r="E10" s="153"/>
      <c r="F10" s="154"/>
      <c r="G10" s="155"/>
    </row>
    <row r="11" spans="1:27" s="150" customFormat="1" ht="11.25" customHeight="1">
      <c r="A11" s="53"/>
      <c r="B11" s="65"/>
      <c r="C11" s="65"/>
      <c r="D11" s="65"/>
      <c r="E11" s="65"/>
      <c r="F11" s="66"/>
      <c r="G11" s="67"/>
    </row>
    <row r="12" spans="1:27" s="150" customFormat="1" ht="13.2">
      <c r="A12" s="68"/>
      <c r="B12" s="68"/>
      <c r="C12" s="68"/>
      <c r="D12" s="68"/>
      <c r="E12" s="68"/>
      <c r="F12" s="69"/>
      <c r="G12" s="69"/>
    </row>
    <row r="13" spans="1:27" s="150" customFormat="1" ht="13.2">
      <c r="A13" s="390">
        <v>1</v>
      </c>
      <c r="B13" s="426"/>
      <c r="C13" s="425" t="s">
        <v>556</v>
      </c>
      <c r="D13" s="30"/>
      <c r="E13" s="156"/>
      <c r="F13" s="157"/>
      <c r="G13" s="157"/>
    </row>
    <row r="14" spans="1:27" ht="12" customHeight="1">
      <c r="A14" s="123"/>
      <c r="B14" s="123"/>
      <c r="C14" s="59"/>
      <c r="D14" s="118"/>
      <c r="E14" s="119"/>
      <c r="F14" s="158"/>
      <c r="G14" s="159"/>
    </row>
    <row r="15" spans="1:27" ht="12" customHeight="1">
      <c r="A15" s="122" t="s">
        <v>1786</v>
      </c>
      <c r="B15" s="122" t="s">
        <v>494</v>
      </c>
      <c r="C15" s="117" t="s">
        <v>6</v>
      </c>
      <c r="D15" s="118"/>
      <c r="E15" s="119"/>
      <c r="F15" s="158"/>
      <c r="G15" s="159"/>
      <c r="N15" s="161" t="s">
        <v>536</v>
      </c>
      <c r="O15" s="161" t="s">
        <v>639</v>
      </c>
      <c r="P15" s="161" t="s">
        <v>642</v>
      </c>
      <c r="Q15" s="161" t="s">
        <v>643</v>
      </c>
      <c r="R15" s="161" t="s">
        <v>693</v>
      </c>
      <c r="S15" s="161" t="s">
        <v>650</v>
      </c>
      <c r="T15" s="161" t="s">
        <v>651</v>
      </c>
    </row>
    <row r="16" spans="1:27" s="160" customFormat="1" ht="12" customHeight="1">
      <c r="A16" s="123" t="s">
        <v>496</v>
      </c>
      <c r="B16" s="123" t="s">
        <v>10</v>
      </c>
      <c r="C16" s="59" t="s">
        <v>11</v>
      </c>
      <c r="D16" s="118" t="s">
        <v>12</v>
      </c>
      <c r="E16" s="119">
        <f>N17+N18</f>
        <v>310</v>
      </c>
      <c r="F16" s="158"/>
      <c r="G16" s="164" t="str">
        <f>IF(TRIM(E16)="rate only","ro",IF(ISBLANK(F16)," ",E16*F16))</f>
        <v xml:space="preserve"> </v>
      </c>
      <c r="I16" s="161"/>
      <c r="J16" s="161"/>
      <c r="K16" s="161"/>
      <c r="L16" s="161"/>
      <c r="M16" s="161"/>
      <c r="N16" s="161"/>
      <c r="O16" s="161"/>
      <c r="P16" s="161"/>
      <c r="Q16" s="161"/>
      <c r="R16" s="161"/>
      <c r="S16" s="161"/>
      <c r="T16" s="161"/>
      <c r="U16" s="162"/>
      <c r="V16" s="163"/>
      <c r="W16" s="163"/>
      <c r="X16" s="161"/>
      <c r="Y16" s="162"/>
      <c r="Z16" s="163"/>
      <c r="AA16" s="163"/>
    </row>
    <row r="17" spans="1:27" s="160" customFormat="1" ht="12" customHeight="1">
      <c r="A17" s="123"/>
      <c r="B17" s="123"/>
      <c r="C17" s="59"/>
      <c r="D17" s="118"/>
      <c r="E17" s="119"/>
      <c r="F17" s="158"/>
      <c r="G17" s="164"/>
      <c r="I17" s="161"/>
      <c r="J17" s="161"/>
      <c r="K17" s="161"/>
      <c r="L17" s="161"/>
      <c r="M17" s="161" t="s">
        <v>638</v>
      </c>
      <c r="N17" s="161">
        <v>200</v>
      </c>
      <c r="O17" s="161">
        <v>0.315</v>
      </c>
      <c r="P17" s="161">
        <f t="shared" ref="P17:P18" si="0">(0.2*2)+O17</f>
        <v>0.71500000000000008</v>
      </c>
      <c r="Q17" s="161">
        <v>3</v>
      </c>
      <c r="R17" s="161">
        <f>0.1+O17+0.1</f>
        <v>0.51500000000000001</v>
      </c>
      <c r="S17" s="161">
        <v>0.2</v>
      </c>
      <c r="T17" s="161">
        <f t="shared" ref="T17:T18" si="1">Q17-R17-S17</f>
        <v>2.2849999999999997</v>
      </c>
      <c r="U17" s="162"/>
      <c r="V17" s="163"/>
      <c r="W17" s="163"/>
      <c r="X17" s="161"/>
      <c r="Y17" s="162"/>
      <c r="Z17" s="163"/>
      <c r="AA17" s="163"/>
    </row>
    <row r="18" spans="1:27" s="160" customFormat="1" ht="12" customHeight="1">
      <c r="A18" s="123"/>
      <c r="B18" s="123"/>
      <c r="C18" s="59"/>
      <c r="D18" s="118"/>
      <c r="E18" s="119" t="s">
        <v>13</v>
      </c>
      <c r="F18" s="158"/>
      <c r="G18" s="159"/>
      <c r="I18" s="161"/>
      <c r="J18" s="161"/>
      <c r="K18" s="161"/>
      <c r="L18" s="161"/>
      <c r="M18" s="161" t="s">
        <v>638</v>
      </c>
      <c r="N18" s="161">
        <v>110</v>
      </c>
      <c r="O18" s="161">
        <v>0.25</v>
      </c>
      <c r="P18" s="161">
        <f t="shared" si="0"/>
        <v>0.65</v>
      </c>
      <c r="Q18" s="161">
        <v>2</v>
      </c>
      <c r="R18" s="161">
        <f>0.1+O18+0.1</f>
        <v>0.44999999999999996</v>
      </c>
      <c r="S18" s="161">
        <v>0.2</v>
      </c>
      <c r="T18" s="161">
        <f t="shared" si="1"/>
        <v>1.35</v>
      </c>
      <c r="U18" s="162"/>
      <c r="V18" s="163"/>
      <c r="W18" s="163"/>
      <c r="X18" s="161"/>
      <c r="Y18" s="162"/>
      <c r="Z18" s="163"/>
      <c r="AA18" s="163"/>
    </row>
    <row r="19" spans="1:27" s="160" customFormat="1" ht="12" customHeight="1">
      <c r="A19" s="122" t="s">
        <v>1236</v>
      </c>
      <c r="B19" s="122" t="s">
        <v>14</v>
      </c>
      <c r="C19" s="117" t="s">
        <v>500</v>
      </c>
      <c r="D19" s="118"/>
      <c r="E19" s="119" t="s">
        <v>13</v>
      </c>
      <c r="F19" s="158"/>
      <c r="G19" s="159"/>
      <c r="I19" s="161"/>
      <c r="J19" s="161"/>
      <c r="K19" s="161"/>
      <c r="L19" s="161"/>
      <c r="M19" s="161"/>
      <c r="N19" s="161"/>
      <c r="O19" s="161"/>
      <c r="P19" s="161"/>
      <c r="Q19" s="161"/>
      <c r="R19" s="161"/>
      <c r="S19" s="161"/>
      <c r="T19" s="161"/>
      <c r="U19" s="162"/>
      <c r="V19" s="163"/>
      <c r="W19" s="163"/>
      <c r="X19" s="161"/>
      <c r="Y19" s="162"/>
      <c r="Z19" s="163"/>
      <c r="AA19" s="163"/>
    </row>
    <row r="20" spans="1:27" s="160" customFormat="1" ht="12" customHeight="1">
      <c r="A20" s="122"/>
      <c r="B20" s="122"/>
      <c r="C20" s="117"/>
      <c r="D20" s="118"/>
      <c r="E20" s="119" t="s">
        <v>13</v>
      </c>
      <c r="F20" s="158"/>
      <c r="G20" s="159"/>
      <c r="I20" s="161"/>
      <c r="J20" s="161"/>
      <c r="K20" s="161"/>
      <c r="L20" s="161"/>
      <c r="M20" s="161"/>
      <c r="N20" s="161"/>
      <c r="O20" s="161"/>
      <c r="P20" s="161"/>
      <c r="Q20" s="161"/>
      <c r="R20" s="161"/>
      <c r="S20" s="161"/>
      <c r="T20" s="161"/>
      <c r="U20" s="162"/>
      <c r="V20" s="163"/>
      <c r="W20" s="163"/>
      <c r="X20" s="161"/>
      <c r="Y20" s="162"/>
      <c r="Z20" s="163"/>
      <c r="AA20" s="163"/>
    </row>
    <row r="21" spans="1:27" s="160" customFormat="1" ht="12" customHeight="1">
      <c r="A21" s="123" t="s">
        <v>503</v>
      </c>
      <c r="B21" s="123" t="s">
        <v>15</v>
      </c>
      <c r="C21" s="59" t="s">
        <v>505</v>
      </c>
      <c r="D21" s="118" t="s">
        <v>16</v>
      </c>
      <c r="E21" s="119">
        <v>1</v>
      </c>
      <c r="F21" s="158"/>
      <c r="G21" s="164" t="str">
        <f>IF(TRIM(E21)="rate only","ro",IF(ISBLANK(F21)," ",E21*F21))</f>
        <v xml:space="preserve"> </v>
      </c>
      <c r="I21" s="161"/>
      <c r="J21" s="161"/>
      <c r="K21" s="161"/>
      <c r="L21" s="161"/>
      <c r="M21" s="161"/>
      <c r="N21" s="161"/>
      <c r="O21" s="161"/>
      <c r="P21" s="161"/>
      <c r="Q21" s="161"/>
      <c r="R21" s="161"/>
      <c r="S21" s="161"/>
      <c r="T21" s="161"/>
      <c r="U21" s="162"/>
      <c r="V21" s="163"/>
      <c r="W21" s="163"/>
      <c r="X21" s="161"/>
      <c r="Y21" s="162"/>
      <c r="Z21" s="163"/>
      <c r="AA21" s="163"/>
    </row>
    <row r="22" spans="1:27" s="160" customFormat="1" ht="12" customHeight="1">
      <c r="A22" s="123"/>
      <c r="B22" s="123"/>
      <c r="C22" s="59"/>
      <c r="D22" s="118"/>
      <c r="E22" s="119" t="s">
        <v>13</v>
      </c>
      <c r="F22" s="158"/>
      <c r="G22" s="159"/>
      <c r="I22" s="161"/>
      <c r="J22" s="161"/>
      <c r="K22" s="161"/>
      <c r="L22" s="161"/>
      <c r="M22" s="161"/>
      <c r="N22" s="161"/>
      <c r="O22" s="161"/>
      <c r="P22" s="161"/>
      <c r="Q22" s="161"/>
      <c r="R22" s="161"/>
      <c r="S22" s="161"/>
      <c r="T22" s="161"/>
      <c r="U22" s="162"/>
      <c r="V22" s="163"/>
      <c r="W22" s="163"/>
      <c r="X22" s="161"/>
      <c r="Y22" s="162"/>
      <c r="Z22" s="163"/>
      <c r="AA22" s="163"/>
    </row>
    <row r="23" spans="1:27" s="160" customFormat="1" ht="12" customHeight="1">
      <c r="A23" s="122" t="s">
        <v>1783</v>
      </c>
      <c r="B23" s="122" t="s">
        <v>18</v>
      </c>
      <c r="C23" s="117" t="s">
        <v>501</v>
      </c>
      <c r="D23" s="118"/>
      <c r="E23" s="119" t="s">
        <v>13</v>
      </c>
      <c r="F23" s="158"/>
      <c r="G23" s="159"/>
      <c r="I23" s="161"/>
      <c r="J23" s="161"/>
      <c r="K23" s="161"/>
      <c r="L23" s="161"/>
      <c r="M23" s="161"/>
      <c r="N23" s="161"/>
      <c r="O23" s="161"/>
      <c r="P23" s="161"/>
      <c r="Q23" s="161"/>
      <c r="R23" s="161"/>
      <c r="S23" s="161"/>
      <c r="T23" s="161"/>
      <c r="U23" s="162"/>
      <c r="V23" s="163"/>
      <c r="W23" s="163"/>
      <c r="X23" s="161"/>
      <c r="Y23" s="162"/>
      <c r="Z23" s="163"/>
      <c r="AA23" s="163"/>
    </row>
    <row r="24" spans="1:27" s="160" customFormat="1" ht="12" customHeight="1">
      <c r="A24" s="122"/>
      <c r="B24" s="122"/>
      <c r="C24" s="117" t="s">
        <v>502</v>
      </c>
      <c r="D24" s="118"/>
      <c r="E24" s="119" t="s">
        <v>13</v>
      </c>
      <c r="F24" s="158"/>
      <c r="G24" s="159"/>
      <c r="I24" s="161"/>
      <c r="J24" s="161"/>
      <c r="K24" s="161"/>
      <c r="L24" s="161"/>
      <c r="M24" s="161"/>
      <c r="N24" s="161"/>
      <c r="O24" s="161"/>
      <c r="P24" s="161"/>
      <c r="Q24" s="161"/>
      <c r="R24" s="161"/>
      <c r="S24" s="161"/>
      <c r="T24" s="161"/>
      <c r="U24" s="162"/>
      <c r="V24" s="163"/>
      <c r="W24" s="163"/>
      <c r="X24" s="161"/>
      <c r="Y24" s="162"/>
      <c r="Z24" s="163"/>
      <c r="AA24" s="163"/>
    </row>
    <row r="25" spans="1:27" s="160" customFormat="1" ht="12" customHeight="1">
      <c r="A25" s="122"/>
      <c r="B25" s="122"/>
      <c r="C25" s="117"/>
      <c r="D25" s="118"/>
      <c r="E25" s="119" t="s">
        <v>13</v>
      </c>
      <c r="F25" s="158"/>
      <c r="G25" s="159"/>
      <c r="I25" s="161"/>
      <c r="J25" s="161"/>
      <c r="K25" s="161"/>
      <c r="L25" s="161"/>
      <c r="M25" s="161"/>
      <c r="N25" s="161"/>
      <c r="O25" s="161"/>
      <c r="P25" s="161"/>
      <c r="Q25" s="161"/>
      <c r="R25" s="161"/>
      <c r="S25" s="161"/>
      <c r="T25" s="161"/>
      <c r="U25" s="162"/>
      <c r="V25" s="163"/>
      <c r="W25" s="163"/>
      <c r="X25" s="161"/>
      <c r="Y25" s="162"/>
      <c r="Z25" s="163"/>
      <c r="AA25" s="163"/>
    </row>
    <row r="26" spans="1:27" s="160" customFormat="1" ht="12" customHeight="1">
      <c r="A26" s="123" t="s">
        <v>499</v>
      </c>
      <c r="B26" s="123" t="s">
        <v>19</v>
      </c>
      <c r="C26" s="59" t="s">
        <v>505</v>
      </c>
      <c r="D26" s="118" t="s">
        <v>16</v>
      </c>
      <c r="E26" s="119">
        <v>2</v>
      </c>
      <c r="F26" s="158"/>
      <c r="G26" s="164" t="str">
        <f>IF(TRIM(E26)="rate only","ro",IF(ISBLANK(F26)," ",E26*F26))</f>
        <v xml:space="preserve"> </v>
      </c>
      <c r="I26" s="161"/>
      <c r="J26" s="161"/>
      <c r="K26" s="161"/>
      <c r="L26" s="161"/>
      <c r="M26" s="161"/>
      <c r="N26" s="161"/>
      <c r="O26" s="161"/>
      <c r="P26" s="161"/>
      <c r="Q26" s="161"/>
      <c r="R26" s="161"/>
      <c r="S26" s="161"/>
      <c r="T26" s="161"/>
      <c r="U26" s="162"/>
      <c r="V26" s="163"/>
      <c r="W26" s="163"/>
      <c r="X26" s="161"/>
      <c r="Y26" s="162"/>
      <c r="Z26" s="163"/>
      <c r="AA26" s="163"/>
    </row>
    <row r="27" spans="1:27" s="160" customFormat="1" ht="12" customHeight="1">
      <c r="A27" s="123"/>
      <c r="B27" s="123"/>
      <c r="C27" s="59"/>
      <c r="D27" s="118"/>
      <c r="E27" s="119"/>
      <c r="F27" s="158"/>
      <c r="G27" s="164"/>
      <c r="I27" s="161"/>
      <c r="J27" s="161"/>
      <c r="K27" s="161"/>
      <c r="L27" s="161"/>
      <c r="M27" s="161"/>
      <c r="N27" s="161"/>
      <c r="O27" s="161"/>
      <c r="P27" s="161"/>
      <c r="Q27" s="161"/>
      <c r="R27" s="161"/>
      <c r="S27" s="161"/>
      <c r="T27" s="161"/>
      <c r="U27" s="162"/>
      <c r="V27" s="163"/>
      <c r="W27" s="163"/>
      <c r="X27" s="161"/>
      <c r="Y27" s="162"/>
      <c r="Z27" s="163"/>
      <c r="AA27" s="163"/>
    </row>
    <row r="28" spans="1:27" s="160" customFormat="1" ht="12" customHeight="1">
      <c r="A28" s="123" t="s">
        <v>716</v>
      </c>
      <c r="B28" s="123" t="s">
        <v>284</v>
      </c>
      <c r="C28" s="59" t="s">
        <v>717</v>
      </c>
      <c r="D28" s="118" t="s">
        <v>16</v>
      </c>
      <c r="E28" s="119">
        <v>2</v>
      </c>
      <c r="F28" s="158"/>
      <c r="G28" s="164" t="str">
        <f>IF(TRIM(E28)="rate only","ro",IF(ISBLANK(F28)," ",E28*F28))</f>
        <v xml:space="preserve"> </v>
      </c>
      <c r="I28" s="161"/>
      <c r="J28" s="161"/>
      <c r="K28" s="161"/>
      <c r="L28" s="161"/>
      <c r="M28" s="161"/>
      <c r="N28" s="161"/>
      <c r="O28" s="161"/>
      <c r="P28" s="161"/>
      <c r="Q28" s="161"/>
      <c r="R28" s="161"/>
      <c r="S28" s="161"/>
      <c r="T28" s="161"/>
      <c r="U28" s="162"/>
      <c r="V28" s="163"/>
      <c r="W28" s="163"/>
      <c r="X28" s="161"/>
      <c r="Y28" s="162"/>
      <c r="Z28" s="163"/>
      <c r="AA28" s="163"/>
    </row>
    <row r="29" spans="1:27" s="160" customFormat="1" ht="12" customHeight="1">
      <c r="A29" s="123"/>
      <c r="B29" s="123"/>
      <c r="C29" s="59"/>
      <c r="D29" s="118"/>
      <c r="E29" s="119"/>
      <c r="F29" s="158"/>
      <c r="G29" s="159"/>
      <c r="I29" s="161"/>
      <c r="J29" s="161"/>
      <c r="K29" s="161"/>
      <c r="L29" s="161"/>
      <c r="M29" s="161"/>
      <c r="N29" s="161"/>
      <c r="O29" s="161"/>
      <c r="P29" s="161"/>
      <c r="Q29" s="161"/>
      <c r="R29" s="161"/>
      <c r="S29" s="161"/>
      <c r="T29" s="161"/>
      <c r="U29" s="162"/>
      <c r="V29" s="163"/>
      <c r="W29" s="163"/>
      <c r="X29" s="161"/>
      <c r="Y29" s="162"/>
      <c r="Z29" s="163"/>
      <c r="AA29" s="163"/>
    </row>
    <row r="30" spans="1:27" s="160" customFormat="1" ht="12" customHeight="1">
      <c r="A30" s="122" t="s">
        <v>1225</v>
      </c>
      <c r="B30" s="122" t="s">
        <v>20</v>
      </c>
      <c r="C30" s="117" t="s">
        <v>534</v>
      </c>
      <c r="D30" s="118"/>
      <c r="E30" s="119"/>
      <c r="F30" s="166"/>
      <c r="G30" s="167"/>
      <c r="I30" s="161"/>
      <c r="J30" s="161"/>
      <c r="K30" s="161"/>
      <c r="L30" s="161"/>
      <c r="M30" s="161"/>
      <c r="N30" s="161"/>
      <c r="O30" s="161"/>
      <c r="P30" s="161"/>
      <c r="Q30" s="161"/>
      <c r="R30" s="161"/>
      <c r="S30" s="161"/>
      <c r="T30" s="161"/>
      <c r="U30" s="162"/>
      <c r="V30" s="163"/>
      <c r="W30" s="163"/>
      <c r="X30" s="161"/>
      <c r="Y30" s="162"/>
      <c r="Z30" s="163"/>
      <c r="AA30" s="163"/>
    </row>
    <row r="31" spans="1:27" s="160" customFormat="1" ht="12" customHeight="1">
      <c r="A31" s="122"/>
      <c r="B31" s="122"/>
      <c r="C31" s="168"/>
      <c r="D31" s="118"/>
      <c r="E31" s="119"/>
      <c r="F31" s="166"/>
      <c r="G31" s="167"/>
      <c r="I31" s="161"/>
      <c r="J31" s="161"/>
      <c r="K31" s="161"/>
      <c r="L31" s="161"/>
      <c r="M31" s="161"/>
      <c r="N31" s="161"/>
      <c r="O31" s="161"/>
      <c r="P31" s="161"/>
      <c r="Q31" s="161"/>
      <c r="R31" s="161"/>
      <c r="S31" s="161"/>
      <c r="T31" s="161"/>
      <c r="U31" s="162"/>
      <c r="V31" s="163"/>
      <c r="W31" s="163"/>
      <c r="X31" s="161"/>
      <c r="Y31" s="162"/>
      <c r="Z31" s="163"/>
      <c r="AA31" s="163"/>
    </row>
    <row r="32" spans="1:27" s="160" customFormat="1" ht="12" customHeight="1">
      <c r="A32" s="123" t="s">
        <v>537</v>
      </c>
      <c r="B32" s="123" t="s">
        <v>21</v>
      </c>
      <c r="C32" s="59" t="s">
        <v>538</v>
      </c>
      <c r="D32" s="118" t="s">
        <v>12</v>
      </c>
      <c r="E32" s="119">
        <v>10</v>
      </c>
      <c r="F32" s="158"/>
      <c r="G32" s="164" t="str">
        <f>IF(TRIM(E32)="rate only","ro",IF(ISBLANK(F32)," ",E32*F32))</f>
        <v xml:space="preserve"> </v>
      </c>
      <c r="I32" s="161"/>
      <c r="J32" s="161"/>
      <c r="K32" s="161"/>
      <c r="L32" s="161"/>
      <c r="M32" s="161"/>
      <c r="N32" s="161"/>
      <c r="O32" s="161"/>
      <c r="P32" s="161"/>
      <c r="Q32" s="161"/>
      <c r="R32" s="161"/>
      <c r="S32" s="161"/>
      <c r="T32" s="161"/>
      <c r="U32" s="162"/>
      <c r="V32" s="163"/>
      <c r="W32" s="163"/>
      <c r="X32" s="161"/>
      <c r="Y32" s="162"/>
      <c r="Z32" s="163"/>
      <c r="AA32" s="163"/>
    </row>
    <row r="33" spans="1:27" s="160" customFormat="1" ht="12" customHeight="1">
      <c r="A33" s="123"/>
      <c r="B33" s="123"/>
      <c r="C33" s="59"/>
      <c r="D33" s="118"/>
      <c r="E33" s="119" t="s">
        <v>13</v>
      </c>
      <c r="F33" s="166"/>
      <c r="G33" s="167"/>
      <c r="I33" s="161"/>
      <c r="J33" s="161"/>
      <c r="K33" s="161"/>
      <c r="L33" s="161"/>
      <c r="M33" s="161"/>
      <c r="N33" s="161"/>
      <c r="O33" s="161"/>
      <c r="P33" s="161"/>
      <c r="Q33" s="161"/>
      <c r="R33" s="161"/>
      <c r="S33" s="161"/>
      <c r="T33" s="161"/>
      <c r="U33" s="162"/>
      <c r="V33" s="163"/>
      <c r="W33" s="163"/>
      <c r="X33" s="161"/>
      <c r="Y33" s="162"/>
      <c r="Z33" s="163"/>
      <c r="AA33" s="163"/>
    </row>
    <row r="34" spans="1:27" s="160" customFormat="1" ht="12" customHeight="1">
      <c r="A34" s="123" t="s">
        <v>539</v>
      </c>
      <c r="B34" s="123" t="s">
        <v>22</v>
      </c>
      <c r="C34" s="59" t="s">
        <v>540</v>
      </c>
      <c r="D34" s="118"/>
      <c r="E34" s="119" t="s">
        <v>13</v>
      </c>
      <c r="F34" s="166"/>
      <c r="G34" s="167"/>
      <c r="I34" s="161"/>
      <c r="J34" s="161"/>
      <c r="K34" s="161"/>
      <c r="L34" s="161"/>
      <c r="M34" s="161"/>
      <c r="N34" s="161"/>
      <c r="O34" s="161"/>
      <c r="P34" s="161"/>
      <c r="Q34" s="161"/>
      <c r="R34" s="161"/>
      <c r="S34" s="161"/>
      <c r="T34" s="161"/>
      <c r="U34" s="162"/>
      <c r="V34" s="163"/>
      <c r="W34" s="163"/>
      <c r="X34" s="161"/>
      <c r="Y34" s="162"/>
      <c r="Z34" s="163"/>
      <c r="AA34" s="163"/>
    </row>
    <row r="35" spans="1:27" s="160" customFormat="1" ht="12" customHeight="1">
      <c r="A35" s="123"/>
      <c r="B35" s="123"/>
      <c r="C35" s="59"/>
      <c r="D35" s="118"/>
      <c r="E35" s="119" t="s">
        <v>13</v>
      </c>
      <c r="F35" s="166"/>
      <c r="G35" s="167"/>
      <c r="I35" s="161"/>
      <c r="J35" s="161"/>
      <c r="K35" s="161"/>
      <c r="L35" s="161"/>
      <c r="M35" s="161"/>
      <c r="N35" s="161"/>
      <c r="O35" s="161"/>
      <c r="P35" s="161"/>
      <c r="Q35" s="161"/>
      <c r="R35" s="161"/>
      <c r="S35" s="161"/>
      <c r="T35" s="161"/>
      <c r="U35" s="162"/>
      <c r="V35" s="163"/>
      <c r="W35" s="163"/>
      <c r="X35" s="161"/>
      <c r="Y35" s="162"/>
      <c r="Z35" s="163"/>
      <c r="AA35" s="163"/>
    </row>
    <row r="36" spans="1:27" s="160" customFormat="1" ht="12" customHeight="1">
      <c r="A36" s="123" t="s">
        <v>541</v>
      </c>
      <c r="B36" s="123" t="s">
        <v>23</v>
      </c>
      <c r="C36" s="59" t="s">
        <v>543</v>
      </c>
      <c r="D36" s="118" t="s">
        <v>9</v>
      </c>
      <c r="E36" s="119">
        <f>ROUNDUP((8*3),-1)</f>
        <v>30</v>
      </c>
      <c r="F36" s="158"/>
      <c r="G36" s="164" t="str">
        <f>IF(TRIM(E36)="rate only","ro",IF(ISBLANK(F36)," ",E36*F36))</f>
        <v xml:space="preserve"> </v>
      </c>
      <c r="I36" s="161"/>
      <c r="J36" s="161"/>
      <c r="K36" s="161"/>
      <c r="L36" s="161"/>
      <c r="M36" s="161"/>
      <c r="N36" s="161"/>
      <c r="O36" s="161"/>
      <c r="P36" s="161"/>
      <c r="Q36" s="161"/>
      <c r="R36" s="161"/>
      <c r="S36" s="161"/>
      <c r="T36" s="161"/>
      <c r="U36" s="162"/>
      <c r="V36" s="163"/>
      <c r="W36" s="163"/>
      <c r="X36" s="161"/>
      <c r="Y36" s="162"/>
      <c r="Z36" s="163"/>
      <c r="AA36" s="163"/>
    </row>
    <row r="37" spans="1:27" s="150" customFormat="1" ht="13.2">
      <c r="A37" s="518"/>
      <c r="B37" s="518"/>
      <c r="C37" s="625"/>
      <c r="D37" s="626"/>
      <c r="E37" s="626"/>
      <c r="F37" s="627"/>
      <c r="G37" s="627"/>
    </row>
    <row r="38" spans="1:27" s="160" customFormat="1" ht="12" customHeight="1">
      <c r="A38" s="122"/>
      <c r="B38" s="122"/>
      <c r="C38" s="117"/>
      <c r="D38" s="118"/>
      <c r="E38" s="118"/>
      <c r="F38" s="166"/>
      <c r="G38" s="169"/>
      <c r="I38" s="161"/>
      <c r="J38" s="161"/>
      <c r="K38" s="161"/>
      <c r="L38" s="161"/>
      <c r="M38" s="161"/>
      <c r="N38" s="161"/>
      <c r="O38" s="161"/>
      <c r="P38" s="161"/>
      <c r="Q38" s="161"/>
      <c r="R38" s="161"/>
      <c r="S38" s="161"/>
      <c r="T38" s="161"/>
      <c r="U38" s="162"/>
      <c r="V38" s="163"/>
      <c r="W38" s="163"/>
      <c r="X38" s="161"/>
      <c r="Y38" s="162"/>
      <c r="Z38" s="163"/>
      <c r="AA38" s="163"/>
    </row>
    <row r="39" spans="1:27" ht="13.2">
      <c r="A39" s="390">
        <v>2</v>
      </c>
      <c r="B39" s="426"/>
      <c r="C39" s="425" t="s">
        <v>555</v>
      </c>
      <c r="E39" s="476"/>
      <c r="F39" s="477"/>
      <c r="G39" s="478"/>
      <c r="H39" s="622"/>
    </row>
    <row r="40" spans="1:27" s="160" customFormat="1" ht="12" customHeight="1">
      <c r="A40" s="123"/>
      <c r="B40" s="479"/>
      <c r="C40" s="479"/>
      <c r="D40" s="480"/>
      <c r="E40" s="476"/>
      <c r="F40" s="477"/>
      <c r="G40" s="478"/>
      <c r="I40" s="161"/>
      <c r="J40" s="161"/>
      <c r="K40" s="161"/>
      <c r="L40" s="161"/>
      <c r="M40" s="161"/>
      <c r="N40" s="161"/>
      <c r="O40" s="161"/>
      <c r="P40" s="161"/>
      <c r="Q40" s="161"/>
      <c r="R40" s="161"/>
      <c r="S40" s="161"/>
      <c r="T40" s="161"/>
      <c r="U40" s="162"/>
      <c r="V40" s="163"/>
      <c r="W40" s="163"/>
      <c r="X40" s="161"/>
      <c r="Y40" s="162"/>
      <c r="Z40" s="163"/>
      <c r="AA40" s="163"/>
    </row>
    <row r="41" spans="1:27" s="160" customFormat="1" ht="12" customHeight="1">
      <c r="A41" s="122"/>
      <c r="B41" s="122" t="s">
        <v>644</v>
      </c>
      <c r="C41" s="117" t="s">
        <v>39</v>
      </c>
      <c r="D41" s="118"/>
      <c r="E41" s="119" t="s">
        <v>13</v>
      </c>
      <c r="F41" s="158"/>
      <c r="G41" s="159"/>
      <c r="I41" s="161"/>
      <c r="J41" s="161"/>
      <c r="K41" s="161"/>
      <c r="L41" s="161"/>
      <c r="P41" s="161"/>
      <c r="Q41" s="161"/>
      <c r="R41" s="209"/>
      <c r="S41" s="209"/>
      <c r="T41" s="161"/>
      <c r="U41" s="162"/>
      <c r="V41" s="163"/>
      <c r="W41" s="163"/>
      <c r="X41" s="161"/>
      <c r="Y41" s="162"/>
      <c r="Z41" s="163"/>
      <c r="AA41" s="163"/>
    </row>
    <row r="42" spans="1:27" s="160" customFormat="1" ht="12" customHeight="1">
      <c r="A42" s="123"/>
      <c r="B42" s="123"/>
      <c r="C42" s="59"/>
      <c r="D42" s="118"/>
      <c r="E42" s="119"/>
      <c r="F42" s="158"/>
      <c r="G42" s="159"/>
      <c r="I42" s="161"/>
      <c r="J42" s="161"/>
      <c r="K42" s="161"/>
      <c r="L42" s="161"/>
      <c r="M42" s="161"/>
      <c r="N42" s="161"/>
      <c r="O42" s="161"/>
      <c r="P42" s="161"/>
      <c r="Q42" s="161"/>
      <c r="R42" s="161"/>
      <c r="S42" s="161"/>
      <c r="T42" s="161"/>
      <c r="U42" s="162"/>
      <c r="V42" s="163"/>
      <c r="W42" s="163"/>
      <c r="X42" s="161"/>
      <c r="Y42" s="162"/>
      <c r="Z42" s="163"/>
      <c r="AA42" s="163"/>
    </row>
    <row r="43" spans="1:27" s="160" customFormat="1" ht="12" customHeight="1">
      <c r="A43" s="122" t="s">
        <v>554</v>
      </c>
      <c r="B43" s="122" t="s">
        <v>40</v>
      </c>
      <c r="C43" s="117" t="s">
        <v>41</v>
      </c>
      <c r="D43" s="118"/>
      <c r="E43" s="119" t="s">
        <v>13</v>
      </c>
      <c r="F43" s="179"/>
      <c r="G43" s="180"/>
      <c r="I43" s="161"/>
      <c r="J43" s="161"/>
      <c r="K43" s="161"/>
      <c r="L43" s="161"/>
      <c r="M43" s="161"/>
      <c r="N43" s="161"/>
      <c r="O43" s="161"/>
      <c r="P43" s="161"/>
      <c r="Q43" s="161"/>
      <c r="R43" s="161"/>
      <c r="S43" s="161"/>
      <c r="T43" s="161"/>
      <c r="U43" s="162"/>
      <c r="V43" s="163"/>
      <c r="W43" s="163"/>
      <c r="X43" s="161"/>
      <c r="Y43" s="162"/>
      <c r="Z43" s="163"/>
      <c r="AA43" s="163"/>
    </row>
    <row r="44" spans="1:27" s="160" customFormat="1" ht="12" customHeight="1">
      <c r="A44" s="123"/>
      <c r="B44" s="123"/>
      <c r="C44" s="59"/>
      <c r="D44" s="118"/>
      <c r="E44" s="119" t="s">
        <v>13</v>
      </c>
      <c r="F44" s="179"/>
      <c r="G44" s="180"/>
      <c r="I44" s="161"/>
      <c r="J44" s="161"/>
      <c r="K44" s="161"/>
      <c r="L44" s="161"/>
      <c r="M44" s="161"/>
      <c r="N44" s="161"/>
      <c r="O44" s="161"/>
      <c r="P44" s="161"/>
      <c r="Q44" s="161"/>
      <c r="R44" s="161"/>
      <c r="S44" s="161"/>
      <c r="T44" s="161"/>
      <c r="U44" s="162"/>
      <c r="V44" s="163"/>
      <c r="W44" s="163"/>
      <c r="X44" s="161"/>
      <c r="Y44" s="162"/>
      <c r="Z44" s="163"/>
      <c r="AA44" s="163"/>
    </row>
    <row r="45" spans="1:27" s="160" customFormat="1" ht="12" customHeight="1">
      <c r="A45" s="123" t="s">
        <v>511</v>
      </c>
      <c r="B45" s="123" t="s">
        <v>42</v>
      </c>
      <c r="C45" s="117" t="s">
        <v>43</v>
      </c>
      <c r="D45" s="118"/>
      <c r="E45" s="119" t="s">
        <v>13</v>
      </c>
      <c r="F45" s="179"/>
      <c r="G45" s="180"/>
      <c r="I45" s="161"/>
      <c r="J45" s="161"/>
      <c r="K45" s="161"/>
      <c r="L45" s="161"/>
      <c r="M45" s="161"/>
      <c r="N45" s="161"/>
      <c r="O45" s="161"/>
      <c r="P45" s="161"/>
      <c r="Q45" s="161"/>
      <c r="R45" s="161"/>
      <c r="S45" s="161"/>
      <c r="T45" s="161"/>
      <c r="U45" s="162"/>
      <c r="V45" s="163"/>
      <c r="W45" s="163"/>
      <c r="X45" s="161"/>
      <c r="Y45" s="162"/>
      <c r="Z45" s="163"/>
      <c r="AA45" s="163"/>
    </row>
    <row r="46" spans="1:27" s="160" customFormat="1" ht="12" customHeight="1">
      <c r="A46" s="123"/>
      <c r="B46" s="123"/>
      <c r="C46" s="59"/>
      <c r="D46" s="118"/>
      <c r="E46" s="119" t="s">
        <v>13</v>
      </c>
      <c r="F46" s="179"/>
      <c r="G46" s="180"/>
      <c r="I46" s="161"/>
      <c r="J46" s="161"/>
      <c r="K46" s="161"/>
      <c r="L46" s="161"/>
      <c r="M46" s="161"/>
      <c r="N46" s="161"/>
      <c r="O46" s="161"/>
      <c r="P46" s="161"/>
      <c r="Q46" s="161"/>
      <c r="R46" s="161"/>
      <c r="S46" s="161"/>
      <c r="T46" s="161"/>
      <c r="U46" s="162"/>
      <c r="V46" s="163"/>
      <c r="W46" s="163"/>
      <c r="X46" s="161"/>
      <c r="Y46" s="162"/>
      <c r="Z46" s="163"/>
      <c r="AA46" s="163"/>
    </row>
    <row r="47" spans="1:27" s="160" customFormat="1" ht="12" customHeight="1">
      <c r="A47" s="123" t="s">
        <v>645</v>
      </c>
      <c r="B47" s="123" t="s">
        <v>47</v>
      </c>
      <c r="C47" s="59" t="s">
        <v>48</v>
      </c>
      <c r="D47" s="118" t="s">
        <v>26</v>
      </c>
      <c r="E47" s="119">
        <f>N18*P18*Q18</f>
        <v>143</v>
      </c>
      <c r="F47" s="179"/>
      <c r="G47" s="181" t="str">
        <f>IF(TRIM(E47)="rate only","ro",IF(ISBLANK(F47)," ",E47*F47))</f>
        <v xml:space="preserve"> </v>
      </c>
      <c r="I47" s="161"/>
      <c r="J47" s="161"/>
      <c r="K47" s="161"/>
      <c r="L47" s="161"/>
      <c r="M47" s="161"/>
      <c r="N47" s="161"/>
      <c r="O47" s="161"/>
      <c r="P47" s="161"/>
      <c r="Q47" s="161"/>
      <c r="R47" s="161"/>
      <c r="S47" s="161"/>
      <c r="T47" s="161"/>
      <c r="U47" s="162"/>
      <c r="V47" s="163"/>
      <c r="W47" s="163"/>
      <c r="X47" s="161"/>
      <c r="Y47" s="162"/>
      <c r="Z47" s="163"/>
      <c r="AA47" s="163"/>
    </row>
    <row r="48" spans="1:27" s="160" customFormat="1" ht="12" customHeight="1">
      <c r="A48" s="123"/>
      <c r="B48" s="123"/>
      <c r="C48" s="59"/>
      <c r="D48" s="118"/>
      <c r="E48" s="119"/>
      <c r="F48" s="179"/>
      <c r="G48" s="181" t="str">
        <f>IF(TRIM(E48)="rate only","ro",IF(ISBLANK(F48)," ",E48*F48))</f>
        <v xml:space="preserve"> </v>
      </c>
      <c r="I48" s="161"/>
      <c r="J48" s="161"/>
      <c r="K48" s="161"/>
      <c r="L48" s="161"/>
      <c r="M48" s="161"/>
      <c r="N48" s="161"/>
      <c r="O48" s="161"/>
      <c r="P48" s="161"/>
      <c r="Q48" s="161"/>
      <c r="R48" s="161"/>
      <c r="S48" s="161"/>
      <c r="T48" s="161"/>
      <c r="U48" s="162"/>
      <c r="V48" s="163"/>
      <c r="W48" s="163"/>
      <c r="X48" s="161"/>
      <c r="Y48" s="162"/>
      <c r="Z48" s="163"/>
      <c r="AA48" s="163"/>
    </row>
    <row r="49" spans="1:27" s="160" customFormat="1" ht="12" customHeight="1">
      <c r="A49" s="123" t="s">
        <v>646</v>
      </c>
      <c r="B49" s="123" t="s">
        <v>49</v>
      </c>
      <c r="C49" s="59" t="s">
        <v>50</v>
      </c>
      <c r="D49" s="118" t="s">
        <v>26</v>
      </c>
      <c r="E49" s="119">
        <f>ROUNDUP(((N17*P17*Q17)),-1)</f>
        <v>430</v>
      </c>
      <c r="F49" s="179"/>
      <c r="G49" s="181" t="str">
        <f>IF(TRIM(E49)="rate only","ro",IF(ISBLANK(F49)," ",E49*F49))</f>
        <v xml:space="preserve"> </v>
      </c>
      <c r="I49" s="161"/>
      <c r="J49" s="161"/>
      <c r="K49" s="161"/>
      <c r="L49" s="161"/>
      <c r="M49" s="161"/>
      <c r="N49" s="161"/>
      <c r="O49" s="161"/>
      <c r="P49" s="161"/>
      <c r="Q49" s="161"/>
      <c r="R49" s="161"/>
      <c r="S49" s="161"/>
      <c r="T49" s="161"/>
      <c r="U49" s="162"/>
      <c r="V49" s="163"/>
      <c r="W49" s="163"/>
      <c r="X49" s="161"/>
      <c r="Y49" s="162"/>
      <c r="Z49" s="163"/>
      <c r="AA49" s="163"/>
    </row>
    <row r="50" spans="1:27" s="160" customFormat="1" ht="12" customHeight="1">
      <c r="A50" s="123"/>
      <c r="B50" s="123"/>
      <c r="C50" s="59"/>
      <c r="D50" s="118"/>
      <c r="E50" s="119"/>
      <c r="F50" s="179"/>
      <c r="G50" s="181"/>
      <c r="I50" s="161"/>
      <c r="J50" s="161"/>
      <c r="K50" s="161"/>
      <c r="L50" s="161"/>
      <c r="M50" s="161"/>
      <c r="N50" s="161"/>
      <c r="O50" s="161"/>
      <c r="P50" s="161"/>
      <c r="Q50" s="161"/>
      <c r="R50" s="161"/>
      <c r="S50" s="161"/>
      <c r="T50" s="161"/>
      <c r="U50" s="162"/>
      <c r="V50" s="163"/>
      <c r="W50" s="163"/>
      <c r="X50" s="161"/>
      <c r="Y50" s="162"/>
      <c r="Z50" s="163"/>
      <c r="AA50" s="163"/>
    </row>
    <row r="51" spans="1:27" s="160" customFormat="1" ht="12" customHeight="1">
      <c r="A51" s="182">
        <v>2.2000000000000002</v>
      </c>
      <c r="B51" s="182">
        <v>202.02</v>
      </c>
      <c r="C51" s="183" t="s">
        <v>51</v>
      </c>
      <c r="D51" s="118"/>
      <c r="E51" s="119"/>
      <c r="F51" s="179"/>
      <c r="G51" s="180"/>
      <c r="I51" s="161"/>
      <c r="J51" s="161"/>
      <c r="K51" s="161"/>
      <c r="L51" s="161"/>
      <c r="M51" s="161" t="s">
        <v>236</v>
      </c>
      <c r="N51" s="161" t="s">
        <v>648</v>
      </c>
      <c r="O51" s="161" t="s">
        <v>649</v>
      </c>
      <c r="P51" s="161"/>
      <c r="Q51" s="161"/>
      <c r="R51" s="161"/>
      <c r="S51" s="161"/>
      <c r="T51" s="161"/>
      <c r="U51" s="162"/>
      <c r="V51" s="163"/>
      <c r="W51" s="163"/>
      <c r="X51" s="161"/>
      <c r="Y51" s="162"/>
      <c r="Z51" s="163"/>
      <c r="AA51" s="163"/>
    </row>
    <row r="52" spans="1:27" s="160" customFormat="1" ht="12" customHeight="1">
      <c r="A52" s="182"/>
      <c r="B52" s="182"/>
      <c r="C52" s="183"/>
      <c r="D52" s="118"/>
      <c r="E52" s="184"/>
      <c r="F52" s="179"/>
      <c r="G52" s="180"/>
      <c r="I52" s="161"/>
      <c r="J52" s="161"/>
      <c r="K52" s="161"/>
      <c r="L52" s="161" t="s">
        <v>718</v>
      </c>
      <c r="M52" s="161">
        <v>4</v>
      </c>
      <c r="N52" s="161">
        <v>5</v>
      </c>
      <c r="O52" s="161">
        <v>3</v>
      </c>
      <c r="P52" s="161"/>
      <c r="Q52" s="161"/>
      <c r="R52" s="161"/>
      <c r="S52" s="161"/>
      <c r="T52" s="161"/>
      <c r="U52" s="162"/>
      <c r="V52" s="163"/>
      <c r="W52" s="163"/>
      <c r="X52" s="161"/>
      <c r="Y52" s="162"/>
      <c r="Z52" s="163"/>
      <c r="AA52" s="163"/>
    </row>
    <row r="53" spans="1:27" s="160" customFormat="1" ht="12" customHeight="1">
      <c r="A53" s="123" t="s">
        <v>517</v>
      </c>
      <c r="B53" s="123" t="s">
        <v>52</v>
      </c>
      <c r="C53" s="59" t="s">
        <v>53</v>
      </c>
      <c r="D53" s="118" t="s">
        <v>26</v>
      </c>
      <c r="E53" s="119">
        <f>(E47+E49)*50%</f>
        <v>286.5</v>
      </c>
      <c r="F53" s="179"/>
      <c r="G53" s="181" t="str">
        <f t="shared" ref="G53:G54" si="2">IF(TRIM(E53)="rate only","ro",IF(ISBLANK(F53)," ",E53*F53))</f>
        <v xml:space="preserve"> </v>
      </c>
      <c r="I53" s="161"/>
      <c r="J53" s="161"/>
      <c r="K53" s="161"/>
      <c r="L53" s="161"/>
      <c r="M53" s="161"/>
      <c r="N53" s="161"/>
      <c r="O53" s="161"/>
      <c r="P53" s="161"/>
      <c r="Q53" s="161"/>
      <c r="R53" s="161"/>
      <c r="S53" s="161"/>
      <c r="T53" s="161"/>
      <c r="U53" s="162"/>
      <c r="V53" s="163"/>
      <c r="W53" s="163"/>
      <c r="X53" s="161"/>
      <c r="Y53" s="162"/>
      <c r="Z53" s="163"/>
      <c r="AA53" s="163"/>
    </row>
    <row r="54" spans="1:27" s="160" customFormat="1" ht="12" customHeight="1">
      <c r="A54" s="123" t="s">
        <v>647</v>
      </c>
      <c r="B54" s="123" t="s">
        <v>54</v>
      </c>
      <c r="C54" s="59" t="s">
        <v>55</v>
      </c>
      <c r="D54" s="118" t="s">
        <v>26</v>
      </c>
      <c r="E54" s="119">
        <f>(E47+E49)*40%</f>
        <v>229.20000000000002</v>
      </c>
      <c r="F54" s="179"/>
      <c r="G54" s="181" t="str">
        <f t="shared" si="2"/>
        <v xml:space="preserve"> </v>
      </c>
      <c r="I54" s="161"/>
      <c r="J54" s="161"/>
      <c r="K54" s="161"/>
      <c r="L54" s="161"/>
      <c r="M54" s="161"/>
      <c r="N54" s="161"/>
      <c r="O54" s="161"/>
      <c r="P54" s="161"/>
      <c r="Q54" s="161"/>
      <c r="R54" s="161"/>
      <c r="S54" s="161"/>
      <c r="T54" s="161"/>
      <c r="U54" s="162"/>
      <c r="V54" s="163"/>
      <c r="W54" s="163"/>
      <c r="X54" s="161"/>
      <c r="Y54" s="162"/>
      <c r="Z54" s="163"/>
      <c r="AA54" s="163"/>
    </row>
    <row r="55" spans="1:27" s="160" customFormat="1" ht="12" customHeight="1">
      <c r="A55" s="123"/>
      <c r="B55" s="123"/>
      <c r="C55" s="59"/>
      <c r="D55" s="118"/>
      <c r="E55" s="119"/>
      <c r="F55" s="179"/>
      <c r="G55" s="180"/>
      <c r="I55" s="161"/>
      <c r="J55" s="161"/>
      <c r="K55" s="161"/>
      <c r="L55" s="161"/>
      <c r="M55" s="161"/>
      <c r="N55" s="161"/>
      <c r="O55" s="161"/>
      <c r="P55" s="161"/>
      <c r="Q55" s="161"/>
      <c r="R55" s="161"/>
      <c r="S55" s="161"/>
      <c r="T55" s="161"/>
      <c r="U55" s="162"/>
      <c r="V55" s="163"/>
      <c r="W55" s="163"/>
      <c r="X55" s="161"/>
      <c r="Y55" s="162"/>
      <c r="Z55" s="163"/>
      <c r="AA55" s="163"/>
    </row>
    <row r="56" spans="1:27" s="160" customFormat="1" ht="12" customHeight="1">
      <c r="A56" s="185">
        <v>2.2999999999999998</v>
      </c>
      <c r="B56" s="185">
        <v>202.03</v>
      </c>
      <c r="C56" s="183" t="s">
        <v>375</v>
      </c>
      <c r="D56" s="118" t="s">
        <v>26</v>
      </c>
      <c r="E56" s="119">
        <f>ROUNDUP((M52*N52*O52),-1)</f>
        <v>60</v>
      </c>
      <c r="F56" s="179"/>
      <c r="G56" s="181" t="str">
        <f t="shared" ref="G56" si="3">IF(TRIM(E56)="rate only","ro",IF(ISBLANK(F56)," ",E56*F56))</f>
        <v xml:space="preserve"> </v>
      </c>
      <c r="I56" s="161"/>
      <c r="J56" s="161"/>
      <c r="K56" s="161"/>
      <c r="L56" s="161"/>
      <c r="M56" s="161"/>
      <c r="N56" s="161"/>
      <c r="O56" s="161"/>
      <c r="P56" s="161"/>
      <c r="Q56" s="161"/>
      <c r="R56" s="161"/>
      <c r="S56" s="161"/>
      <c r="T56" s="161"/>
      <c r="U56" s="162"/>
      <c r="V56" s="163"/>
      <c r="W56" s="163"/>
      <c r="X56" s="161"/>
      <c r="Y56" s="162"/>
      <c r="Z56" s="163"/>
      <c r="AA56" s="163"/>
    </row>
    <row r="57" spans="1:27" s="160" customFormat="1" ht="12" customHeight="1">
      <c r="A57" s="123"/>
      <c r="B57" s="123"/>
      <c r="C57" s="59"/>
      <c r="D57" s="118"/>
      <c r="E57" s="119"/>
      <c r="F57" s="158"/>
      <c r="G57" s="159"/>
      <c r="I57" s="161"/>
      <c r="J57" s="161"/>
      <c r="K57" s="161"/>
      <c r="L57" s="161"/>
      <c r="M57" s="161"/>
      <c r="N57" s="161"/>
      <c r="O57" s="161"/>
      <c r="P57" s="161"/>
      <c r="Q57" s="161"/>
      <c r="R57" s="161"/>
      <c r="S57" s="161"/>
      <c r="T57" s="161"/>
      <c r="U57" s="162"/>
      <c r="V57" s="163"/>
      <c r="W57" s="163"/>
      <c r="X57" s="161"/>
      <c r="Y57" s="162"/>
      <c r="Z57" s="163"/>
      <c r="AA57" s="163"/>
    </row>
    <row r="58" spans="1:27" s="160" customFormat="1" ht="12" customHeight="1">
      <c r="A58" s="185" t="s">
        <v>1229</v>
      </c>
      <c r="B58" s="185">
        <v>202.04</v>
      </c>
      <c r="C58" s="117" t="s">
        <v>56</v>
      </c>
      <c r="D58" s="118" t="s">
        <v>26</v>
      </c>
      <c r="E58" s="119">
        <f>(E47+E49)*40%</f>
        <v>229.20000000000002</v>
      </c>
      <c r="F58" s="179"/>
      <c r="G58" s="181" t="str">
        <f t="shared" ref="G58" si="4">IF(TRIM(E58)="rate only","ro",IF(ISBLANK(F58)," ",E58*F58))</f>
        <v xml:space="preserve"> </v>
      </c>
      <c r="I58" s="161"/>
      <c r="J58" s="161"/>
      <c r="K58" s="161"/>
      <c r="L58" s="161"/>
      <c r="M58" s="161"/>
      <c r="N58" s="161"/>
      <c r="O58" s="161"/>
      <c r="P58" s="161"/>
      <c r="Q58" s="161"/>
      <c r="R58" s="161"/>
      <c r="S58" s="161"/>
      <c r="T58" s="161"/>
      <c r="U58" s="162"/>
      <c r="V58" s="163"/>
      <c r="W58" s="163"/>
      <c r="X58" s="161"/>
      <c r="Y58" s="162"/>
      <c r="Z58" s="163"/>
      <c r="AA58" s="163"/>
    </row>
    <row r="59" spans="1:27" s="160" customFormat="1" ht="12" customHeight="1">
      <c r="A59" s="185"/>
      <c r="B59" s="185"/>
      <c r="C59" s="117"/>
      <c r="D59" s="118"/>
      <c r="E59" s="119"/>
      <c r="F59" s="179"/>
      <c r="G59" s="181"/>
      <c r="I59" s="161"/>
      <c r="J59" s="161"/>
      <c r="K59" s="161"/>
      <c r="L59" s="161"/>
      <c r="M59" s="161"/>
      <c r="N59" s="161"/>
      <c r="O59" s="161"/>
      <c r="P59" s="161"/>
      <c r="Q59" s="161"/>
      <c r="R59" s="161"/>
      <c r="S59" s="161"/>
      <c r="T59" s="161"/>
      <c r="U59" s="162"/>
      <c r="V59" s="163"/>
      <c r="W59" s="163"/>
      <c r="X59" s="161"/>
      <c r="Y59" s="162"/>
      <c r="Z59" s="163"/>
      <c r="AA59" s="163"/>
    </row>
    <row r="60" spans="1:27" s="160" customFormat="1" ht="12" customHeight="1">
      <c r="A60" s="185"/>
      <c r="B60" s="185"/>
      <c r="C60" s="117"/>
      <c r="D60" s="118"/>
      <c r="E60" s="119"/>
      <c r="F60" s="179"/>
      <c r="G60" s="181"/>
      <c r="I60" s="161"/>
      <c r="J60" s="161"/>
      <c r="K60" s="161"/>
      <c r="L60" s="161"/>
      <c r="M60" s="161"/>
      <c r="N60" s="161"/>
      <c r="O60" s="161"/>
      <c r="P60" s="161"/>
      <c r="Q60" s="161"/>
      <c r="R60" s="161"/>
      <c r="S60" s="161"/>
      <c r="T60" s="161"/>
      <c r="U60" s="162"/>
      <c r="V60" s="163"/>
      <c r="W60" s="163"/>
      <c r="X60" s="161"/>
      <c r="Y60" s="162"/>
      <c r="Z60" s="163"/>
      <c r="AA60" s="163"/>
    </row>
    <row r="61" spans="1:27" s="160" customFormat="1" ht="12" customHeight="1">
      <c r="A61" s="122"/>
      <c r="B61" s="122"/>
      <c r="C61" s="117"/>
      <c r="D61" s="118"/>
      <c r="E61" s="119"/>
      <c r="F61" s="158"/>
      <c r="G61" s="159"/>
      <c r="I61" s="161"/>
      <c r="J61" s="161"/>
      <c r="K61" s="161"/>
      <c r="L61" s="161"/>
      <c r="M61" s="161"/>
      <c r="N61" s="161"/>
      <c r="O61" s="161"/>
      <c r="P61" s="161"/>
      <c r="Q61" s="161"/>
      <c r="R61" s="161"/>
      <c r="S61" s="161"/>
      <c r="T61" s="161"/>
      <c r="U61" s="162"/>
      <c r="V61" s="163"/>
      <c r="W61" s="163"/>
      <c r="X61" s="161"/>
      <c r="Y61" s="162"/>
      <c r="Z61" s="163"/>
      <c r="AA61" s="163"/>
    </row>
    <row r="62" spans="1:27" s="150" customFormat="1" ht="13.2">
      <c r="A62" s="62"/>
      <c r="B62" s="70"/>
      <c r="C62" s="70"/>
      <c r="D62" s="70"/>
      <c r="E62" s="70"/>
      <c r="F62" s="71"/>
      <c r="G62" s="72"/>
    </row>
    <row r="63" spans="1:27" s="150" customFormat="1" ht="13.2">
      <c r="A63" s="152" t="s">
        <v>252</v>
      </c>
      <c r="B63" s="60"/>
      <c r="C63" s="153"/>
      <c r="D63" s="153"/>
      <c r="E63" s="153"/>
      <c r="F63" s="155"/>
      <c r="G63" s="170">
        <f>SUM(G37:G58)</f>
        <v>0</v>
      </c>
    </row>
    <row r="64" spans="1:27" s="150" customFormat="1" ht="13.8" thickBot="1">
      <c r="A64" s="53"/>
      <c r="B64" s="65"/>
      <c r="C64" s="65"/>
      <c r="D64" s="65"/>
      <c r="E64" s="65"/>
      <c r="F64" s="73"/>
      <c r="G64" s="51"/>
    </row>
    <row r="65" spans="1:27" s="150" customFormat="1" ht="13.8" thickBot="1">
      <c r="A65" s="768" t="s">
        <v>27</v>
      </c>
      <c r="B65" s="769"/>
      <c r="C65" s="770"/>
      <c r="D65" s="770"/>
      <c r="E65" s="770"/>
      <c r="F65" s="771" t="s">
        <v>28</v>
      </c>
      <c r="G65" s="772"/>
    </row>
    <row r="66" spans="1:27" s="150" customFormat="1" ht="15" customHeight="1">
      <c r="A66" s="148" t="s">
        <v>248</v>
      </c>
      <c r="B66" s="148"/>
      <c r="C66" s="149"/>
      <c r="D66" s="149"/>
      <c r="E66" s="149"/>
      <c r="F66" s="149"/>
      <c r="G66" s="149"/>
    </row>
    <row r="67" spans="1:27" s="150" customFormat="1" ht="12.75" customHeight="1">
      <c r="A67" s="763" t="s">
        <v>1837</v>
      </c>
      <c r="B67" s="763"/>
      <c r="C67" s="763"/>
      <c r="D67" s="763"/>
      <c r="E67" s="763"/>
      <c r="F67" s="763"/>
      <c r="G67" s="763"/>
    </row>
    <row r="68" spans="1:27" s="150" customFormat="1" ht="12.75" customHeight="1">
      <c r="A68" s="757" t="s">
        <v>1097</v>
      </c>
      <c r="B68" s="757"/>
      <c r="C68" s="757"/>
      <c r="D68" s="621"/>
      <c r="E68" s="621"/>
      <c r="F68" s="621"/>
      <c r="G68" s="621"/>
    </row>
    <row r="69" spans="1:27" s="150" customFormat="1" ht="13.2">
      <c r="A69" s="60"/>
      <c r="B69" s="60"/>
      <c r="C69" s="149"/>
      <c r="D69" s="149"/>
      <c r="E69" s="149"/>
      <c r="F69" s="171"/>
      <c r="G69" s="149"/>
    </row>
    <row r="70" spans="1:27" s="150" customFormat="1" ht="13.2">
      <c r="A70" s="61"/>
      <c r="B70" s="61"/>
      <c r="C70" s="61"/>
      <c r="D70" s="61"/>
      <c r="E70" s="61"/>
      <c r="F70" s="74"/>
      <c r="G70" s="61"/>
    </row>
    <row r="71" spans="1:27" s="150" customFormat="1" ht="13.2">
      <c r="A71" s="29" t="s">
        <v>0</v>
      </c>
      <c r="B71" s="29" t="s">
        <v>433</v>
      </c>
      <c r="C71" s="29" t="s">
        <v>1</v>
      </c>
      <c r="D71" s="29" t="s">
        <v>2</v>
      </c>
      <c r="E71" s="29" t="s">
        <v>3</v>
      </c>
      <c r="F71" s="172" t="s">
        <v>4</v>
      </c>
      <c r="G71" s="29" t="s">
        <v>249</v>
      </c>
    </row>
    <row r="72" spans="1:27" s="150" customFormat="1" ht="13.2">
      <c r="A72" s="29" t="s">
        <v>29</v>
      </c>
      <c r="B72" s="29"/>
      <c r="C72" s="29"/>
      <c r="D72" s="29"/>
      <c r="E72" s="29"/>
      <c r="F72" s="172"/>
      <c r="G72" s="29" t="s">
        <v>250</v>
      </c>
    </row>
    <row r="73" spans="1:27" s="150" customFormat="1" ht="13.2">
      <c r="A73" s="51"/>
      <c r="B73" s="51"/>
      <c r="C73" s="51"/>
      <c r="D73" s="51"/>
      <c r="E73" s="51"/>
      <c r="F73" s="75"/>
      <c r="G73" s="29"/>
    </row>
    <row r="74" spans="1:27" s="150" customFormat="1" ht="13.2">
      <c r="A74" s="62"/>
      <c r="B74" s="63"/>
      <c r="C74" s="63"/>
      <c r="D74" s="63"/>
      <c r="E74" s="63"/>
      <c r="F74" s="76"/>
      <c r="G74" s="61"/>
    </row>
    <row r="75" spans="1:27" s="150" customFormat="1" ht="13.2">
      <c r="A75" s="152" t="s">
        <v>251</v>
      </c>
      <c r="B75" s="60"/>
      <c r="C75" s="153"/>
      <c r="D75" s="153"/>
      <c r="E75" s="153"/>
      <c r="F75" s="154"/>
      <c r="G75" s="170">
        <f>G63</f>
        <v>0</v>
      </c>
    </row>
    <row r="76" spans="1:27" s="150" customFormat="1" ht="13.2">
      <c r="A76" s="53"/>
      <c r="B76" s="65"/>
      <c r="C76" s="65"/>
      <c r="D76" s="65"/>
      <c r="E76" s="65"/>
      <c r="F76" s="66"/>
      <c r="G76" s="77"/>
    </row>
    <row r="77" spans="1:27" s="160" customFormat="1" ht="12" customHeight="1">
      <c r="A77" s="182" t="s">
        <v>1794</v>
      </c>
      <c r="B77" s="182">
        <v>202.06</v>
      </c>
      <c r="C77" s="168" t="s">
        <v>652</v>
      </c>
      <c r="E77" s="159"/>
      <c r="G77" s="159"/>
      <c r="I77" s="161"/>
      <c r="J77" s="161"/>
      <c r="K77" s="161"/>
      <c r="L77" s="161"/>
      <c r="M77" s="161"/>
      <c r="N77" s="161"/>
      <c r="O77" s="161"/>
      <c r="P77" s="161"/>
      <c r="Q77" s="161"/>
      <c r="R77" s="161"/>
      <c r="S77" s="161"/>
      <c r="T77" s="161"/>
      <c r="U77" s="162"/>
      <c r="V77" s="163"/>
      <c r="W77" s="163"/>
      <c r="X77" s="161"/>
      <c r="Y77" s="162"/>
      <c r="Z77" s="163"/>
      <c r="AA77" s="163"/>
    </row>
    <row r="78" spans="1:27" s="160" customFormat="1" ht="12" customHeight="1">
      <c r="A78" s="186"/>
      <c r="B78" s="186"/>
      <c r="C78" s="117" t="s">
        <v>653</v>
      </c>
      <c r="D78" s="118" t="s">
        <v>26</v>
      </c>
      <c r="E78" s="119">
        <f>ROUNDUP(((N17*P17*T17)+(N18*P18*T18)),-1)</f>
        <v>430</v>
      </c>
      <c r="F78" s="179"/>
      <c r="G78" s="181" t="str">
        <f>IF(TRIM(E78)="rate only","ro",IF(ISBLANK(F78)," ",E78*F78))</f>
        <v xml:space="preserve"> </v>
      </c>
      <c r="I78" s="161"/>
      <c r="J78" s="161"/>
      <c r="K78" s="161"/>
      <c r="L78" s="161"/>
      <c r="M78" s="161"/>
      <c r="N78" s="161"/>
      <c r="O78" s="161"/>
      <c r="P78" s="161"/>
      <c r="Q78" s="161"/>
      <c r="R78" s="161"/>
      <c r="S78" s="161"/>
      <c r="T78" s="161"/>
      <c r="U78" s="162"/>
      <c r="V78" s="163"/>
      <c r="W78" s="163"/>
      <c r="X78" s="161"/>
      <c r="Y78" s="162"/>
      <c r="Z78" s="163"/>
      <c r="AA78" s="163"/>
    </row>
    <row r="79" spans="1:27" s="160" customFormat="1" ht="12" customHeight="1">
      <c r="A79" s="186"/>
      <c r="B79" s="186"/>
      <c r="C79" s="59"/>
      <c r="D79" s="118"/>
      <c r="E79" s="119"/>
      <c r="F79" s="179"/>
      <c r="G79" s="181"/>
      <c r="I79" s="161"/>
      <c r="J79" s="161"/>
      <c r="K79" s="161"/>
      <c r="L79" s="161"/>
      <c r="M79" s="161"/>
      <c r="N79" s="161"/>
      <c r="O79" s="161"/>
      <c r="P79" s="161"/>
      <c r="Q79" s="161"/>
      <c r="R79" s="161"/>
      <c r="S79" s="161"/>
      <c r="T79" s="161"/>
      <c r="U79" s="162"/>
      <c r="V79" s="163"/>
      <c r="W79" s="163"/>
      <c r="X79" s="161"/>
      <c r="Y79" s="162"/>
      <c r="Z79" s="163"/>
      <c r="AA79" s="163"/>
    </row>
    <row r="80" spans="1:27" s="160" customFormat="1" ht="12" customHeight="1">
      <c r="A80" s="185">
        <v>2.6</v>
      </c>
      <c r="B80" s="185">
        <v>202.07</v>
      </c>
      <c r="C80" s="117" t="s">
        <v>658</v>
      </c>
      <c r="D80" s="118"/>
      <c r="E80" s="119"/>
      <c r="F80" s="179"/>
      <c r="G80" s="181" t="str">
        <f t="shared" ref="G80" si="5">IF(TRIM(E80)="rate only","ro",IF(ISBLANK(F80)," ",E80*F80))</f>
        <v xml:space="preserve"> </v>
      </c>
      <c r="I80" s="161"/>
      <c r="J80" s="161"/>
      <c r="K80" s="161"/>
      <c r="L80" s="161"/>
      <c r="M80" s="161"/>
      <c r="N80" s="161"/>
      <c r="O80" s="161"/>
      <c r="P80" s="161"/>
      <c r="Q80" s="161"/>
      <c r="R80" s="161"/>
      <c r="S80" s="161"/>
      <c r="T80" s="161"/>
      <c r="U80" s="162"/>
      <c r="V80" s="163"/>
      <c r="W80" s="163"/>
      <c r="X80" s="161"/>
      <c r="Y80" s="162"/>
      <c r="Z80" s="163"/>
      <c r="AA80" s="163"/>
    </row>
    <row r="81" spans="1:27" s="160" customFormat="1" ht="12" customHeight="1">
      <c r="A81" s="186"/>
      <c r="B81" s="186"/>
      <c r="C81" s="117" t="s">
        <v>659</v>
      </c>
      <c r="D81" s="118"/>
      <c r="E81" s="119"/>
      <c r="F81" s="179"/>
      <c r="G81" s="181"/>
      <c r="I81" s="161"/>
      <c r="J81" s="161"/>
      <c r="K81" s="161"/>
      <c r="L81" s="161"/>
      <c r="M81" s="161"/>
      <c r="N81" s="161"/>
      <c r="O81" s="161"/>
      <c r="P81" s="161"/>
      <c r="Q81" s="161"/>
      <c r="R81" s="161"/>
      <c r="S81" s="161"/>
      <c r="T81" s="161"/>
      <c r="U81" s="162"/>
      <c r="V81" s="163"/>
      <c r="W81" s="163"/>
      <c r="X81" s="161"/>
      <c r="Y81" s="162"/>
      <c r="Z81" s="163"/>
      <c r="AA81" s="163"/>
    </row>
    <row r="82" spans="1:27" s="160" customFormat="1" ht="12" customHeight="1">
      <c r="A82" s="186"/>
      <c r="B82" s="186"/>
      <c r="C82" s="117"/>
      <c r="D82" s="118"/>
      <c r="E82" s="119"/>
      <c r="F82" s="179"/>
      <c r="G82" s="181"/>
      <c r="I82" s="161"/>
      <c r="J82" s="161"/>
      <c r="K82" s="161"/>
      <c r="L82" s="161"/>
      <c r="M82" s="161"/>
      <c r="N82" s="161"/>
      <c r="O82" s="161"/>
      <c r="P82" s="161"/>
      <c r="Q82" s="161"/>
      <c r="R82" s="161"/>
      <c r="S82" s="161"/>
      <c r="T82" s="161"/>
      <c r="U82" s="162"/>
      <c r="V82" s="163"/>
      <c r="W82" s="163"/>
      <c r="X82" s="161"/>
      <c r="Y82" s="162"/>
      <c r="Z82" s="163"/>
      <c r="AA82" s="163"/>
    </row>
    <row r="83" spans="1:27" s="160" customFormat="1" ht="12" customHeight="1">
      <c r="A83" s="186" t="s">
        <v>654</v>
      </c>
      <c r="B83" s="186" t="s">
        <v>57</v>
      </c>
      <c r="C83" s="59" t="s">
        <v>655</v>
      </c>
      <c r="D83" s="118" t="s">
        <v>26</v>
      </c>
      <c r="E83" s="119">
        <f>ROUNDUP((E78*40%),-1)</f>
        <v>180</v>
      </c>
      <c r="F83" s="179"/>
      <c r="G83" s="181" t="str">
        <f t="shared" ref="G83:G84" si="6">IF(TRIM(E83)="rate only","ro",IF(ISBLANK(F83)," ",E83*F83))</f>
        <v xml:space="preserve"> </v>
      </c>
      <c r="I83" s="161"/>
      <c r="J83" s="161"/>
      <c r="K83" s="161"/>
      <c r="L83" s="161"/>
      <c r="M83" s="161"/>
      <c r="N83" s="161"/>
      <c r="O83" s="161"/>
      <c r="P83" s="161"/>
      <c r="Q83" s="161"/>
      <c r="R83" s="161"/>
      <c r="S83" s="161"/>
      <c r="T83" s="161"/>
      <c r="U83" s="162"/>
      <c r="V83" s="163"/>
      <c r="W83" s="163"/>
      <c r="X83" s="161"/>
      <c r="Y83" s="162"/>
      <c r="Z83" s="163"/>
      <c r="AA83" s="163"/>
    </row>
    <row r="84" spans="1:27" s="160" customFormat="1" ht="12" customHeight="1">
      <c r="A84" s="186"/>
      <c r="B84" s="186"/>
      <c r="C84" s="59"/>
      <c r="D84" s="118"/>
      <c r="E84" s="119"/>
      <c r="F84" s="179"/>
      <c r="G84" s="181" t="str">
        <f t="shared" si="6"/>
        <v xml:space="preserve"> </v>
      </c>
      <c r="I84" s="161"/>
      <c r="J84" s="161"/>
      <c r="K84" s="161"/>
      <c r="L84" s="161"/>
      <c r="M84" s="161"/>
      <c r="N84" s="161"/>
      <c r="O84" s="161"/>
      <c r="P84" s="161"/>
      <c r="Q84" s="161"/>
      <c r="R84" s="161"/>
      <c r="S84" s="161"/>
      <c r="T84" s="161"/>
      <c r="U84" s="162"/>
      <c r="V84" s="163"/>
      <c r="W84" s="163"/>
      <c r="X84" s="161"/>
      <c r="Y84" s="162"/>
      <c r="Z84" s="163"/>
      <c r="AA84" s="163"/>
    </row>
    <row r="85" spans="1:27" s="160" customFormat="1" ht="12" customHeight="1">
      <c r="A85" s="185">
        <v>2.7</v>
      </c>
      <c r="B85" s="436">
        <v>202.1</v>
      </c>
      <c r="C85" s="117" t="s">
        <v>59</v>
      </c>
      <c r="D85" s="118"/>
      <c r="E85" s="119"/>
      <c r="F85" s="179"/>
      <c r="G85" s="181" t="str">
        <f t="shared" ref="G85:G88" si="7">IF(TRIM(E85)="rate only","ro",IF(ISBLANK(F85)," ",E85*F85))</f>
        <v xml:space="preserve"> </v>
      </c>
      <c r="I85" s="161"/>
      <c r="J85" s="161"/>
      <c r="K85" s="161"/>
      <c r="L85" s="161"/>
      <c r="M85" s="161"/>
      <c r="N85" s="161"/>
      <c r="O85" s="161"/>
      <c r="P85" s="161"/>
      <c r="Q85" s="161"/>
      <c r="R85" s="161"/>
      <c r="S85" s="161"/>
      <c r="T85" s="161"/>
      <c r="U85" s="162"/>
      <c r="V85" s="163"/>
      <c r="W85" s="163"/>
      <c r="X85" s="161"/>
      <c r="Y85" s="162"/>
      <c r="Z85" s="163"/>
      <c r="AA85" s="163"/>
    </row>
    <row r="86" spans="1:27" s="160" customFormat="1" ht="12" customHeight="1">
      <c r="A86" s="185"/>
      <c r="B86" s="436"/>
      <c r="C86" s="117"/>
      <c r="D86" s="118"/>
      <c r="E86" s="119"/>
      <c r="F86" s="179"/>
      <c r="G86" s="181"/>
      <c r="I86" s="161"/>
      <c r="J86" s="161"/>
      <c r="K86" s="161"/>
      <c r="L86" s="161"/>
      <c r="M86" s="161"/>
      <c r="N86" s="161"/>
      <c r="O86" s="161"/>
      <c r="P86" s="161"/>
      <c r="Q86" s="161"/>
      <c r="R86" s="161"/>
      <c r="S86" s="161"/>
      <c r="T86" s="161"/>
      <c r="U86" s="162"/>
      <c r="V86" s="163"/>
      <c r="W86" s="163"/>
      <c r="X86" s="161"/>
      <c r="Y86" s="162"/>
      <c r="Z86" s="163"/>
      <c r="AA86" s="163"/>
    </row>
    <row r="87" spans="1:27" s="160" customFormat="1" ht="12" customHeight="1">
      <c r="A87" s="186" t="s">
        <v>660</v>
      </c>
      <c r="B87" s="186" t="s">
        <v>661</v>
      </c>
      <c r="C87" s="59" t="s">
        <v>662</v>
      </c>
      <c r="D87" s="118" t="s">
        <v>26</v>
      </c>
      <c r="E87" s="119">
        <f>ROUNDUP(((N17*P17*(0.2+R17))+(N18*P18*(0.2+R18))),-1)</f>
        <v>150</v>
      </c>
      <c r="F87" s="179"/>
      <c r="G87" s="181" t="str">
        <f t="shared" ref="G87" si="8">IF(TRIM(E87)="rate only","ro",IF(ISBLANK(F87)," ",E87*F87))</f>
        <v xml:space="preserve"> </v>
      </c>
      <c r="I87" s="161"/>
      <c r="J87" s="161"/>
      <c r="K87" s="161"/>
      <c r="L87" s="161"/>
      <c r="M87" s="161"/>
      <c r="N87" s="161"/>
      <c r="O87" s="161"/>
      <c r="P87" s="161"/>
      <c r="Q87" s="161"/>
      <c r="R87" s="161"/>
      <c r="S87" s="161"/>
      <c r="T87" s="161"/>
      <c r="U87" s="162"/>
      <c r="V87" s="163"/>
      <c r="W87" s="163"/>
      <c r="X87" s="161"/>
      <c r="Y87" s="162"/>
      <c r="Z87" s="163"/>
      <c r="AA87" s="163"/>
    </row>
    <row r="88" spans="1:27" s="160" customFormat="1" ht="12" customHeight="1">
      <c r="A88" s="123"/>
      <c r="B88" s="123"/>
      <c r="C88" s="59"/>
      <c r="D88" s="118"/>
      <c r="E88" s="119"/>
      <c r="F88" s="179"/>
      <c r="G88" s="181" t="str">
        <f t="shared" si="7"/>
        <v xml:space="preserve"> </v>
      </c>
      <c r="I88" s="161"/>
      <c r="J88" s="161"/>
      <c r="K88" s="161"/>
      <c r="L88" s="161"/>
      <c r="M88" s="161"/>
      <c r="N88" s="161"/>
      <c r="O88" s="161"/>
      <c r="P88" s="161"/>
      <c r="Q88" s="161"/>
      <c r="R88" s="161"/>
      <c r="S88" s="161"/>
      <c r="T88" s="161"/>
      <c r="U88" s="162"/>
      <c r="V88" s="163"/>
      <c r="W88" s="163"/>
      <c r="X88" s="161"/>
      <c r="Y88" s="162"/>
      <c r="Z88" s="163"/>
      <c r="AA88" s="163"/>
    </row>
    <row r="89" spans="1:27" s="160" customFormat="1" ht="12" customHeight="1">
      <c r="A89" s="185">
        <v>2.8</v>
      </c>
      <c r="B89" s="185">
        <v>202.12</v>
      </c>
      <c r="C89" s="183" t="s">
        <v>656</v>
      </c>
      <c r="D89" s="118"/>
      <c r="E89" s="119"/>
      <c r="F89" s="179"/>
      <c r="G89" s="181"/>
      <c r="I89" s="161"/>
      <c r="J89" s="161"/>
      <c r="K89" s="161"/>
      <c r="L89" s="161"/>
      <c r="M89" s="161"/>
      <c r="N89" s="161"/>
      <c r="O89" s="161"/>
      <c r="P89" s="161"/>
      <c r="Q89" s="161"/>
      <c r="R89" s="161"/>
      <c r="S89" s="161"/>
      <c r="T89" s="161"/>
      <c r="U89" s="162"/>
      <c r="V89" s="163"/>
      <c r="W89" s="163"/>
      <c r="X89" s="161"/>
      <c r="Y89" s="162"/>
      <c r="Z89" s="163"/>
      <c r="AA89" s="163"/>
    </row>
    <row r="90" spans="1:27" s="160" customFormat="1" ht="12" customHeight="1">
      <c r="A90" s="122"/>
      <c r="B90" s="122"/>
      <c r="C90" s="117" t="s">
        <v>657</v>
      </c>
      <c r="D90" s="118"/>
      <c r="E90" s="119"/>
      <c r="F90" s="158"/>
      <c r="G90" s="159"/>
      <c r="I90" s="161"/>
      <c r="J90" s="161"/>
      <c r="K90" s="161"/>
      <c r="L90" s="161"/>
      <c r="M90" s="161"/>
      <c r="N90" s="161"/>
      <c r="O90" s="161"/>
      <c r="P90" s="161"/>
      <c r="Q90" s="161"/>
      <c r="R90" s="161"/>
      <c r="S90" s="161"/>
      <c r="T90" s="161"/>
      <c r="U90" s="162"/>
      <c r="V90" s="163"/>
      <c r="W90" s="163"/>
      <c r="X90" s="161"/>
      <c r="Y90" s="162"/>
      <c r="Z90" s="163"/>
      <c r="AA90" s="163"/>
    </row>
    <row r="91" spans="1:27" s="160" customFormat="1" ht="12" customHeight="1">
      <c r="A91" s="123"/>
      <c r="B91" s="123"/>
      <c r="C91" s="117" t="s">
        <v>60</v>
      </c>
      <c r="D91" s="118" t="s">
        <v>26</v>
      </c>
      <c r="E91" s="119">
        <f>ROUNDUP((E78*20%),-1)</f>
        <v>90</v>
      </c>
      <c r="F91" s="179"/>
      <c r="G91" s="181" t="str">
        <f t="shared" ref="G91" si="9">IF(TRIM(E91)="rate only","ro",IF(ISBLANK(F91)," ",E91*F91))</f>
        <v xml:space="preserve"> </v>
      </c>
      <c r="I91" s="161"/>
      <c r="J91" s="161"/>
      <c r="K91" s="161"/>
      <c r="L91" s="161"/>
      <c r="M91" s="161"/>
      <c r="N91" s="161"/>
      <c r="O91" s="161"/>
      <c r="P91" s="161"/>
      <c r="Q91" s="161"/>
      <c r="R91" s="161"/>
      <c r="S91" s="161"/>
      <c r="T91" s="161"/>
      <c r="U91" s="162"/>
      <c r="V91" s="163"/>
      <c r="W91" s="163"/>
      <c r="X91" s="161"/>
      <c r="Y91" s="162"/>
      <c r="Z91" s="163"/>
      <c r="AA91" s="163"/>
    </row>
    <row r="92" spans="1:27" s="160" customFormat="1" ht="12" customHeight="1">
      <c r="A92" s="123"/>
      <c r="B92" s="123"/>
      <c r="C92" s="59"/>
      <c r="D92" s="118"/>
      <c r="E92" s="119"/>
      <c r="F92" s="158"/>
      <c r="G92" s="164"/>
      <c r="I92" s="161"/>
      <c r="J92" s="161"/>
      <c r="K92" s="161"/>
      <c r="L92" s="161"/>
      <c r="M92" s="161"/>
      <c r="N92" s="161"/>
      <c r="O92" s="161"/>
      <c r="P92" s="161"/>
      <c r="Q92" s="161"/>
      <c r="R92" s="161"/>
      <c r="S92" s="161"/>
      <c r="T92" s="161"/>
      <c r="U92" s="162"/>
      <c r="V92" s="163"/>
      <c r="W92" s="163"/>
      <c r="X92" s="161"/>
      <c r="Y92" s="162"/>
      <c r="Z92" s="163"/>
      <c r="AA92" s="163"/>
    </row>
    <row r="93" spans="1:27" ht="13.2">
      <c r="A93" s="390">
        <v>3</v>
      </c>
      <c r="B93" s="426"/>
      <c r="C93" s="425" t="s">
        <v>663</v>
      </c>
      <c r="E93" s="476"/>
      <c r="F93" s="477"/>
      <c r="G93" s="478"/>
      <c r="H93" s="622"/>
    </row>
    <row r="94" spans="1:27" s="160" customFormat="1" ht="12" customHeight="1">
      <c r="A94" s="123"/>
      <c r="B94" s="479"/>
      <c r="C94" s="479"/>
      <c r="D94" s="480"/>
      <c r="E94" s="476"/>
      <c r="F94" s="477"/>
      <c r="G94" s="478"/>
      <c r="I94" s="161"/>
      <c r="J94" s="161"/>
      <c r="K94" s="161"/>
      <c r="L94" s="161"/>
      <c r="M94" s="161"/>
      <c r="N94" s="161"/>
      <c r="O94" s="161"/>
      <c r="P94" s="161"/>
      <c r="Q94" s="161"/>
      <c r="R94" s="161"/>
      <c r="S94" s="161"/>
      <c r="T94" s="161"/>
      <c r="U94" s="162"/>
      <c r="V94" s="163"/>
      <c r="W94" s="163"/>
      <c r="X94" s="161"/>
      <c r="Y94" s="162"/>
      <c r="Z94" s="163"/>
      <c r="AA94" s="163"/>
    </row>
    <row r="95" spans="1:27" s="160" customFormat="1" ht="12" customHeight="1">
      <c r="A95" s="122" t="s">
        <v>572</v>
      </c>
      <c r="B95" s="122" t="s">
        <v>664</v>
      </c>
      <c r="C95" s="117" t="s">
        <v>665</v>
      </c>
      <c r="D95" s="118"/>
      <c r="E95" s="119" t="s">
        <v>13</v>
      </c>
      <c r="F95" s="158"/>
      <c r="G95" s="159"/>
      <c r="I95" s="161"/>
      <c r="J95" s="161"/>
      <c r="K95" s="161"/>
      <c r="L95" s="161"/>
      <c r="P95" s="161"/>
      <c r="Q95" s="161"/>
      <c r="R95" s="209"/>
      <c r="S95" s="209"/>
      <c r="T95" s="161"/>
      <c r="U95" s="162"/>
      <c r="V95" s="163"/>
      <c r="W95" s="163"/>
      <c r="X95" s="161"/>
      <c r="Y95" s="162"/>
      <c r="Z95" s="163"/>
      <c r="AA95" s="163"/>
    </row>
    <row r="96" spans="1:27" s="160" customFormat="1" ht="12" customHeight="1">
      <c r="A96" s="123"/>
      <c r="B96" s="123"/>
      <c r="C96" s="117"/>
      <c r="D96" s="118"/>
      <c r="E96" s="119"/>
      <c r="F96" s="179"/>
      <c r="G96" s="181"/>
      <c r="I96" s="161"/>
      <c r="J96" s="161"/>
      <c r="K96" s="161"/>
      <c r="L96" s="161"/>
      <c r="M96" s="161"/>
      <c r="N96" s="161"/>
      <c r="O96" s="161"/>
      <c r="P96" s="161"/>
      <c r="Q96" s="161"/>
      <c r="R96" s="161"/>
      <c r="S96" s="161"/>
      <c r="T96" s="161"/>
      <c r="U96" s="162"/>
      <c r="V96" s="163"/>
      <c r="W96" s="163"/>
      <c r="X96" s="161"/>
      <c r="Y96" s="162"/>
      <c r="Z96" s="163"/>
      <c r="AA96" s="163"/>
    </row>
    <row r="97" spans="1:27" ht="12" customHeight="1">
      <c r="A97" s="122" t="s">
        <v>573</v>
      </c>
      <c r="B97" s="122" t="s">
        <v>289</v>
      </c>
      <c r="C97" s="117" t="s">
        <v>666</v>
      </c>
      <c r="D97" s="118"/>
      <c r="E97" s="119" t="s">
        <v>13</v>
      </c>
      <c r="F97" s="158"/>
      <c r="G97" s="159"/>
    </row>
    <row r="98" spans="1:27" ht="12" customHeight="1">
      <c r="A98" s="123"/>
      <c r="B98" s="123"/>
      <c r="C98" s="117" t="s">
        <v>667</v>
      </c>
      <c r="D98" s="118"/>
      <c r="E98" s="119" t="s">
        <v>13</v>
      </c>
      <c r="F98" s="158"/>
      <c r="G98" s="159"/>
    </row>
    <row r="99" spans="1:27" ht="12" customHeight="1">
      <c r="A99" s="123"/>
      <c r="B99" s="123"/>
      <c r="C99" s="117"/>
      <c r="D99" s="118"/>
      <c r="E99" s="119" t="s">
        <v>13</v>
      </c>
      <c r="F99" s="158"/>
      <c r="G99" s="164"/>
    </row>
    <row r="100" spans="1:27" ht="12" customHeight="1">
      <c r="A100" s="123" t="s">
        <v>591</v>
      </c>
      <c r="B100" s="123" t="s">
        <v>670</v>
      </c>
      <c r="C100" s="59" t="s">
        <v>1209</v>
      </c>
      <c r="D100" s="118" t="s">
        <v>12</v>
      </c>
      <c r="E100" s="119">
        <f>N18/2</f>
        <v>55</v>
      </c>
      <c r="F100" s="202"/>
      <c r="G100" s="203" t="str">
        <f t="shared" ref="G100" si="10">IF(TRIM(E100)="rate only","ro",IF(ISBLANK(F100)," ",E100*F100))</f>
        <v xml:space="preserve"> </v>
      </c>
    </row>
    <row r="101" spans="1:27" s="160" customFormat="1" ht="12" customHeight="1">
      <c r="A101" s="123"/>
      <c r="B101" s="123"/>
      <c r="C101" s="59"/>
      <c r="D101" s="118"/>
      <c r="E101" s="119" t="s">
        <v>13</v>
      </c>
      <c r="F101" s="158"/>
      <c r="G101" s="164" t="str">
        <f t="shared" ref="G101:G145" si="11">IF(TRIM(E101)="rate only","ro",IF(ISBLANK(F101)," ",E101*F101))</f>
        <v xml:space="preserve"> </v>
      </c>
      <c r="I101" s="161"/>
      <c r="J101" s="161"/>
      <c r="K101" s="161"/>
      <c r="L101" s="161"/>
      <c r="M101" s="161"/>
      <c r="N101" s="161"/>
      <c r="O101" s="161"/>
      <c r="P101" s="161"/>
      <c r="Q101" s="161"/>
      <c r="R101" s="161"/>
      <c r="S101" s="161"/>
      <c r="T101" s="161"/>
      <c r="U101" s="162"/>
      <c r="V101" s="163"/>
      <c r="W101" s="163"/>
      <c r="X101" s="161"/>
      <c r="Y101" s="162"/>
      <c r="Z101" s="163"/>
      <c r="AA101" s="163"/>
    </row>
    <row r="102" spans="1:27" ht="12" customHeight="1">
      <c r="A102" s="123" t="s">
        <v>668</v>
      </c>
      <c r="B102" s="123" t="s">
        <v>671</v>
      </c>
      <c r="C102" s="59" t="s">
        <v>1210</v>
      </c>
      <c r="D102" s="118" t="s">
        <v>12</v>
      </c>
      <c r="E102" s="119">
        <f>N18/2</f>
        <v>55</v>
      </c>
      <c r="F102" s="202"/>
      <c r="G102" s="203" t="str">
        <f>IF(TRIM(E102)="rate only","ro",IF(ISBLANK(F102)," ",E102*F102))</f>
        <v xml:space="preserve"> </v>
      </c>
    </row>
    <row r="103" spans="1:27" ht="12" customHeight="1">
      <c r="A103" s="123"/>
      <c r="B103" s="123"/>
      <c r="C103" s="59"/>
      <c r="D103" s="118"/>
      <c r="E103" s="119"/>
      <c r="F103" s="202"/>
      <c r="G103" s="203"/>
    </row>
    <row r="104" spans="1:27" s="160" customFormat="1" ht="12" customHeight="1">
      <c r="A104" s="123" t="s">
        <v>669</v>
      </c>
      <c r="B104" s="123" t="s">
        <v>672</v>
      </c>
      <c r="C104" s="59" t="s">
        <v>1211</v>
      </c>
      <c r="D104" s="118" t="s">
        <v>12</v>
      </c>
      <c r="E104" s="119">
        <f>N17</f>
        <v>200</v>
      </c>
      <c r="F104" s="202"/>
      <c r="G104" s="203" t="str">
        <f>IF(TRIM(E104)="rate only","ro",IF(ISBLANK(F104)," ",E104*F104))</f>
        <v xml:space="preserve"> </v>
      </c>
      <c r="I104" s="161"/>
      <c r="J104" s="161"/>
      <c r="K104" s="161"/>
      <c r="L104" s="161"/>
      <c r="M104" s="161"/>
      <c r="N104" s="161"/>
      <c r="O104" s="161"/>
      <c r="P104" s="161"/>
      <c r="Q104" s="161"/>
      <c r="R104" s="161"/>
      <c r="S104" s="161"/>
      <c r="T104" s="161"/>
      <c r="U104" s="162"/>
      <c r="V104" s="163"/>
      <c r="W104" s="163"/>
      <c r="X104" s="161"/>
      <c r="Y104" s="162"/>
      <c r="Z104" s="163"/>
      <c r="AA104" s="163"/>
    </row>
    <row r="105" spans="1:27" s="160" customFormat="1" ht="12" customHeight="1">
      <c r="A105" s="123"/>
      <c r="B105" s="123"/>
      <c r="C105" s="59"/>
      <c r="D105" s="118"/>
      <c r="E105" s="119" t="s">
        <v>13</v>
      </c>
      <c r="F105" s="158"/>
      <c r="G105" s="164" t="str">
        <f>IF(TRIM(E105)="rate only","ro",IF(ISBLANK(F105)," ",E105*F105))</f>
        <v xml:space="preserve"> </v>
      </c>
      <c r="I105" s="161"/>
      <c r="J105" s="161"/>
      <c r="K105" s="161"/>
      <c r="L105" s="161"/>
      <c r="M105" s="161"/>
      <c r="N105" s="161"/>
      <c r="O105" s="161"/>
      <c r="P105" s="161"/>
      <c r="Q105" s="161"/>
      <c r="R105" s="161"/>
      <c r="S105" s="161"/>
      <c r="T105" s="161"/>
      <c r="U105" s="162"/>
      <c r="V105" s="163"/>
      <c r="W105" s="163"/>
      <c r="X105" s="161"/>
      <c r="Y105" s="162"/>
      <c r="Z105" s="163"/>
      <c r="AA105" s="163"/>
    </row>
    <row r="106" spans="1:27" s="160" customFormat="1" ht="12" customHeight="1">
      <c r="A106" s="122" t="s">
        <v>590</v>
      </c>
      <c r="B106" s="122" t="s">
        <v>290</v>
      </c>
      <c r="C106" s="117" t="s">
        <v>291</v>
      </c>
      <c r="D106" s="118"/>
      <c r="E106" s="119" t="s">
        <v>13</v>
      </c>
      <c r="F106" s="158"/>
      <c r="G106" s="164" t="str">
        <f t="shared" ref="G106:G112" si="12">IF(TRIM(E106)="rate only","ro",IF(ISBLANK(F106)," ",E106*F106))</f>
        <v xml:space="preserve"> </v>
      </c>
      <c r="I106" s="161"/>
      <c r="J106" s="161"/>
      <c r="K106" s="161"/>
      <c r="L106" s="161"/>
      <c r="M106" s="161"/>
      <c r="N106" s="161"/>
      <c r="O106" s="161"/>
      <c r="P106" s="161"/>
      <c r="Q106" s="161"/>
      <c r="R106" s="161"/>
      <c r="S106" s="161"/>
      <c r="T106" s="161"/>
      <c r="U106" s="162"/>
      <c r="V106" s="163"/>
      <c r="W106" s="163"/>
      <c r="X106" s="161"/>
      <c r="Y106" s="162"/>
      <c r="Z106" s="163"/>
      <c r="AA106" s="163"/>
    </row>
    <row r="107" spans="1:27" s="160" customFormat="1" ht="12" customHeight="1">
      <c r="A107" s="123"/>
      <c r="B107" s="123"/>
      <c r="C107" s="59"/>
      <c r="D107" s="118"/>
      <c r="E107" s="119" t="s">
        <v>13</v>
      </c>
      <c r="F107" s="158"/>
      <c r="G107" s="164" t="str">
        <f t="shared" si="12"/>
        <v xml:space="preserve"> </v>
      </c>
      <c r="I107" s="161"/>
      <c r="J107" s="161"/>
      <c r="K107" s="161"/>
      <c r="L107" s="161"/>
      <c r="M107" s="161"/>
      <c r="N107" s="161"/>
      <c r="O107" s="161"/>
      <c r="P107" s="161"/>
      <c r="Q107" s="161"/>
      <c r="R107" s="161"/>
      <c r="S107" s="161"/>
      <c r="T107" s="161"/>
      <c r="U107" s="162"/>
      <c r="V107" s="163"/>
      <c r="W107" s="163"/>
      <c r="X107" s="161"/>
      <c r="Y107" s="162"/>
      <c r="Z107" s="163"/>
      <c r="AA107" s="163"/>
    </row>
    <row r="108" spans="1:27" s="160" customFormat="1" ht="12" customHeight="1">
      <c r="A108" s="123" t="s">
        <v>592</v>
      </c>
      <c r="B108" s="123" t="s">
        <v>292</v>
      </c>
      <c r="C108" s="59" t="s">
        <v>689</v>
      </c>
      <c r="D108" s="118"/>
      <c r="E108" s="119" t="s">
        <v>13</v>
      </c>
      <c r="F108" s="158"/>
      <c r="G108" s="164" t="str">
        <f t="shared" si="12"/>
        <v xml:space="preserve"> </v>
      </c>
      <c r="I108" s="161"/>
      <c r="J108" s="161"/>
      <c r="K108" s="161"/>
      <c r="L108" s="161"/>
      <c r="M108" s="161"/>
      <c r="N108" s="161"/>
      <c r="O108" s="161"/>
      <c r="P108" s="161"/>
      <c r="Q108" s="161"/>
      <c r="R108" s="161"/>
      <c r="S108" s="161"/>
      <c r="T108" s="161"/>
      <c r="U108" s="162"/>
      <c r="V108" s="163"/>
      <c r="W108" s="163"/>
      <c r="X108" s="161"/>
      <c r="Y108" s="162"/>
      <c r="Z108" s="163"/>
      <c r="AA108" s="163"/>
    </row>
    <row r="109" spans="1:27" s="160" customFormat="1" ht="12" customHeight="1">
      <c r="A109" s="123"/>
      <c r="B109" s="123"/>
      <c r="C109" s="59" t="s">
        <v>690</v>
      </c>
      <c r="D109" s="118"/>
      <c r="E109" s="119" t="s">
        <v>13</v>
      </c>
      <c r="F109" s="158"/>
      <c r="G109" s="164" t="str">
        <f t="shared" si="12"/>
        <v xml:space="preserve"> </v>
      </c>
      <c r="I109" s="161"/>
      <c r="J109" s="161"/>
      <c r="K109" s="161"/>
      <c r="L109" s="161"/>
      <c r="M109" s="161"/>
      <c r="N109" s="161"/>
      <c r="O109" s="161"/>
      <c r="P109" s="161"/>
      <c r="Q109" s="161"/>
      <c r="R109" s="161"/>
      <c r="S109" s="161"/>
      <c r="T109" s="161"/>
      <c r="U109" s="162"/>
      <c r="V109" s="163"/>
      <c r="W109" s="163"/>
      <c r="X109" s="161"/>
      <c r="Y109" s="162"/>
      <c r="Z109" s="163"/>
      <c r="AA109" s="163"/>
    </row>
    <row r="110" spans="1:27" s="160" customFormat="1" ht="12" customHeight="1">
      <c r="A110" s="123"/>
      <c r="B110" s="123"/>
      <c r="C110" s="59"/>
      <c r="D110" s="118"/>
      <c r="E110" s="119"/>
      <c r="F110" s="158"/>
      <c r="G110" s="164"/>
      <c r="I110" s="161"/>
      <c r="J110" s="161"/>
      <c r="K110" s="161"/>
      <c r="L110" s="161"/>
      <c r="M110" s="161"/>
      <c r="N110" s="161"/>
      <c r="O110" s="161"/>
      <c r="P110" s="161"/>
      <c r="Q110" s="161"/>
      <c r="R110" s="161"/>
      <c r="S110" s="161"/>
      <c r="T110" s="161"/>
      <c r="U110" s="162"/>
      <c r="V110" s="163"/>
      <c r="W110" s="163"/>
      <c r="X110" s="161"/>
      <c r="Y110" s="162"/>
      <c r="Z110" s="163"/>
      <c r="AA110" s="163"/>
    </row>
    <row r="111" spans="1:27" s="160" customFormat="1" ht="13.5" customHeight="1">
      <c r="A111" s="123" t="s">
        <v>596</v>
      </c>
      <c r="B111" s="123" t="s">
        <v>293</v>
      </c>
      <c r="C111" s="59" t="s">
        <v>1209</v>
      </c>
      <c r="D111" s="118" t="s">
        <v>275</v>
      </c>
      <c r="E111" s="119">
        <f>ROUNDUP(((N18/2)*P18*R18),-1)</f>
        <v>20</v>
      </c>
      <c r="F111" s="202"/>
      <c r="G111" s="203" t="str">
        <f t="shared" si="12"/>
        <v xml:space="preserve"> </v>
      </c>
      <c r="I111" s="161"/>
      <c r="J111" s="161"/>
      <c r="K111" s="161"/>
      <c r="L111" s="161"/>
      <c r="M111" s="161"/>
      <c r="N111" s="161"/>
      <c r="O111" s="161"/>
      <c r="P111" s="161"/>
      <c r="Q111" s="161"/>
      <c r="R111" s="161"/>
      <c r="S111" s="161"/>
      <c r="T111" s="161"/>
      <c r="U111" s="162"/>
      <c r="V111" s="163"/>
      <c r="W111" s="163"/>
      <c r="X111" s="161"/>
      <c r="Y111" s="162"/>
      <c r="Z111" s="163"/>
      <c r="AA111" s="163"/>
    </row>
    <row r="112" spans="1:27" s="160" customFormat="1" ht="15" customHeight="1">
      <c r="A112" s="123" t="s">
        <v>673</v>
      </c>
      <c r="B112" s="123" t="s">
        <v>294</v>
      </c>
      <c r="C112" s="59" t="s">
        <v>1212</v>
      </c>
      <c r="D112" s="118" t="s">
        <v>275</v>
      </c>
      <c r="E112" s="119">
        <f>ROUNDUP(((N18/2)*P18*R18),-1)</f>
        <v>20</v>
      </c>
      <c r="F112" s="202"/>
      <c r="G112" s="203" t="str">
        <f t="shared" si="12"/>
        <v xml:space="preserve"> </v>
      </c>
      <c r="I112" s="161"/>
      <c r="J112" s="161"/>
      <c r="K112" s="161"/>
      <c r="L112" s="161"/>
      <c r="M112" s="161"/>
      <c r="N112" s="161"/>
      <c r="O112" s="161"/>
      <c r="P112" s="161"/>
      <c r="Q112" s="161"/>
      <c r="R112" s="161"/>
      <c r="S112" s="161"/>
      <c r="T112" s="161"/>
      <c r="U112" s="162"/>
      <c r="V112" s="163"/>
      <c r="W112" s="163"/>
      <c r="X112" s="161"/>
      <c r="Y112" s="162"/>
      <c r="Z112" s="163"/>
      <c r="AA112" s="163"/>
    </row>
    <row r="113" spans="1:27" s="160" customFormat="1" ht="14.25" customHeight="1">
      <c r="A113" s="123" t="s">
        <v>674</v>
      </c>
      <c r="B113" s="123" t="s">
        <v>295</v>
      </c>
      <c r="C113" s="59" t="s">
        <v>1213</v>
      </c>
      <c r="D113" s="118" t="s">
        <v>275</v>
      </c>
      <c r="E113" s="119">
        <f>ROUNDUP((N17*P17*R17),-1)</f>
        <v>80</v>
      </c>
      <c r="F113" s="202"/>
      <c r="G113" s="203" t="str">
        <f>IF(TRIM(E113)="rate only","ro",IF(ISBLANK(F113)," ",E113*F113))</f>
        <v xml:space="preserve"> </v>
      </c>
      <c r="I113" s="161"/>
      <c r="J113" s="161"/>
      <c r="K113" s="161"/>
      <c r="L113" s="161"/>
      <c r="M113" s="161"/>
      <c r="N113" s="161"/>
      <c r="O113" s="161"/>
      <c r="P113" s="161"/>
      <c r="Q113" s="161"/>
      <c r="R113" s="161"/>
      <c r="S113" s="161"/>
      <c r="T113" s="161"/>
      <c r="U113" s="162"/>
      <c r="V113" s="163"/>
      <c r="W113" s="163"/>
      <c r="X113" s="161"/>
      <c r="Y113" s="162"/>
      <c r="Z113" s="163"/>
      <c r="AA113" s="163"/>
    </row>
    <row r="114" spans="1:27" s="160" customFormat="1" ht="12" customHeight="1">
      <c r="A114" s="123"/>
      <c r="B114" s="123"/>
      <c r="C114" s="59"/>
      <c r="D114" s="118"/>
      <c r="E114" s="119"/>
      <c r="F114" s="202"/>
      <c r="G114" s="203"/>
      <c r="I114" s="161"/>
      <c r="J114" s="161"/>
      <c r="K114" s="161"/>
      <c r="L114" s="161"/>
      <c r="M114" s="161"/>
      <c r="N114" s="161"/>
      <c r="O114" s="161"/>
      <c r="P114" s="161"/>
      <c r="Q114" s="161"/>
      <c r="R114" s="161"/>
      <c r="S114" s="161"/>
      <c r="T114" s="161"/>
      <c r="U114" s="162"/>
      <c r="V114" s="163"/>
      <c r="W114" s="163"/>
      <c r="X114" s="161"/>
      <c r="Y114" s="162"/>
      <c r="Z114" s="163"/>
      <c r="AA114" s="163"/>
    </row>
    <row r="115" spans="1:27" s="160" customFormat="1" ht="15.75" customHeight="1">
      <c r="A115" s="122" t="s">
        <v>598</v>
      </c>
      <c r="B115" s="122" t="s">
        <v>296</v>
      </c>
      <c r="C115" s="117" t="s">
        <v>297</v>
      </c>
      <c r="D115" s="118" t="s">
        <v>275</v>
      </c>
      <c r="E115" s="119">
        <f>ROUNDUP((8*0.5*P17),-1)</f>
        <v>10</v>
      </c>
      <c r="F115" s="158"/>
      <c r="G115" s="164" t="str">
        <f t="shared" ref="G115:G118" si="13">IF(TRIM(E115)="rate only","ro",IF(ISBLANK(F115)," ",E115*F115))</f>
        <v xml:space="preserve"> </v>
      </c>
      <c r="I115" s="161"/>
      <c r="J115" s="161"/>
      <c r="K115" s="161"/>
      <c r="L115" s="161"/>
      <c r="M115" s="161"/>
      <c r="N115" s="161"/>
      <c r="O115" s="161"/>
      <c r="P115" s="161"/>
      <c r="Q115" s="161"/>
      <c r="R115" s="161"/>
      <c r="S115" s="161"/>
      <c r="T115" s="161"/>
      <c r="U115" s="162"/>
      <c r="V115" s="163"/>
      <c r="W115" s="163"/>
      <c r="X115" s="161"/>
      <c r="Y115" s="162"/>
      <c r="Z115" s="163"/>
      <c r="AA115" s="163"/>
    </row>
    <row r="116" spans="1:27" s="160" customFormat="1" ht="12" customHeight="1">
      <c r="A116" s="122"/>
      <c r="B116" s="122"/>
      <c r="C116" s="117"/>
      <c r="D116" s="118"/>
      <c r="E116" s="119"/>
      <c r="F116" s="158"/>
      <c r="G116" s="164" t="str">
        <f t="shared" si="13"/>
        <v xml:space="preserve"> </v>
      </c>
      <c r="I116" s="161"/>
      <c r="J116" s="161"/>
      <c r="K116" s="161"/>
      <c r="L116" s="161"/>
      <c r="M116" s="161"/>
      <c r="N116" s="161"/>
      <c r="O116" s="161"/>
      <c r="P116" s="161"/>
      <c r="Q116" s="161"/>
      <c r="R116" s="161"/>
      <c r="S116" s="161"/>
      <c r="T116" s="161"/>
      <c r="U116" s="162"/>
      <c r="V116" s="163"/>
      <c r="W116" s="163"/>
      <c r="X116" s="161"/>
      <c r="Y116" s="162"/>
      <c r="Z116" s="163"/>
      <c r="AA116" s="163"/>
    </row>
    <row r="117" spans="1:27" s="160" customFormat="1" ht="12" customHeight="1">
      <c r="A117" s="122" t="s">
        <v>1795</v>
      </c>
      <c r="B117" s="122" t="s">
        <v>298</v>
      </c>
      <c r="C117" s="117" t="s">
        <v>675</v>
      </c>
      <c r="D117" s="118"/>
      <c r="E117" s="119" t="s">
        <v>13</v>
      </c>
      <c r="F117" s="158"/>
      <c r="G117" s="164" t="str">
        <f t="shared" si="13"/>
        <v xml:space="preserve"> </v>
      </c>
      <c r="I117" s="161"/>
      <c r="J117" s="161"/>
      <c r="K117" s="161"/>
      <c r="L117" s="161"/>
      <c r="M117" s="161"/>
      <c r="N117" s="161"/>
      <c r="O117" s="161"/>
      <c r="P117" s="161"/>
      <c r="Q117" s="161"/>
      <c r="R117" s="161"/>
      <c r="S117" s="161"/>
      <c r="T117" s="161"/>
      <c r="U117" s="162"/>
      <c r="V117" s="163"/>
      <c r="W117" s="163"/>
      <c r="X117" s="161"/>
      <c r="Y117" s="162"/>
      <c r="Z117" s="163"/>
      <c r="AA117" s="163"/>
    </row>
    <row r="118" spans="1:27" s="160" customFormat="1" ht="12" customHeight="1">
      <c r="A118" s="123"/>
      <c r="B118" s="123"/>
      <c r="C118" s="117"/>
      <c r="D118" s="118"/>
      <c r="E118" s="119" t="s">
        <v>13</v>
      </c>
      <c r="F118" s="158"/>
      <c r="G118" s="164" t="str">
        <f t="shared" si="13"/>
        <v xml:space="preserve"> </v>
      </c>
      <c r="I118" s="161"/>
      <c r="J118" s="161"/>
      <c r="K118" s="161"/>
      <c r="L118" s="161"/>
      <c r="M118" s="161"/>
      <c r="N118" s="161"/>
      <c r="O118" s="161"/>
      <c r="P118" s="161"/>
      <c r="Q118" s="161"/>
      <c r="R118" s="161"/>
      <c r="S118" s="161"/>
      <c r="T118" s="161"/>
      <c r="U118" s="162"/>
      <c r="V118" s="163"/>
      <c r="W118" s="163"/>
      <c r="X118" s="161"/>
      <c r="Y118" s="162"/>
      <c r="Z118" s="163"/>
      <c r="AA118" s="163"/>
    </row>
    <row r="119" spans="1:27" s="160" customFormat="1" ht="12" customHeight="1">
      <c r="A119" s="123" t="s">
        <v>608</v>
      </c>
      <c r="B119" s="123" t="s">
        <v>676</v>
      </c>
      <c r="C119" s="59" t="s">
        <v>677</v>
      </c>
      <c r="D119" s="118"/>
      <c r="E119" s="119"/>
      <c r="F119" s="158"/>
      <c r="G119" s="204"/>
      <c r="I119" s="161"/>
      <c r="J119" s="161"/>
      <c r="K119" s="161"/>
      <c r="L119" s="161"/>
      <c r="M119" s="161"/>
      <c r="N119" s="161"/>
      <c r="O119" s="161"/>
      <c r="P119" s="161"/>
      <c r="Q119" s="161"/>
      <c r="R119" s="161"/>
      <c r="S119" s="161"/>
      <c r="T119" s="161"/>
      <c r="U119" s="162"/>
      <c r="V119" s="163"/>
      <c r="W119" s="163"/>
      <c r="X119" s="161"/>
      <c r="Y119" s="162"/>
      <c r="Z119" s="163"/>
      <c r="AA119" s="163"/>
    </row>
    <row r="120" spans="1:27" s="160" customFormat="1" ht="12" customHeight="1">
      <c r="A120" s="123"/>
      <c r="B120" s="123"/>
      <c r="C120" s="59"/>
      <c r="D120" s="118"/>
      <c r="E120" s="119" t="s">
        <v>13</v>
      </c>
      <c r="F120" s="158"/>
      <c r="G120" s="164" t="str">
        <f>IF(TRIM(E120)="rate only","ro",IF(ISBLANK(F120)," ",E120*F120))</f>
        <v xml:space="preserve"> </v>
      </c>
      <c r="I120" s="161"/>
      <c r="J120" s="161"/>
      <c r="K120" s="161"/>
      <c r="L120" s="161"/>
      <c r="M120" s="161"/>
      <c r="N120" s="161"/>
      <c r="O120" s="161"/>
      <c r="P120" s="161"/>
      <c r="Q120" s="161"/>
      <c r="R120" s="161"/>
      <c r="S120" s="161"/>
      <c r="T120" s="161"/>
      <c r="U120" s="162"/>
      <c r="V120" s="163"/>
      <c r="W120" s="163"/>
      <c r="X120" s="161"/>
      <c r="Y120" s="162"/>
      <c r="Z120" s="163"/>
      <c r="AA120" s="163"/>
    </row>
    <row r="121" spans="1:27" s="160" customFormat="1" ht="12" customHeight="1">
      <c r="A121" s="123" t="s">
        <v>679</v>
      </c>
      <c r="B121" s="123" t="s">
        <v>678</v>
      </c>
      <c r="C121" s="59" t="s">
        <v>680</v>
      </c>
      <c r="D121" s="118" t="s">
        <v>33</v>
      </c>
      <c r="E121" s="119">
        <v>2</v>
      </c>
      <c r="F121" s="158"/>
      <c r="G121" s="204" t="str">
        <f>IF(TRIM(E121)="rate only","ro",IF(ISBLANK(F121)," ",E121*F121))</f>
        <v xml:space="preserve"> </v>
      </c>
      <c r="I121" s="161"/>
      <c r="J121" s="161"/>
      <c r="K121" s="161"/>
      <c r="L121" s="161"/>
      <c r="M121" s="161"/>
      <c r="N121" s="161"/>
      <c r="O121" s="161"/>
      <c r="P121" s="161"/>
      <c r="Q121" s="161"/>
      <c r="R121" s="161"/>
      <c r="S121" s="161"/>
      <c r="T121" s="161"/>
      <c r="U121" s="162"/>
      <c r="V121" s="163"/>
      <c r="W121" s="163"/>
      <c r="X121" s="161"/>
      <c r="Y121" s="162"/>
      <c r="Z121" s="163"/>
      <c r="AA121" s="163"/>
    </row>
    <row r="122" spans="1:27" s="160" customFormat="1" ht="12" customHeight="1">
      <c r="A122" s="123"/>
      <c r="B122" s="123"/>
      <c r="C122" s="59"/>
      <c r="D122" s="118"/>
      <c r="E122" s="119"/>
      <c r="F122" s="158"/>
      <c r="G122" s="204"/>
      <c r="I122" s="161"/>
      <c r="J122" s="161"/>
      <c r="K122" s="161"/>
      <c r="L122" s="161"/>
      <c r="M122" s="161"/>
      <c r="N122" s="161"/>
      <c r="O122" s="161"/>
      <c r="P122" s="161"/>
      <c r="Q122" s="161"/>
      <c r="R122" s="161"/>
      <c r="S122" s="161"/>
      <c r="T122" s="161"/>
      <c r="U122" s="162"/>
      <c r="V122" s="163"/>
      <c r="W122" s="163"/>
      <c r="X122" s="161"/>
      <c r="Y122" s="162"/>
      <c r="Z122" s="163"/>
      <c r="AA122" s="163"/>
    </row>
    <row r="123" spans="1:27" s="160" customFormat="1" ht="12" customHeight="1">
      <c r="A123" s="123" t="s">
        <v>681</v>
      </c>
      <c r="B123" s="123" t="s">
        <v>686</v>
      </c>
      <c r="C123" s="59" t="s">
        <v>682</v>
      </c>
      <c r="D123" s="118" t="s">
        <v>33</v>
      </c>
      <c r="E123" s="119">
        <v>3</v>
      </c>
      <c r="F123" s="158"/>
      <c r="G123" s="204" t="str">
        <f t="shared" ref="G123" si="14">IF(TRIM(E123)="rate only","ro",IF(ISBLANK(F123)," ",E123*F123))</f>
        <v xml:space="preserve"> </v>
      </c>
      <c r="I123" s="161"/>
      <c r="J123" s="161"/>
      <c r="K123" s="161"/>
      <c r="L123" s="161"/>
      <c r="M123" s="161"/>
      <c r="N123" s="161"/>
      <c r="O123" s="161"/>
      <c r="P123" s="161"/>
      <c r="Q123" s="161"/>
      <c r="R123" s="161"/>
      <c r="S123" s="161"/>
      <c r="T123" s="161"/>
      <c r="U123" s="162"/>
      <c r="V123" s="163"/>
      <c r="W123" s="163"/>
      <c r="X123" s="161"/>
      <c r="Y123" s="162"/>
      <c r="Z123" s="163"/>
      <c r="AA123" s="163"/>
    </row>
    <row r="124" spans="1:27" s="160" customFormat="1" ht="12" customHeight="1">
      <c r="A124" s="123"/>
      <c r="B124" s="123"/>
      <c r="C124" s="59"/>
      <c r="D124" s="118"/>
      <c r="E124" s="119"/>
      <c r="F124" s="158"/>
      <c r="G124" s="204"/>
      <c r="I124" s="161"/>
      <c r="J124" s="161"/>
      <c r="K124" s="161"/>
      <c r="L124" s="161"/>
      <c r="M124" s="161"/>
      <c r="N124" s="161"/>
      <c r="O124" s="161"/>
      <c r="P124" s="161"/>
      <c r="Q124" s="161"/>
      <c r="R124" s="161"/>
      <c r="S124" s="161"/>
      <c r="T124" s="161"/>
      <c r="U124" s="162"/>
      <c r="V124" s="163"/>
      <c r="W124" s="163"/>
      <c r="X124" s="161"/>
      <c r="Y124" s="162"/>
      <c r="Z124" s="163"/>
      <c r="AA124" s="163"/>
    </row>
    <row r="125" spans="1:27" s="160" customFormat="1" ht="12" customHeight="1">
      <c r="A125" s="123"/>
      <c r="B125" s="123"/>
      <c r="C125" s="59"/>
      <c r="D125" s="118"/>
      <c r="E125" s="119" t="s">
        <v>13</v>
      </c>
      <c r="F125" s="158"/>
      <c r="G125" s="164" t="str">
        <f t="shared" si="11"/>
        <v xml:space="preserve"> </v>
      </c>
      <c r="I125" s="161"/>
      <c r="J125" s="161"/>
      <c r="K125" s="161"/>
      <c r="L125" s="161"/>
      <c r="M125" s="161"/>
      <c r="N125" s="161"/>
      <c r="O125" s="161"/>
      <c r="P125" s="161"/>
      <c r="Q125" s="161"/>
      <c r="R125" s="161"/>
      <c r="S125" s="161"/>
      <c r="T125" s="161"/>
      <c r="U125" s="162"/>
      <c r="V125" s="163"/>
      <c r="W125" s="163"/>
      <c r="X125" s="161"/>
      <c r="Y125" s="162"/>
      <c r="Z125" s="163"/>
      <c r="AA125" s="163"/>
    </row>
    <row r="126" spans="1:27" s="150" customFormat="1" ht="13.2">
      <c r="A126" s="62"/>
      <c r="B126" s="70"/>
      <c r="C126" s="70"/>
      <c r="D126" s="70"/>
      <c r="E126" s="70"/>
      <c r="F126" s="71"/>
      <c r="G126" s="72"/>
    </row>
    <row r="127" spans="1:27" s="150" customFormat="1" ht="13.2">
      <c r="A127" s="152" t="s">
        <v>252</v>
      </c>
      <c r="B127" s="60"/>
      <c r="C127" s="153"/>
      <c r="D127" s="153"/>
      <c r="E127" s="153"/>
      <c r="F127" s="155"/>
      <c r="G127" s="170">
        <f>SUM(G102:G125)</f>
        <v>0</v>
      </c>
    </row>
    <row r="128" spans="1:27" s="150" customFormat="1" ht="13.8" thickBot="1">
      <c r="A128" s="53"/>
      <c r="B128" s="65"/>
      <c r="C128" s="65"/>
      <c r="D128" s="65"/>
      <c r="E128" s="65"/>
      <c r="F128" s="73"/>
      <c r="G128" s="51"/>
    </row>
    <row r="129" spans="1:27" s="150" customFormat="1" ht="13.8" thickBot="1">
      <c r="A129" s="768" t="s">
        <v>27</v>
      </c>
      <c r="B129" s="769"/>
      <c r="C129" s="770"/>
      <c r="D129" s="770"/>
      <c r="E129" s="770"/>
      <c r="F129" s="771" t="s">
        <v>28</v>
      </c>
      <c r="G129" s="772"/>
    </row>
    <row r="130" spans="1:27" s="150" customFormat="1" ht="15" customHeight="1">
      <c r="A130" s="148" t="s">
        <v>248</v>
      </c>
      <c r="B130" s="148"/>
      <c r="C130" s="149"/>
      <c r="D130" s="149"/>
      <c r="E130" s="149"/>
      <c r="F130" s="149"/>
      <c r="G130" s="149"/>
    </row>
    <row r="131" spans="1:27" s="150" customFormat="1" ht="12.75" customHeight="1">
      <c r="A131" s="763" t="s">
        <v>1837</v>
      </c>
      <c r="B131" s="763"/>
      <c r="C131" s="763"/>
      <c r="D131" s="763"/>
      <c r="E131" s="763"/>
      <c r="F131" s="763"/>
      <c r="G131" s="763"/>
    </row>
    <row r="132" spans="1:27" s="150" customFormat="1" ht="12.75" customHeight="1">
      <c r="A132" s="757" t="s">
        <v>1097</v>
      </c>
      <c r="B132" s="757"/>
      <c r="C132" s="757"/>
      <c r="D132" s="621"/>
      <c r="E132" s="621"/>
      <c r="F132" s="621"/>
      <c r="G132" s="621"/>
    </row>
    <row r="133" spans="1:27" s="150" customFormat="1" ht="13.2">
      <c r="A133" s="60"/>
      <c r="B133" s="60"/>
      <c r="C133" s="149"/>
      <c r="D133" s="149"/>
      <c r="E133" s="149"/>
      <c r="F133" s="171"/>
      <c r="G133" s="149"/>
    </row>
    <row r="134" spans="1:27" s="150" customFormat="1" ht="13.2">
      <c r="A134" s="61"/>
      <c r="B134" s="61"/>
      <c r="C134" s="61"/>
      <c r="D134" s="61"/>
      <c r="E134" s="61"/>
      <c r="F134" s="74"/>
      <c r="G134" s="61"/>
    </row>
    <row r="135" spans="1:27" s="150" customFormat="1" ht="13.2">
      <c r="A135" s="29" t="s">
        <v>0</v>
      </c>
      <c r="B135" s="29" t="s">
        <v>433</v>
      </c>
      <c r="C135" s="29" t="s">
        <v>1</v>
      </c>
      <c r="D135" s="29" t="s">
        <v>2</v>
      </c>
      <c r="E135" s="29" t="s">
        <v>3</v>
      </c>
      <c r="F135" s="172" t="s">
        <v>4</v>
      </c>
      <c r="G135" s="29" t="s">
        <v>249</v>
      </c>
    </row>
    <row r="136" spans="1:27" s="150" customFormat="1" ht="13.2">
      <c r="A136" s="29" t="s">
        <v>29</v>
      </c>
      <c r="B136" s="29"/>
      <c r="C136" s="29"/>
      <c r="D136" s="29"/>
      <c r="E136" s="29"/>
      <c r="F136" s="172"/>
      <c r="G136" s="29" t="s">
        <v>250</v>
      </c>
    </row>
    <row r="137" spans="1:27" s="150" customFormat="1" ht="13.2">
      <c r="A137" s="51"/>
      <c r="B137" s="51"/>
      <c r="C137" s="51"/>
      <c r="D137" s="51"/>
      <c r="E137" s="51"/>
      <c r="F137" s="75"/>
      <c r="G137" s="29"/>
    </row>
    <row r="138" spans="1:27" s="150" customFormat="1" ht="13.2">
      <c r="A138" s="62"/>
      <c r="B138" s="63"/>
      <c r="C138" s="63"/>
      <c r="D138" s="63"/>
      <c r="E138" s="63"/>
      <c r="F138" s="76"/>
      <c r="G138" s="61"/>
    </row>
    <row r="139" spans="1:27" s="150" customFormat="1" ht="13.2">
      <c r="A139" s="152" t="s">
        <v>251</v>
      </c>
      <c r="B139" s="60"/>
      <c r="C139" s="153"/>
      <c r="D139" s="153"/>
      <c r="E139" s="153"/>
      <c r="F139" s="154"/>
      <c r="G139" s="170">
        <f>G127</f>
        <v>0</v>
      </c>
    </row>
    <row r="140" spans="1:27" s="150" customFormat="1" ht="13.2">
      <c r="A140" s="53"/>
      <c r="B140" s="65"/>
      <c r="C140" s="65"/>
      <c r="D140" s="65"/>
      <c r="E140" s="65"/>
      <c r="F140" s="66"/>
      <c r="G140" s="77"/>
    </row>
    <row r="141" spans="1:27" s="150" customFormat="1" ht="13.2">
      <c r="A141" s="61"/>
      <c r="B141" s="63"/>
      <c r="C141" s="61"/>
      <c r="D141" s="63"/>
      <c r="E141" s="61"/>
      <c r="F141" s="80"/>
      <c r="G141" s="81"/>
    </row>
    <row r="142" spans="1:27" s="160" customFormat="1" ht="12" customHeight="1">
      <c r="A142" s="122" t="s">
        <v>609</v>
      </c>
      <c r="B142" s="122" t="s">
        <v>299</v>
      </c>
      <c r="C142" s="117" t="s">
        <v>683</v>
      </c>
      <c r="D142" s="118"/>
      <c r="E142" s="119" t="s">
        <v>13</v>
      </c>
      <c r="F142" s="158"/>
      <c r="G142" s="164" t="str">
        <f t="shared" si="11"/>
        <v xml:space="preserve"> </v>
      </c>
      <c r="I142" s="161"/>
      <c r="J142" s="161"/>
      <c r="K142" s="161"/>
      <c r="L142" s="161"/>
      <c r="M142" s="161"/>
      <c r="N142" s="161"/>
      <c r="O142" s="161"/>
      <c r="P142" s="161"/>
      <c r="Q142" s="161"/>
      <c r="R142" s="161"/>
      <c r="S142" s="161"/>
      <c r="T142" s="161"/>
      <c r="U142" s="162"/>
      <c r="V142" s="163"/>
      <c r="W142" s="163"/>
      <c r="X142" s="161"/>
      <c r="Y142" s="162"/>
      <c r="Z142" s="163"/>
      <c r="AA142" s="163"/>
    </row>
    <row r="143" spans="1:27" ht="12" customHeight="1">
      <c r="A143" s="123"/>
      <c r="B143" s="123"/>
      <c r="C143" s="117" t="s">
        <v>684</v>
      </c>
      <c r="D143" s="118"/>
      <c r="E143" s="119" t="s">
        <v>13</v>
      </c>
      <c r="F143" s="158"/>
      <c r="G143" s="164" t="str">
        <f t="shared" si="11"/>
        <v xml:space="preserve"> </v>
      </c>
    </row>
    <row r="144" spans="1:27" ht="12" customHeight="1">
      <c r="A144" s="123"/>
      <c r="B144" s="123"/>
      <c r="C144" s="59"/>
      <c r="D144" s="118"/>
      <c r="E144" s="119" t="s">
        <v>13</v>
      </c>
      <c r="F144" s="158"/>
      <c r="G144" s="164" t="str">
        <f t="shared" si="11"/>
        <v xml:space="preserve"> </v>
      </c>
    </row>
    <row r="145" spans="1:27" ht="12" customHeight="1">
      <c r="A145" s="123" t="s">
        <v>610</v>
      </c>
      <c r="B145" s="123" t="s">
        <v>685</v>
      </c>
      <c r="C145" s="59" t="s">
        <v>677</v>
      </c>
      <c r="D145" s="118"/>
      <c r="E145" s="119"/>
      <c r="F145" s="158"/>
      <c r="G145" s="164" t="str">
        <f t="shared" si="11"/>
        <v xml:space="preserve"> </v>
      </c>
    </row>
    <row r="146" spans="1:27" ht="12" customHeight="1">
      <c r="A146" s="123"/>
      <c r="B146" s="123"/>
      <c r="C146" s="59"/>
      <c r="D146" s="118"/>
      <c r="E146" s="119"/>
      <c r="F146" s="158"/>
      <c r="G146" s="164"/>
    </row>
    <row r="147" spans="1:27" ht="12" customHeight="1">
      <c r="A147" s="123" t="s">
        <v>615</v>
      </c>
      <c r="B147" s="123" t="s">
        <v>687</v>
      </c>
      <c r="C147" s="59" t="s">
        <v>688</v>
      </c>
      <c r="D147" s="118" t="s">
        <v>33</v>
      </c>
      <c r="E147" s="119">
        <v>2</v>
      </c>
      <c r="F147" s="158"/>
      <c r="G147" s="204" t="str">
        <f t="shared" ref="G147:G148" si="15">IF(TRIM(E147)="rate only","ro",IF(ISBLANK(F147)," ",E147*F147))</f>
        <v xml:space="preserve"> </v>
      </c>
    </row>
    <row r="148" spans="1:27" ht="12" customHeight="1">
      <c r="A148" s="123"/>
      <c r="B148" s="123"/>
      <c r="C148" s="59"/>
      <c r="D148" s="118"/>
      <c r="E148" s="119" t="s">
        <v>13</v>
      </c>
      <c r="F148" s="158"/>
      <c r="G148" s="164" t="str">
        <f t="shared" si="15"/>
        <v xml:space="preserve"> </v>
      </c>
    </row>
    <row r="149" spans="1:27" ht="12" customHeight="1">
      <c r="A149" s="123" t="s">
        <v>615</v>
      </c>
      <c r="B149" s="123" t="s">
        <v>692</v>
      </c>
      <c r="C149" s="59" t="s">
        <v>691</v>
      </c>
      <c r="D149" s="118" t="s">
        <v>33</v>
      </c>
      <c r="E149" s="119">
        <v>3</v>
      </c>
      <c r="F149" s="158"/>
      <c r="G149" s="204" t="str">
        <f t="shared" ref="G149" si="16">IF(TRIM(E149)="rate only","ro",IF(ISBLANK(F149)," ",E149*F149))</f>
        <v xml:space="preserve"> </v>
      </c>
    </row>
    <row r="150" spans="1:27" ht="12" customHeight="1">
      <c r="A150" s="123"/>
      <c r="B150" s="123"/>
      <c r="C150" s="59"/>
      <c r="D150" s="118"/>
      <c r="E150" s="119"/>
      <c r="F150" s="158"/>
      <c r="G150" s="164"/>
    </row>
    <row r="151" spans="1:27" ht="12" customHeight="1">
      <c r="A151" s="122" t="s">
        <v>694</v>
      </c>
      <c r="B151" s="122" t="s">
        <v>300</v>
      </c>
      <c r="C151" s="117" t="s">
        <v>696</v>
      </c>
      <c r="D151" s="118"/>
      <c r="E151" s="119" t="s">
        <v>13</v>
      </c>
      <c r="F151" s="158"/>
      <c r="G151" s="164" t="str">
        <f t="shared" ref="G151:G163" si="17">IF(TRIM(E151)="rate only","ro",IF(ISBLANK(F151)," ",E151*F151))</f>
        <v xml:space="preserve"> </v>
      </c>
    </row>
    <row r="152" spans="1:27" ht="12" customHeight="1">
      <c r="A152" s="123"/>
      <c r="B152" s="123"/>
      <c r="C152" s="59"/>
      <c r="D152" s="118"/>
      <c r="E152" s="119" t="s">
        <v>13</v>
      </c>
      <c r="F152" s="158"/>
      <c r="G152" s="164" t="str">
        <f t="shared" si="17"/>
        <v xml:space="preserve"> </v>
      </c>
    </row>
    <row r="153" spans="1:27" ht="15.75" customHeight="1">
      <c r="A153" s="123" t="s">
        <v>695</v>
      </c>
      <c r="B153" s="123" t="s">
        <v>301</v>
      </c>
      <c r="C153" s="59" t="s">
        <v>1793</v>
      </c>
      <c r="D153" s="118" t="s">
        <v>33</v>
      </c>
      <c r="E153" s="119">
        <v>5</v>
      </c>
      <c r="F153" s="158"/>
      <c r="G153" s="164" t="str">
        <f t="shared" si="17"/>
        <v xml:space="preserve"> </v>
      </c>
    </row>
    <row r="154" spans="1:27" ht="12" customHeight="1">
      <c r="A154" s="123"/>
      <c r="B154" s="123"/>
      <c r="C154" s="59"/>
      <c r="D154" s="118"/>
      <c r="E154" s="119" t="s">
        <v>13</v>
      </c>
      <c r="F154" s="158"/>
      <c r="G154" s="164" t="str">
        <f t="shared" si="17"/>
        <v xml:space="preserve"> </v>
      </c>
    </row>
    <row r="155" spans="1:27" ht="12" customHeight="1">
      <c r="A155" s="122" t="s">
        <v>1797</v>
      </c>
      <c r="B155" s="122" t="s">
        <v>698</v>
      </c>
      <c r="C155" s="168" t="s">
        <v>699</v>
      </c>
      <c r="D155" s="118"/>
      <c r="E155" s="119" t="s">
        <v>13</v>
      </c>
      <c r="F155" s="158"/>
      <c r="G155" s="164" t="str">
        <f t="shared" ref="G155:G158" si="18">IF(TRIM(E155)="rate only","ro",IF(ISBLANK(F155)," ",E155*F155))</f>
        <v xml:space="preserve"> </v>
      </c>
    </row>
    <row r="156" spans="1:27" ht="12" customHeight="1">
      <c r="A156" s="122"/>
      <c r="B156" s="122"/>
      <c r="C156" s="168" t="s">
        <v>700</v>
      </c>
      <c r="D156" s="118"/>
      <c r="E156" s="119"/>
      <c r="F156" s="158"/>
      <c r="G156" s="164"/>
    </row>
    <row r="157" spans="1:27" ht="12" customHeight="1">
      <c r="A157" s="123"/>
      <c r="B157" s="123"/>
      <c r="C157" s="59"/>
      <c r="D157" s="118"/>
      <c r="E157" s="119" t="s">
        <v>13</v>
      </c>
      <c r="F157" s="158"/>
      <c r="G157" s="164" t="str">
        <f t="shared" si="18"/>
        <v xml:space="preserve"> </v>
      </c>
    </row>
    <row r="158" spans="1:27" ht="15.75" customHeight="1">
      <c r="A158" s="123" t="s">
        <v>695</v>
      </c>
      <c r="B158" s="123" t="s">
        <v>701</v>
      </c>
      <c r="C158" s="59" t="s">
        <v>702</v>
      </c>
      <c r="D158" s="118" t="s">
        <v>275</v>
      </c>
      <c r="E158" s="119">
        <f>ROUNDUP(((N17*P17*S17)+(N18*P18*S18)),-1)</f>
        <v>50</v>
      </c>
      <c r="F158" s="158"/>
      <c r="G158" s="164" t="str">
        <f t="shared" si="18"/>
        <v xml:space="preserve"> </v>
      </c>
    </row>
    <row r="159" spans="1:27" ht="15.75" customHeight="1">
      <c r="A159" s="208"/>
      <c r="B159" s="208"/>
      <c r="C159" s="59"/>
      <c r="D159" s="207"/>
      <c r="E159" s="119"/>
      <c r="F159" s="158"/>
      <c r="G159" s="164"/>
    </row>
    <row r="160" spans="1:27" s="160" customFormat="1" ht="12" customHeight="1">
      <c r="A160" s="206" t="s">
        <v>1796</v>
      </c>
      <c r="B160" s="206" t="s">
        <v>302</v>
      </c>
      <c r="C160" s="117" t="s">
        <v>703</v>
      </c>
      <c r="D160" s="207"/>
      <c r="E160" s="119" t="s">
        <v>13</v>
      </c>
      <c r="F160" s="158"/>
      <c r="G160" s="164" t="str">
        <f t="shared" si="17"/>
        <v xml:space="preserve"> </v>
      </c>
      <c r="I160" s="161"/>
      <c r="J160" s="161"/>
      <c r="K160" s="161"/>
      <c r="L160" s="161"/>
      <c r="M160" s="161"/>
      <c r="N160" s="161"/>
      <c r="O160" s="161"/>
      <c r="P160" s="161"/>
      <c r="Q160" s="161"/>
      <c r="R160" s="161"/>
      <c r="S160" s="161"/>
      <c r="T160" s="161"/>
      <c r="U160" s="162"/>
      <c r="V160" s="163"/>
      <c r="W160" s="163"/>
      <c r="X160" s="161"/>
      <c r="Y160" s="162"/>
      <c r="Z160" s="163"/>
      <c r="AA160" s="163"/>
    </row>
    <row r="161" spans="1:27" s="160" customFormat="1" ht="12" customHeight="1">
      <c r="A161" s="206"/>
      <c r="B161" s="206"/>
      <c r="C161" s="117" t="s">
        <v>704</v>
      </c>
      <c r="D161" s="207"/>
      <c r="E161" s="119" t="s">
        <v>13</v>
      </c>
      <c r="F161" s="158"/>
      <c r="G161" s="164" t="str">
        <f t="shared" si="17"/>
        <v xml:space="preserve"> </v>
      </c>
      <c r="I161" s="161"/>
      <c r="J161" s="161"/>
      <c r="K161" s="161"/>
      <c r="L161" s="161"/>
      <c r="M161" s="161"/>
      <c r="N161" s="161"/>
      <c r="O161" s="161"/>
      <c r="P161" s="161"/>
      <c r="Q161" s="161"/>
      <c r="R161" s="161"/>
      <c r="S161" s="161"/>
      <c r="T161" s="161"/>
      <c r="U161" s="162"/>
      <c r="V161" s="163"/>
      <c r="W161" s="163"/>
      <c r="X161" s="161"/>
      <c r="Y161" s="162"/>
      <c r="Z161" s="163"/>
      <c r="AA161" s="163"/>
    </row>
    <row r="162" spans="1:27" s="160" customFormat="1" ht="12" customHeight="1">
      <c r="A162" s="208"/>
      <c r="B162" s="208"/>
      <c r="C162" s="59"/>
      <c r="D162" s="207"/>
      <c r="E162" s="119" t="s">
        <v>13</v>
      </c>
      <c r="F162" s="158"/>
      <c r="G162" s="164" t="str">
        <f t="shared" si="17"/>
        <v xml:space="preserve"> </v>
      </c>
      <c r="I162" s="161"/>
      <c r="J162" s="161"/>
      <c r="K162" s="161"/>
      <c r="L162" s="161"/>
      <c r="M162" s="161"/>
      <c r="N162" s="161"/>
      <c r="O162" s="161"/>
      <c r="P162" s="161"/>
      <c r="Q162" s="161"/>
      <c r="R162" s="161"/>
      <c r="S162" s="161"/>
      <c r="T162" s="161"/>
      <c r="U162" s="162"/>
      <c r="V162" s="163"/>
      <c r="W162" s="163"/>
      <c r="X162" s="161"/>
      <c r="Y162" s="162"/>
      <c r="Z162" s="163"/>
      <c r="AA162" s="163"/>
    </row>
    <row r="163" spans="1:27" s="160" customFormat="1" ht="12" customHeight="1">
      <c r="A163" s="208" t="s">
        <v>706</v>
      </c>
      <c r="B163" s="208" t="s">
        <v>303</v>
      </c>
      <c r="C163" s="59" t="s">
        <v>1798</v>
      </c>
      <c r="D163" s="207" t="s">
        <v>33</v>
      </c>
      <c r="E163" s="119">
        <v>1</v>
      </c>
      <c r="F163" s="158"/>
      <c r="G163" s="164" t="str">
        <f t="shared" si="17"/>
        <v xml:space="preserve"> </v>
      </c>
      <c r="I163" s="161"/>
      <c r="J163" s="161"/>
      <c r="K163" s="161"/>
      <c r="L163" s="161"/>
      <c r="M163" s="161"/>
      <c r="N163" s="161"/>
      <c r="O163" s="161"/>
      <c r="P163" s="161"/>
      <c r="Q163" s="161"/>
      <c r="R163" s="161"/>
      <c r="S163" s="161"/>
      <c r="T163" s="161"/>
      <c r="U163" s="162"/>
      <c r="V163" s="163"/>
      <c r="W163" s="163"/>
      <c r="X163" s="161"/>
      <c r="Y163" s="162"/>
      <c r="Z163" s="163"/>
      <c r="AA163" s="163"/>
    </row>
    <row r="164" spans="1:27" s="160" customFormat="1" ht="12" customHeight="1">
      <c r="A164" s="208"/>
      <c r="B164" s="208"/>
      <c r="C164" s="59"/>
      <c r="D164" s="207"/>
      <c r="E164" s="119"/>
      <c r="F164" s="158"/>
      <c r="G164" s="164"/>
      <c r="I164" s="161"/>
      <c r="J164" s="161"/>
      <c r="K164" s="161"/>
      <c r="L164" s="161"/>
      <c r="M164" s="161"/>
      <c r="N164" s="161"/>
      <c r="O164" s="161"/>
      <c r="P164" s="161"/>
      <c r="Q164" s="161"/>
      <c r="R164" s="161"/>
      <c r="S164" s="161"/>
      <c r="T164" s="161"/>
      <c r="U164" s="162"/>
      <c r="V164" s="163"/>
      <c r="W164" s="163"/>
      <c r="X164" s="161"/>
      <c r="Y164" s="162"/>
      <c r="Z164" s="163"/>
      <c r="AA164" s="163"/>
    </row>
    <row r="165" spans="1:27" s="160" customFormat="1" ht="12" customHeight="1">
      <c r="A165" s="206" t="s">
        <v>707</v>
      </c>
      <c r="B165" s="206" t="s">
        <v>304</v>
      </c>
      <c r="C165" s="117" t="s">
        <v>305</v>
      </c>
      <c r="D165" s="207"/>
      <c r="E165" s="119" t="s">
        <v>235</v>
      </c>
      <c r="F165" s="158"/>
      <c r="G165" s="164" t="str">
        <f>IF(TRIM(E165)="rate only","ro",IF(ISBLANK(F165)," ",E165*F165))</f>
        <v xml:space="preserve"> </v>
      </c>
      <c r="I165" s="161"/>
      <c r="J165" s="161"/>
      <c r="K165" s="161"/>
      <c r="L165" s="161"/>
      <c r="M165" s="161"/>
      <c r="N165" s="161"/>
      <c r="O165" s="161"/>
      <c r="P165" s="161"/>
      <c r="Q165" s="161"/>
      <c r="R165" s="161"/>
      <c r="S165" s="161"/>
      <c r="T165" s="161"/>
      <c r="U165" s="162"/>
      <c r="V165" s="163"/>
      <c r="W165" s="163"/>
      <c r="X165" s="161"/>
      <c r="Y165" s="162"/>
      <c r="Z165" s="163"/>
      <c r="AA165" s="163"/>
    </row>
    <row r="166" spans="1:27" s="160" customFormat="1" ht="12" customHeight="1">
      <c r="A166" s="208"/>
      <c r="B166" s="208"/>
      <c r="C166" s="59"/>
      <c r="D166" s="207"/>
      <c r="E166" s="119"/>
      <c r="F166" s="158"/>
      <c r="G166" s="164"/>
      <c r="I166" s="161"/>
      <c r="J166" s="161"/>
      <c r="K166" s="161"/>
      <c r="L166" s="161"/>
      <c r="M166" s="161"/>
      <c r="N166" s="161"/>
      <c r="O166" s="161"/>
      <c r="P166" s="161"/>
      <c r="Q166" s="161"/>
      <c r="R166" s="161"/>
      <c r="S166" s="161"/>
      <c r="T166" s="161"/>
      <c r="U166" s="162"/>
      <c r="V166" s="163"/>
      <c r="W166" s="163"/>
      <c r="X166" s="161"/>
      <c r="Y166" s="162"/>
      <c r="Z166" s="163"/>
      <c r="AA166" s="163"/>
    </row>
    <row r="167" spans="1:27" s="160" customFormat="1" ht="12" customHeight="1">
      <c r="A167" s="208" t="s">
        <v>708</v>
      </c>
      <c r="B167" s="208" t="s">
        <v>306</v>
      </c>
      <c r="C167" s="59" t="s">
        <v>307</v>
      </c>
      <c r="D167" s="207"/>
      <c r="E167" s="119"/>
      <c r="F167" s="158"/>
      <c r="G167" s="164"/>
      <c r="I167" s="161"/>
      <c r="J167" s="161"/>
      <c r="K167" s="161"/>
      <c r="L167" s="161"/>
      <c r="M167" s="161"/>
      <c r="N167" s="161"/>
      <c r="O167" s="161"/>
      <c r="P167" s="161"/>
      <c r="Q167" s="161"/>
      <c r="R167" s="161"/>
      <c r="S167" s="161"/>
      <c r="T167" s="161"/>
      <c r="U167" s="162"/>
      <c r="V167" s="163"/>
      <c r="W167" s="163"/>
      <c r="X167" s="161"/>
      <c r="Y167" s="162"/>
      <c r="Z167" s="163"/>
      <c r="AA167" s="163"/>
    </row>
    <row r="168" spans="1:27" s="160" customFormat="1" ht="12" customHeight="1">
      <c r="A168" s="208"/>
      <c r="B168" s="208"/>
      <c r="C168" s="59"/>
      <c r="D168" s="207"/>
      <c r="E168" s="119"/>
      <c r="F168" s="158"/>
      <c r="G168" s="164"/>
      <c r="I168" s="161"/>
      <c r="J168" s="161"/>
      <c r="K168" s="161"/>
      <c r="L168" s="161"/>
      <c r="M168" s="161"/>
      <c r="N168" s="161"/>
      <c r="O168" s="161"/>
      <c r="P168" s="161"/>
      <c r="Q168" s="161"/>
      <c r="R168" s="161"/>
      <c r="S168" s="161"/>
      <c r="T168" s="161"/>
      <c r="U168" s="162"/>
      <c r="V168" s="163"/>
      <c r="W168" s="163"/>
      <c r="X168" s="161"/>
      <c r="Y168" s="162"/>
      <c r="Z168" s="163"/>
      <c r="AA168" s="163"/>
    </row>
    <row r="169" spans="1:27" s="160" customFormat="1" ht="12" customHeight="1">
      <c r="A169" s="208" t="s">
        <v>709</v>
      </c>
      <c r="B169" s="208" t="s">
        <v>308</v>
      </c>
      <c r="C169" s="59" t="s">
        <v>311</v>
      </c>
      <c r="D169" s="207" t="s">
        <v>33</v>
      </c>
      <c r="E169" s="119">
        <v>2</v>
      </c>
      <c r="F169" s="158"/>
      <c r="G169" s="164" t="str">
        <f t="shared" ref="G169" si="19">IF(TRIM(E169)="rate only","ro",IF(ISBLANK(F169)," ",E169*F169))</f>
        <v xml:space="preserve"> </v>
      </c>
      <c r="I169" s="161"/>
      <c r="J169" s="161"/>
      <c r="K169" s="161"/>
      <c r="L169" s="161"/>
      <c r="M169" s="161"/>
      <c r="N169" s="161"/>
      <c r="O169" s="161"/>
      <c r="P169" s="161"/>
      <c r="Q169" s="161"/>
      <c r="R169" s="161"/>
      <c r="S169" s="161"/>
      <c r="T169" s="161"/>
      <c r="U169" s="162"/>
      <c r="V169" s="163"/>
      <c r="W169" s="163"/>
      <c r="X169" s="161"/>
      <c r="Y169" s="162"/>
      <c r="Z169" s="163"/>
      <c r="AA169" s="163"/>
    </row>
    <row r="170" spans="1:27" s="160" customFormat="1" ht="12" customHeight="1">
      <c r="A170" s="208"/>
      <c r="B170" s="208"/>
      <c r="C170" s="59"/>
      <c r="D170" s="207"/>
      <c r="E170" s="119"/>
      <c r="F170" s="158"/>
      <c r="G170" s="164"/>
      <c r="I170" s="161"/>
      <c r="J170" s="161"/>
      <c r="K170" s="161"/>
      <c r="L170" s="161"/>
      <c r="M170" s="161"/>
      <c r="N170" s="161"/>
      <c r="O170" s="161"/>
      <c r="P170" s="161"/>
      <c r="Q170" s="161"/>
      <c r="R170" s="161"/>
      <c r="S170" s="161"/>
      <c r="T170" s="161"/>
      <c r="U170" s="162"/>
      <c r="V170" s="163"/>
      <c r="W170" s="163"/>
      <c r="X170" s="161"/>
      <c r="Y170" s="162"/>
      <c r="Z170" s="163"/>
      <c r="AA170" s="163"/>
    </row>
    <row r="171" spans="1:27" s="160" customFormat="1" ht="12" customHeight="1">
      <c r="A171" s="208" t="s">
        <v>710</v>
      </c>
      <c r="B171" s="208" t="s">
        <v>309</v>
      </c>
      <c r="C171" s="59" t="s">
        <v>312</v>
      </c>
      <c r="D171" s="207" t="s">
        <v>33</v>
      </c>
      <c r="E171" s="119">
        <v>2</v>
      </c>
      <c r="F171" s="158"/>
      <c r="G171" s="164" t="str">
        <f t="shared" ref="G171" si="20">IF(TRIM(E171)="rate only","ro",IF(ISBLANK(F171)," ",E171*F171))</f>
        <v xml:space="preserve"> </v>
      </c>
      <c r="I171" s="161"/>
      <c r="J171" s="161"/>
      <c r="K171" s="161"/>
      <c r="L171" s="161"/>
      <c r="M171" s="161"/>
      <c r="N171" s="161"/>
      <c r="O171" s="161"/>
      <c r="P171" s="161"/>
      <c r="Q171" s="161"/>
      <c r="R171" s="161"/>
      <c r="S171" s="161"/>
      <c r="T171" s="161"/>
      <c r="U171" s="162"/>
      <c r="V171" s="163"/>
      <c r="W171" s="163"/>
      <c r="X171" s="161"/>
      <c r="Y171" s="162"/>
      <c r="Z171" s="163"/>
      <c r="AA171" s="163"/>
    </row>
    <row r="172" spans="1:27" s="160" customFormat="1" ht="12" customHeight="1">
      <c r="A172" s="208"/>
      <c r="B172" s="208"/>
      <c r="C172" s="59"/>
      <c r="D172" s="207"/>
      <c r="E172" s="119"/>
      <c r="F172" s="158"/>
      <c r="G172" s="164"/>
      <c r="I172" s="161"/>
      <c r="J172" s="161"/>
      <c r="K172" s="161"/>
      <c r="L172" s="161"/>
      <c r="M172" s="161"/>
      <c r="N172" s="161"/>
      <c r="O172" s="161"/>
      <c r="P172" s="161"/>
      <c r="Q172" s="161"/>
      <c r="R172" s="161"/>
      <c r="S172" s="161"/>
      <c r="T172" s="161"/>
      <c r="U172" s="162"/>
      <c r="V172" s="163"/>
      <c r="W172" s="163"/>
      <c r="X172" s="161"/>
      <c r="Y172" s="162"/>
      <c r="Z172" s="163"/>
      <c r="AA172" s="163"/>
    </row>
    <row r="173" spans="1:27" s="160" customFormat="1" ht="12" customHeight="1">
      <c r="A173" s="208" t="s">
        <v>711</v>
      </c>
      <c r="B173" s="208" t="s">
        <v>310</v>
      </c>
      <c r="C173" s="59" t="s">
        <v>313</v>
      </c>
      <c r="D173" s="207" t="s">
        <v>33</v>
      </c>
      <c r="E173" s="119">
        <v>8</v>
      </c>
      <c r="F173" s="158"/>
      <c r="G173" s="164" t="str">
        <f t="shared" ref="G173" si="21">IF(TRIM(E173)="rate only","ro",IF(ISBLANK(F173)," ",E173*F173))</f>
        <v xml:space="preserve"> </v>
      </c>
      <c r="I173" s="161"/>
      <c r="J173" s="161"/>
      <c r="K173" s="161"/>
      <c r="L173" s="161"/>
      <c r="M173" s="161"/>
      <c r="N173" s="161"/>
      <c r="O173" s="161"/>
      <c r="P173" s="161"/>
      <c r="Q173" s="161"/>
      <c r="R173" s="161"/>
      <c r="S173" s="161"/>
      <c r="T173" s="161"/>
      <c r="U173" s="162"/>
      <c r="V173" s="163"/>
      <c r="W173" s="163"/>
      <c r="X173" s="161"/>
      <c r="Y173" s="162"/>
      <c r="Z173" s="163"/>
      <c r="AA173" s="163"/>
    </row>
    <row r="174" spans="1:27" s="160" customFormat="1" ht="12" customHeight="1">
      <c r="A174" s="208"/>
      <c r="B174" s="208"/>
      <c r="C174" s="59"/>
      <c r="D174" s="207"/>
      <c r="E174" s="119"/>
      <c r="F174" s="158"/>
      <c r="G174" s="164"/>
      <c r="I174" s="161"/>
      <c r="J174" s="161"/>
      <c r="K174" s="161"/>
      <c r="L174" s="161"/>
      <c r="M174" s="161"/>
      <c r="N174" s="161"/>
      <c r="O174" s="161"/>
      <c r="P174" s="161"/>
      <c r="Q174" s="161"/>
      <c r="R174" s="161"/>
      <c r="S174" s="161"/>
      <c r="T174" s="161"/>
      <c r="U174" s="162"/>
      <c r="V174" s="163"/>
      <c r="W174" s="163"/>
      <c r="X174" s="161"/>
      <c r="Y174" s="162"/>
      <c r="Z174" s="163"/>
      <c r="AA174" s="163"/>
    </row>
    <row r="175" spans="1:27" s="160" customFormat="1" ht="16.5" customHeight="1">
      <c r="A175" s="122" t="s">
        <v>1799</v>
      </c>
      <c r="B175" s="122" t="s">
        <v>829</v>
      </c>
      <c r="C175" s="117" t="s">
        <v>754</v>
      </c>
      <c r="D175" s="118" t="s">
        <v>275</v>
      </c>
      <c r="E175" s="119">
        <f>ROUNDUP((3*3*0.5),-1)</f>
        <v>10</v>
      </c>
      <c r="F175" s="158"/>
      <c r="G175" s="164" t="str">
        <f t="shared" ref="G175" si="22">IF(TRIM(E175)="rate only","ro",IF(ISBLANK(F175)," ",E175*F175))</f>
        <v xml:space="preserve"> </v>
      </c>
      <c r="I175" s="161"/>
      <c r="J175" s="161"/>
      <c r="K175" s="161"/>
      <c r="L175" s="161"/>
      <c r="M175" s="161"/>
      <c r="N175" s="161"/>
      <c r="O175" s="161"/>
      <c r="P175" s="161"/>
      <c r="Q175" s="161"/>
      <c r="R175" s="161"/>
      <c r="S175" s="161"/>
      <c r="T175" s="161"/>
      <c r="U175" s="162"/>
      <c r="V175" s="163"/>
      <c r="W175" s="163"/>
      <c r="X175" s="161"/>
      <c r="Y175" s="162"/>
      <c r="Z175" s="163"/>
      <c r="AA175" s="163"/>
    </row>
    <row r="176" spans="1:27" s="160" customFormat="1" ht="16.5" customHeight="1">
      <c r="A176" s="122"/>
      <c r="B176" s="122"/>
      <c r="C176" s="117"/>
      <c r="D176" s="118"/>
      <c r="E176" s="119"/>
      <c r="F176" s="158"/>
      <c r="G176" s="164"/>
      <c r="I176" s="161"/>
      <c r="J176" s="161"/>
      <c r="K176" s="161"/>
      <c r="L176" s="161"/>
      <c r="M176" s="161"/>
      <c r="N176" s="161"/>
      <c r="O176" s="161"/>
      <c r="P176" s="161"/>
      <c r="Q176" s="161"/>
      <c r="R176" s="161"/>
      <c r="S176" s="161"/>
      <c r="T176" s="161"/>
      <c r="U176" s="162"/>
      <c r="V176" s="163"/>
      <c r="W176" s="163"/>
      <c r="X176" s="161"/>
      <c r="Y176" s="162"/>
      <c r="Z176" s="163"/>
      <c r="AA176" s="163"/>
    </row>
    <row r="177" spans="1:27" ht="12" customHeight="1">
      <c r="A177" s="122" t="s">
        <v>1230</v>
      </c>
      <c r="B177" s="122" t="s">
        <v>712</v>
      </c>
      <c r="C177" s="117" t="s">
        <v>319</v>
      </c>
      <c r="D177" s="118"/>
      <c r="E177" s="119"/>
      <c r="F177" s="158"/>
      <c r="G177" s="159"/>
    </row>
    <row r="178" spans="1:27" ht="12" customHeight="1">
      <c r="A178" s="123"/>
      <c r="B178" s="123"/>
      <c r="C178" s="165"/>
      <c r="D178" s="118"/>
      <c r="E178" s="119"/>
      <c r="F178" s="158"/>
      <c r="G178" s="159"/>
    </row>
    <row r="179" spans="1:27" ht="12" customHeight="1">
      <c r="A179" s="122" t="s">
        <v>1231</v>
      </c>
      <c r="B179" s="122" t="s">
        <v>320</v>
      </c>
      <c r="C179" s="117" t="s">
        <v>321</v>
      </c>
      <c r="D179" s="118" t="s">
        <v>33</v>
      </c>
      <c r="E179" s="119">
        <v>5</v>
      </c>
      <c r="F179" s="158"/>
      <c r="G179" s="164" t="str">
        <f t="shared" ref="G179:G187" si="23">IF(TRIM(E179)="rate only","ro",IF(ISBLANK(F179)," ",E179*F179))</f>
        <v xml:space="preserve"> </v>
      </c>
    </row>
    <row r="180" spans="1:27" ht="12" customHeight="1">
      <c r="A180" s="123"/>
      <c r="B180" s="123"/>
      <c r="C180" s="117"/>
      <c r="D180" s="118"/>
      <c r="E180" s="119" t="s">
        <v>13</v>
      </c>
      <c r="F180" s="158"/>
      <c r="G180" s="164" t="str">
        <f t="shared" si="23"/>
        <v xml:space="preserve"> </v>
      </c>
    </row>
    <row r="181" spans="1:27" ht="12" customHeight="1">
      <c r="A181" s="122" t="s">
        <v>1232</v>
      </c>
      <c r="B181" s="122" t="s">
        <v>322</v>
      </c>
      <c r="C181" s="117" t="s">
        <v>323</v>
      </c>
      <c r="D181" s="118"/>
      <c r="E181" s="119" t="s">
        <v>13</v>
      </c>
      <c r="F181" s="158"/>
      <c r="G181" s="164" t="str">
        <f t="shared" si="23"/>
        <v xml:space="preserve"> </v>
      </c>
    </row>
    <row r="182" spans="1:27" ht="12" customHeight="1">
      <c r="A182" s="123"/>
      <c r="B182" s="123"/>
      <c r="C182" s="59"/>
      <c r="D182" s="118"/>
      <c r="E182" s="119" t="s">
        <v>13</v>
      </c>
      <c r="F182" s="158"/>
      <c r="G182" s="164" t="str">
        <f t="shared" si="23"/>
        <v xml:space="preserve"> </v>
      </c>
    </row>
    <row r="183" spans="1:27" ht="12" customHeight="1">
      <c r="A183" s="123" t="s">
        <v>1233</v>
      </c>
      <c r="B183" s="123" t="s">
        <v>324</v>
      </c>
      <c r="C183" s="59" t="s">
        <v>325</v>
      </c>
      <c r="D183" s="118" t="s">
        <v>12</v>
      </c>
      <c r="E183" s="119">
        <v>53</v>
      </c>
      <c r="F183" s="158"/>
      <c r="G183" s="164" t="str">
        <f t="shared" si="23"/>
        <v xml:space="preserve"> </v>
      </c>
    </row>
    <row r="184" spans="1:27" ht="12" customHeight="1">
      <c r="A184" s="123"/>
      <c r="B184" s="123"/>
      <c r="C184" s="59"/>
      <c r="D184" s="118"/>
      <c r="E184" s="119"/>
      <c r="F184" s="158"/>
      <c r="G184" s="164" t="str">
        <f t="shared" si="23"/>
        <v xml:space="preserve"> </v>
      </c>
    </row>
    <row r="185" spans="1:27" ht="12" customHeight="1">
      <c r="A185" s="123" t="s">
        <v>1234</v>
      </c>
      <c r="B185" s="123" t="s">
        <v>326</v>
      </c>
      <c r="C185" s="59" t="s">
        <v>327</v>
      </c>
      <c r="D185" s="118" t="s">
        <v>12</v>
      </c>
      <c r="E185" s="119">
        <v>53</v>
      </c>
      <c r="F185" s="158"/>
      <c r="G185" s="164" t="str">
        <f t="shared" si="23"/>
        <v xml:space="preserve"> </v>
      </c>
    </row>
    <row r="186" spans="1:27" ht="12" customHeight="1">
      <c r="A186" s="123"/>
      <c r="B186" s="123"/>
      <c r="C186" s="59"/>
      <c r="D186" s="118"/>
      <c r="E186" s="119"/>
      <c r="F186" s="158"/>
      <c r="G186" s="164" t="str">
        <f t="shared" si="23"/>
        <v xml:space="preserve"> </v>
      </c>
    </row>
    <row r="187" spans="1:27" s="160" customFormat="1" ht="12" customHeight="1">
      <c r="A187" s="123" t="s">
        <v>1235</v>
      </c>
      <c r="B187" s="123" t="s">
        <v>328</v>
      </c>
      <c r="C187" s="59" t="s">
        <v>329</v>
      </c>
      <c r="D187" s="118" t="s">
        <v>12</v>
      </c>
      <c r="E187" s="119">
        <v>194</v>
      </c>
      <c r="F187" s="158"/>
      <c r="G187" s="164" t="str">
        <f t="shared" si="23"/>
        <v xml:space="preserve"> </v>
      </c>
      <c r="I187" s="161"/>
      <c r="J187" s="161"/>
      <c r="K187" s="161"/>
      <c r="L187" s="161"/>
      <c r="M187" s="161"/>
      <c r="N187" s="161"/>
      <c r="O187" s="161"/>
      <c r="P187" s="161"/>
      <c r="Q187" s="161"/>
      <c r="R187" s="161"/>
      <c r="S187" s="161"/>
      <c r="T187" s="161"/>
      <c r="U187" s="162"/>
      <c r="V187" s="163"/>
      <c r="W187" s="163"/>
      <c r="X187" s="161"/>
      <c r="Y187" s="162"/>
      <c r="Z187" s="163"/>
      <c r="AA187" s="163"/>
    </row>
    <row r="188" spans="1:27" s="150" customFormat="1" ht="13.2">
      <c r="A188" s="62"/>
      <c r="B188" s="70"/>
      <c r="C188" s="70"/>
      <c r="D188" s="70"/>
      <c r="E188" s="70"/>
      <c r="F188" s="71"/>
      <c r="G188" s="72"/>
    </row>
    <row r="189" spans="1:27" s="150" customFormat="1" ht="13.2">
      <c r="A189" s="152" t="s">
        <v>252</v>
      </c>
      <c r="B189" s="60"/>
      <c r="C189" s="153"/>
      <c r="D189" s="153"/>
      <c r="E189" s="153"/>
      <c r="F189" s="155"/>
      <c r="G189" s="170">
        <f>SUM(G165:G187)</f>
        <v>0</v>
      </c>
    </row>
    <row r="190" spans="1:27" s="150" customFormat="1" ht="13.8" thickBot="1">
      <c r="A190" s="53"/>
      <c r="B190" s="65"/>
      <c r="C190" s="65"/>
      <c r="D190" s="65"/>
      <c r="E190" s="65"/>
      <c r="F190" s="73"/>
      <c r="G190" s="51"/>
    </row>
    <row r="191" spans="1:27" s="150" customFormat="1" ht="13.8" thickBot="1">
      <c r="A191" s="768" t="s">
        <v>27</v>
      </c>
      <c r="B191" s="769"/>
      <c r="C191" s="770"/>
      <c r="D191" s="770"/>
      <c r="E191" s="770"/>
      <c r="F191" s="771" t="s">
        <v>28</v>
      </c>
      <c r="G191" s="772"/>
    </row>
    <row r="192" spans="1:27" s="150" customFormat="1" ht="15" customHeight="1">
      <c r="A192" s="148" t="s">
        <v>248</v>
      </c>
      <c r="B192" s="148"/>
      <c r="C192" s="149"/>
      <c r="D192" s="149"/>
      <c r="E192" s="149"/>
      <c r="F192" s="149"/>
      <c r="G192" s="149"/>
    </row>
    <row r="193" spans="1:27" s="150" customFormat="1" ht="12.75" customHeight="1">
      <c r="A193" s="763" t="s">
        <v>1837</v>
      </c>
      <c r="B193" s="763"/>
      <c r="C193" s="763"/>
      <c r="D193" s="763"/>
      <c r="E193" s="763"/>
      <c r="F193" s="763"/>
      <c r="G193" s="763"/>
    </row>
    <row r="194" spans="1:27" s="150" customFormat="1" ht="12.75" customHeight="1">
      <c r="A194" s="757" t="s">
        <v>1097</v>
      </c>
      <c r="B194" s="757"/>
      <c r="C194" s="757"/>
      <c r="D194" s="621"/>
      <c r="E194" s="621"/>
      <c r="F194" s="621"/>
      <c r="G194" s="621"/>
    </row>
    <row r="195" spans="1:27" s="150" customFormat="1" ht="13.2">
      <c r="A195" s="60"/>
      <c r="B195" s="60"/>
      <c r="C195" s="149"/>
      <c r="D195" s="149"/>
      <c r="E195" s="149"/>
      <c r="F195" s="171"/>
      <c r="G195" s="149"/>
    </row>
    <row r="196" spans="1:27" s="150" customFormat="1" ht="13.2">
      <c r="A196" s="61"/>
      <c r="B196" s="61"/>
      <c r="C196" s="61"/>
      <c r="D196" s="61"/>
      <c r="E196" s="61"/>
      <c r="F196" s="74"/>
      <c r="G196" s="61"/>
    </row>
    <row r="197" spans="1:27" s="150" customFormat="1" ht="13.2">
      <c r="A197" s="29" t="s">
        <v>0</v>
      </c>
      <c r="B197" s="29" t="s">
        <v>433</v>
      </c>
      <c r="C197" s="29" t="s">
        <v>1</v>
      </c>
      <c r="D197" s="29" t="s">
        <v>2</v>
      </c>
      <c r="E197" s="29" t="s">
        <v>3</v>
      </c>
      <c r="F197" s="172" t="s">
        <v>4</v>
      </c>
      <c r="G197" s="29" t="s">
        <v>249</v>
      </c>
    </row>
    <row r="198" spans="1:27" s="150" customFormat="1" ht="13.2">
      <c r="A198" s="29" t="s">
        <v>29</v>
      </c>
      <c r="B198" s="29"/>
      <c r="C198" s="29"/>
      <c r="D198" s="29"/>
      <c r="E198" s="29"/>
      <c r="F198" s="172"/>
      <c r="G198" s="29" t="s">
        <v>250</v>
      </c>
    </row>
    <row r="199" spans="1:27" s="150" customFormat="1" ht="13.2">
      <c r="A199" s="51"/>
      <c r="B199" s="51"/>
      <c r="C199" s="51"/>
      <c r="D199" s="51"/>
      <c r="E199" s="51"/>
      <c r="F199" s="75"/>
      <c r="G199" s="29"/>
    </row>
    <row r="200" spans="1:27" s="150" customFormat="1" ht="13.2">
      <c r="A200" s="62"/>
      <c r="B200" s="63"/>
      <c r="C200" s="63"/>
      <c r="D200" s="63"/>
      <c r="E200" s="63"/>
      <c r="F200" s="76"/>
      <c r="G200" s="61"/>
    </row>
    <row r="201" spans="1:27" s="150" customFormat="1" ht="13.2">
      <c r="A201" s="152" t="s">
        <v>251</v>
      </c>
      <c r="B201" s="60"/>
      <c r="C201" s="153"/>
      <c r="D201" s="153"/>
      <c r="E201" s="153"/>
      <c r="F201" s="154"/>
      <c r="G201" s="170">
        <f>G189</f>
        <v>0</v>
      </c>
    </row>
    <row r="202" spans="1:27" s="150" customFormat="1" ht="13.2">
      <c r="A202" s="53"/>
      <c r="B202" s="65"/>
      <c r="C202" s="65"/>
      <c r="D202" s="65"/>
      <c r="E202" s="65"/>
      <c r="F202" s="66"/>
      <c r="G202" s="77"/>
    </row>
    <row r="203" spans="1:27" s="160" customFormat="1" ht="12" customHeight="1">
      <c r="A203" s="122" t="s">
        <v>619</v>
      </c>
      <c r="B203" s="122" t="s">
        <v>330</v>
      </c>
      <c r="C203" s="117" t="s">
        <v>331</v>
      </c>
      <c r="D203" s="118"/>
      <c r="E203" s="119" t="s">
        <v>13</v>
      </c>
      <c r="F203" s="158"/>
      <c r="G203" s="164" t="str">
        <f t="shared" ref="G203:G210" si="24">IF(TRIM(E203)="rate only","ro",IF(ISBLANK(F203)," ",E203*F203))</f>
        <v xml:space="preserve"> </v>
      </c>
      <c r="I203" s="161"/>
      <c r="J203" s="161"/>
      <c r="K203" s="161"/>
      <c r="L203" s="161"/>
      <c r="M203" s="161"/>
      <c r="N203" s="161"/>
      <c r="O203" s="161"/>
      <c r="P203" s="161"/>
      <c r="Q203" s="161"/>
      <c r="R203" s="161"/>
      <c r="S203" s="161"/>
      <c r="T203" s="161"/>
      <c r="U203" s="162"/>
      <c r="V203" s="163"/>
      <c r="W203" s="163"/>
      <c r="X203" s="161"/>
      <c r="Y203" s="162"/>
      <c r="Z203" s="163"/>
      <c r="AA203" s="163"/>
    </row>
    <row r="204" spans="1:27" s="160" customFormat="1" ht="12" customHeight="1">
      <c r="A204" s="123"/>
      <c r="B204" s="123"/>
      <c r="C204" s="59"/>
      <c r="D204" s="118"/>
      <c r="E204" s="119" t="s">
        <v>13</v>
      </c>
      <c r="F204" s="158"/>
      <c r="G204" s="164" t="str">
        <f t="shared" si="24"/>
        <v xml:space="preserve"> </v>
      </c>
      <c r="I204" s="161"/>
      <c r="J204" s="161"/>
      <c r="K204" s="161"/>
      <c r="L204" s="161"/>
      <c r="M204" s="161"/>
      <c r="N204" s="161"/>
      <c r="O204" s="161"/>
      <c r="P204" s="161"/>
      <c r="Q204" s="161"/>
      <c r="R204" s="161"/>
      <c r="S204" s="161"/>
      <c r="T204" s="161"/>
      <c r="U204" s="162"/>
      <c r="V204" s="163"/>
      <c r="W204" s="163"/>
      <c r="X204" s="161"/>
      <c r="Y204" s="162"/>
      <c r="Z204" s="163"/>
      <c r="AA204" s="163"/>
    </row>
    <row r="205" spans="1:27" s="160" customFormat="1" ht="12" customHeight="1">
      <c r="A205" s="123" t="s">
        <v>620</v>
      </c>
      <c r="B205" s="123" t="s">
        <v>332</v>
      </c>
      <c r="C205" s="59" t="s">
        <v>325</v>
      </c>
      <c r="D205" s="118" t="s">
        <v>12</v>
      </c>
      <c r="E205" s="119">
        <v>53</v>
      </c>
      <c r="F205" s="158"/>
      <c r="G205" s="164"/>
      <c r="I205" s="161"/>
      <c r="J205" s="161"/>
      <c r="K205" s="161"/>
      <c r="L205" s="161"/>
      <c r="M205" s="161"/>
      <c r="N205" s="161"/>
      <c r="O205" s="161"/>
      <c r="P205" s="161"/>
      <c r="Q205" s="161"/>
      <c r="R205" s="161"/>
      <c r="S205" s="161"/>
      <c r="T205" s="161"/>
      <c r="U205" s="162"/>
      <c r="V205" s="163"/>
      <c r="W205" s="163"/>
      <c r="X205" s="161"/>
      <c r="Y205" s="162"/>
      <c r="Z205" s="163"/>
      <c r="AA205" s="163"/>
    </row>
    <row r="206" spans="1:27" s="160" customFormat="1" ht="12" customHeight="1">
      <c r="A206" s="123"/>
      <c r="B206" s="123"/>
      <c r="C206" s="59"/>
      <c r="D206" s="118"/>
      <c r="E206" s="119"/>
      <c r="F206" s="158"/>
      <c r="G206" s="164"/>
      <c r="I206" s="161"/>
      <c r="J206" s="161"/>
      <c r="K206" s="161"/>
      <c r="L206" s="161"/>
      <c r="M206" s="161"/>
      <c r="N206" s="161"/>
      <c r="O206" s="161"/>
      <c r="P206" s="161"/>
      <c r="Q206" s="161"/>
      <c r="R206" s="161"/>
      <c r="S206" s="161"/>
      <c r="T206" s="161"/>
      <c r="U206" s="162"/>
      <c r="V206" s="163"/>
      <c r="W206" s="163"/>
      <c r="X206" s="161"/>
      <c r="Y206" s="162"/>
      <c r="Z206" s="163"/>
      <c r="AA206" s="163"/>
    </row>
    <row r="207" spans="1:27" s="160" customFormat="1" ht="12" customHeight="1">
      <c r="A207" s="123" t="s">
        <v>713</v>
      </c>
      <c r="B207" s="123" t="s">
        <v>326</v>
      </c>
      <c r="C207" s="59" t="s">
        <v>327</v>
      </c>
      <c r="D207" s="118" t="s">
        <v>12</v>
      </c>
      <c r="E207" s="119">
        <v>53</v>
      </c>
      <c r="F207" s="158"/>
      <c r="G207" s="164"/>
      <c r="I207" s="161"/>
      <c r="J207" s="161"/>
      <c r="K207" s="161"/>
      <c r="L207" s="161"/>
      <c r="M207" s="161"/>
      <c r="N207" s="161"/>
      <c r="O207" s="161"/>
      <c r="P207" s="161"/>
      <c r="Q207" s="161"/>
      <c r="R207" s="161"/>
      <c r="S207" s="161"/>
      <c r="T207" s="161"/>
      <c r="U207" s="162"/>
      <c r="V207" s="163"/>
      <c r="W207" s="163"/>
      <c r="X207" s="161"/>
      <c r="Y207" s="162"/>
      <c r="Z207" s="163"/>
      <c r="AA207" s="163"/>
    </row>
    <row r="208" spans="1:27" s="160" customFormat="1" ht="12" customHeight="1">
      <c r="A208" s="123"/>
      <c r="B208" s="123"/>
      <c r="C208" s="59"/>
      <c r="D208" s="118"/>
      <c r="E208" s="119"/>
      <c r="F208" s="158"/>
      <c r="G208" s="164"/>
      <c r="I208" s="161"/>
      <c r="J208" s="161"/>
      <c r="K208" s="161"/>
      <c r="L208" s="161"/>
      <c r="M208" s="161"/>
      <c r="N208" s="161"/>
      <c r="O208" s="161"/>
      <c r="P208" s="161"/>
      <c r="Q208" s="161"/>
      <c r="R208" s="161"/>
      <c r="S208" s="161"/>
      <c r="T208" s="161"/>
      <c r="U208" s="162"/>
      <c r="V208" s="163"/>
      <c r="W208" s="163"/>
      <c r="X208" s="161"/>
      <c r="Y208" s="162"/>
      <c r="Z208" s="163"/>
      <c r="AA208" s="163"/>
    </row>
    <row r="209" spans="1:27" s="160" customFormat="1" ht="12" customHeight="1">
      <c r="A209" s="123" t="s">
        <v>714</v>
      </c>
      <c r="B209" s="123" t="s">
        <v>333</v>
      </c>
      <c r="C209" s="59" t="s">
        <v>329</v>
      </c>
      <c r="D209" s="118" t="s">
        <v>12</v>
      </c>
      <c r="E209" s="119">
        <v>194</v>
      </c>
      <c r="F209" s="158"/>
      <c r="G209" s="164"/>
      <c r="I209" s="161"/>
      <c r="J209" s="161"/>
      <c r="K209" s="161"/>
      <c r="L209" s="161"/>
      <c r="M209" s="161"/>
      <c r="N209" s="161"/>
      <c r="O209" s="161"/>
      <c r="P209" s="161"/>
      <c r="Q209" s="161"/>
      <c r="R209" s="161"/>
      <c r="S209" s="161"/>
      <c r="T209" s="161"/>
      <c r="U209" s="162"/>
      <c r="V209" s="163"/>
      <c r="W209" s="163"/>
      <c r="X209" s="161"/>
      <c r="Y209" s="162"/>
      <c r="Z209" s="163"/>
      <c r="AA209" s="163"/>
    </row>
    <row r="210" spans="1:27" s="160" customFormat="1" ht="12" customHeight="1">
      <c r="A210" s="123"/>
      <c r="B210" s="123"/>
      <c r="C210" s="59"/>
      <c r="D210" s="118"/>
      <c r="E210" s="119"/>
      <c r="F210" s="158"/>
      <c r="G210" s="164" t="str">
        <f t="shared" si="24"/>
        <v xml:space="preserve"> </v>
      </c>
      <c r="I210" s="161"/>
      <c r="J210" s="161"/>
      <c r="K210" s="161"/>
      <c r="L210" s="161"/>
      <c r="M210" s="161"/>
      <c r="N210" s="161"/>
      <c r="O210" s="161"/>
      <c r="P210" s="161"/>
      <c r="Q210" s="161"/>
      <c r="R210" s="161"/>
      <c r="S210" s="161"/>
      <c r="T210" s="161"/>
      <c r="U210" s="162"/>
      <c r="V210" s="163"/>
      <c r="W210" s="163"/>
      <c r="X210" s="161"/>
      <c r="Y210" s="162"/>
      <c r="Z210" s="163"/>
      <c r="AA210" s="163"/>
    </row>
    <row r="211" spans="1:27" ht="13.2">
      <c r="A211" s="390">
        <v>4</v>
      </c>
      <c r="B211" s="426"/>
      <c r="C211" s="425" t="s">
        <v>626</v>
      </c>
      <c r="D211" s="118"/>
      <c r="E211" s="119"/>
      <c r="F211" s="158"/>
      <c r="G211" s="164"/>
      <c r="T211" s="162"/>
      <c r="U211" s="163"/>
      <c r="W211" s="161"/>
      <c r="X211" s="162"/>
      <c r="Y211" s="163"/>
      <c r="AA211" s="161"/>
    </row>
    <row r="212" spans="1:27" ht="14.25" customHeight="1">
      <c r="A212" s="390"/>
      <c r="B212" s="426"/>
      <c r="C212" s="425"/>
      <c r="D212" s="118"/>
      <c r="E212" s="119"/>
      <c r="F212" s="158"/>
      <c r="G212" s="164"/>
      <c r="T212" s="162"/>
      <c r="U212" s="163"/>
      <c r="W212" s="161"/>
      <c r="X212" s="162"/>
      <c r="Y212" s="163"/>
      <c r="AA212" s="161"/>
    </row>
    <row r="213" spans="1:27" ht="12" customHeight="1">
      <c r="A213" s="122" t="s">
        <v>1228</v>
      </c>
      <c r="B213" s="122" t="s">
        <v>600</v>
      </c>
      <c r="C213" s="117" t="s">
        <v>348</v>
      </c>
      <c r="D213" s="118"/>
      <c r="E213" s="119" t="s">
        <v>13</v>
      </c>
      <c r="F213" s="121"/>
      <c r="G213" s="120"/>
      <c r="T213" s="162"/>
      <c r="U213" s="163"/>
      <c r="W213" s="161"/>
      <c r="X213" s="162"/>
      <c r="Y213" s="163"/>
      <c r="AA213" s="161"/>
    </row>
    <row r="214" spans="1:27" ht="12" customHeight="1">
      <c r="A214" s="123"/>
      <c r="B214" s="123"/>
      <c r="C214" s="168"/>
      <c r="D214" s="118"/>
      <c r="E214" s="119" t="s">
        <v>13</v>
      </c>
      <c r="F214" s="121"/>
      <c r="G214" s="120"/>
      <c r="T214" s="162"/>
      <c r="U214" s="163"/>
      <c r="W214" s="161"/>
      <c r="X214" s="162"/>
      <c r="Y214" s="163"/>
      <c r="AA214" s="161"/>
    </row>
    <row r="215" spans="1:27" s="160" customFormat="1" ht="12" customHeight="1">
      <c r="A215" s="122" t="s">
        <v>627</v>
      </c>
      <c r="B215" s="122" t="s">
        <v>349</v>
      </c>
      <c r="C215" s="117" t="s">
        <v>350</v>
      </c>
      <c r="D215" s="118"/>
      <c r="E215" s="119" t="s">
        <v>13</v>
      </c>
      <c r="F215" s="121"/>
      <c r="G215" s="120"/>
      <c r="I215" s="161"/>
      <c r="J215" s="161"/>
      <c r="K215" s="161"/>
      <c r="L215" s="161"/>
      <c r="M215" s="161"/>
      <c r="N215" s="161"/>
      <c r="O215" s="161"/>
      <c r="P215" s="161"/>
      <c r="Q215" s="161"/>
      <c r="R215" s="161"/>
      <c r="S215" s="161"/>
      <c r="T215" s="162"/>
      <c r="U215" s="163"/>
      <c r="V215" s="163"/>
      <c r="W215" s="161"/>
      <c r="X215" s="162"/>
      <c r="Y215" s="163"/>
      <c r="Z215" s="163"/>
    </row>
    <row r="216" spans="1:27" s="160" customFormat="1" ht="12" customHeight="1">
      <c r="A216" s="123"/>
      <c r="B216" s="123"/>
      <c r="C216" s="59"/>
      <c r="D216" s="118"/>
      <c r="E216" s="119" t="s">
        <v>13</v>
      </c>
      <c r="F216" s="121"/>
      <c r="G216" s="120"/>
      <c r="I216" s="161"/>
      <c r="J216" s="161"/>
      <c r="K216" s="161"/>
      <c r="L216" s="161"/>
      <c r="M216" s="161"/>
      <c r="N216" s="161"/>
      <c r="O216" s="161"/>
      <c r="P216" s="161"/>
      <c r="Q216" s="161"/>
      <c r="R216" s="161"/>
      <c r="S216" s="161"/>
      <c r="T216" s="162"/>
      <c r="U216" s="163"/>
      <c r="V216" s="163"/>
      <c r="W216" s="161"/>
      <c r="X216" s="162"/>
      <c r="Y216" s="163"/>
      <c r="Z216" s="163"/>
    </row>
    <row r="217" spans="1:27" s="160" customFormat="1" ht="12" customHeight="1">
      <c r="A217" s="123" t="s">
        <v>628</v>
      </c>
      <c r="B217" s="123" t="s">
        <v>351</v>
      </c>
      <c r="C217" s="59" t="s">
        <v>352</v>
      </c>
      <c r="D217" s="118"/>
      <c r="E217" s="119"/>
      <c r="F217" s="121"/>
      <c r="G217" s="120"/>
      <c r="I217" s="161"/>
      <c r="J217" s="161"/>
      <c r="K217" s="161"/>
      <c r="L217" s="161"/>
      <c r="M217" s="161"/>
      <c r="N217" s="161"/>
      <c r="O217" s="161"/>
      <c r="P217" s="161"/>
      <c r="Q217" s="161"/>
      <c r="R217" s="161"/>
      <c r="S217" s="161"/>
      <c r="T217" s="162"/>
      <c r="U217" s="163"/>
      <c r="V217" s="163"/>
      <c r="W217" s="161"/>
      <c r="X217" s="162"/>
      <c r="Y217" s="163"/>
      <c r="Z217" s="163"/>
    </row>
    <row r="218" spans="1:27" s="160" customFormat="1" ht="12" customHeight="1">
      <c r="A218" s="123"/>
      <c r="B218" s="123"/>
      <c r="C218" s="59" t="s">
        <v>353</v>
      </c>
      <c r="D218" s="118"/>
      <c r="E218" s="119"/>
      <c r="F218" s="121"/>
      <c r="G218" s="120"/>
      <c r="I218" s="161"/>
      <c r="J218" s="161"/>
      <c r="K218" s="161"/>
      <c r="L218" s="161"/>
      <c r="M218" s="161"/>
      <c r="N218" s="161"/>
      <c r="O218" s="161"/>
      <c r="P218" s="161"/>
      <c r="Q218" s="161"/>
      <c r="R218" s="161"/>
      <c r="S218" s="161"/>
      <c r="T218" s="162"/>
      <c r="U218" s="163"/>
      <c r="V218" s="163"/>
      <c r="W218" s="161"/>
      <c r="X218" s="162"/>
      <c r="Y218" s="163"/>
      <c r="Z218" s="163"/>
    </row>
    <row r="219" spans="1:27" s="160" customFormat="1" ht="12" customHeight="1">
      <c r="A219" s="123"/>
      <c r="B219" s="123"/>
      <c r="C219" s="59" t="s">
        <v>834</v>
      </c>
      <c r="D219" s="118"/>
      <c r="E219" s="119"/>
      <c r="F219" s="121"/>
      <c r="G219" s="120"/>
      <c r="I219" s="161"/>
      <c r="J219" s="161"/>
      <c r="K219" s="161"/>
      <c r="L219" s="161"/>
      <c r="M219" s="161"/>
      <c r="N219" s="161"/>
      <c r="O219" s="161"/>
      <c r="P219" s="161"/>
      <c r="Q219" s="161"/>
      <c r="R219" s="161"/>
      <c r="S219" s="161"/>
      <c r="T219" s="162"/>
      <c r="U219" s="163"/>
      <c r="V219" s="163"/>
      <c r="W219" s="161"/>
      <c r="X219" s="162"/>
      <c r="Y219" s="163"/>
      <c r="Z219" s="163"/>
    </row>
    <row r="220" spans="1:27" s="160" customFormat="1" ht="12" customHeight="1">
      <c r="A220" s="122"/>
      <c r="B220" s="122"/>
      <c r="C220" s="117" t="s">
        <v>835</v>
      </c>
      <c r="D220" s="118" t="s">
        <v>12</v>
      </c>
      <c r="E220" s="119">
        <f>ROUNDUP(((27.5*2)+(170*2)),-1)</f>
        <v>400</v>
      </c>
      <c r="F220" s="121"/>
      <c r="G220" s="120" t="str">
        <f>IF(TRIM(E220)="rate only","ro",IF(ISBLANK(F220)," ",E220*F220))</f>
        <v xml:space="preserve"> </v>
      </c>
      <c r="I220" s="161"/>
      <c r="J220" s="161"/>
      <c r="K220" s="161"/>
      <c r="L220" s="161"/>
      <c r="M220" s="161"/>
      <c r="N220" s="161"/>
      <c r="O220" s="161"/>
      <c r="P220" s="161"/>
      <c r="Q220" s="161"/>
      <c r="R220" s="161"/>
      <c r="S220" s="161"/>
      <c r="T220" s="161"/>
      <c r="U220" s="162"/>
      <c r="V220" s="163"/>
      <c r="W220" s="163"/>
      <c r="X220" s="161"/>
      <c r="Y220" s="162"/>
      <c r="Z220" s="163"/>
      <c r="AA220" s="163"/>
    </row>
    <row r="221" spans="1:27" s="160" customFormat="1" ht="12" customHeight="1">
      <c r="A221" s="123"/>
      <c r="B221" s="123"/>
      <c r="C221" s="59"/>
      <c r="D221" s="118"/>
      <c r="E221" s="119"/>
      <c r="F221" s="158"/>
      <c r="G221" s="164"/>
      <c r="I221" s="161"/>
      <c r="J221" s="161"/>
      <c r="K221" s="161"/>
      <c r="L221" s="161"/>
      <c r="M221" s="161"/>
      <c r="N221" s="161"/>
      <c r="O221" s="161"/>
      <c r="P221" s="161"/>
      <c r="Q221" s="161"/>
      <c r="R221" s="161"/>
      <c r="S221" s="161"/>
      <c r="T221" s="161"/>
      <c r="U221" s="162"/>
      <c r="V221" s="163"/>
      <c r="W221" s="163"/>
      <c r="X221" s="161"/>
      <c r="Y221" s="162"/>
      <c r="Z221" s="163"/>
      <c r="AA221" s="163"/>
    </row>
    <row r="222" spans="1:27" s="160" customFormat="1" ht="13.2">
      <c r="A222" s="390">
        <v>5</v>
      </c>
      <c r="B222" s="426"/>
      <c r="C222" s="425" t="s">
        <v>904</v>
      </c>
      <c r="D222" s="207"/>
      <c r="E222" s="119"/>
      <c r="F222" s="158"/>
      <c r="G222" s="164"/>
      <c r="I222" s="161"/>
      <c r="J222" s="161"/>
      <c r="K222" s="161"/>
      <c r="L222" s="161"/>
      <c r="M222" s="161"/>
      <c r="N222" s="161"/>
      <c r="O222" s="161"/>
      <c r="P222" s="161"/>
      <c r="Q222" s="161"/>
      <c r="R222" s="161"/>
      <c r="S222" s="161"/>
      <c r="T222" s="161"/>
      <c r="U222" s="162"/>
      <c r="V222" s="163"/>
      <c r="W222" s="163"/>
      <c r="X222" s="161"/>
      <c r="Y222" s="162"/>
      <c r="Z222" s="163"/>
      <c r="AA222" s="163"/>
    </row>
    <row r="223" spans="1:27" s="160" customFormat="1" ht="12" customHeight="1">
      <c r="A223" s="208"/>
      <c r="B223" s="208"/>
      <c r="C223" s="59"/>
      <c r="D223" s="207"/>
      <c r="E223" s="119"/>
      <c r="F223" s="158"/>
      <c r="G223" s="164"/>
      <c r="I223" s="161"/>
      <c r="J223" s="161"/>
      <c r="K223" s="161"/>
      <c r="L223" s="161"/>
      <c r="M223" s="161"/>
      <c r="N223" s="161"/>
      <c r="O223" s="161"/>
      <c r="P223" s="161"/>
      <c r="Q223" s="161"/>
      <c r="R223" s="161"/>
      <c r="S223" s="161"/>
      <c r="T223" s="161"/>
      <c r="U223" s="162"/>
      <c r="V223" s="163"/>
      <c r="W223" s="163"/>
      <c r="X223" s="161"/>
      <c r="Y223" s="162"/>
      <c r="Z223" s="163"/>
      <c r="AA223" s="163"/>
    </row>
    <row r="224" spans="1:27" s="160" customFormat="1" ht="12" customHeight="1">
      <c r="A224" s="122" t="s">
        <v>960</v>
      </c>
      <c r="B224" s="122" t="s">
        <v>905</v>
      </c>
      <c r="C224" s="117" t="s">
        <v>378</v>
      </c>
      <c r="D224" s="207"/>
      <c r="E224" s="119"/>
      <c r="F224" s="158"/>
      <c r="G224" s="164"/>
      <c r="I224" s="161"/>
      <c r="J224" s="161"/>
      <c r="K224" s="161"/>
      <c r="L224" s="161"/>
      <c r="M224" s="161"/>
      <c r="N224" s="161"/>
      <c r="O224" s="161"/>
      <c r="P224" s="161"/>
      <c r="Q224" s="161"/>
      <c r="R224" s="161"/>
      <c r="S224" s="161"/>
      <c r="T224" s="161"/>
      <c r="U224" s="162"/>
      <c r="V224" s="163"/>
      <c r="W224" s="163"/>
      <c r="X224" s="161"/>
      <c r="Y224" s="162"/>
      <c r="Z224" s="163"/>
      <c r="AA224" s="163"/>
    </row>
    <row r="225" spans="1:27" s="160" customFormat="1" ht="12" customHeight="1">
      <c r="A225" s="208"/>
      <c r="B225" s="208"/>
      <c r="C225" s="59"/>
      <c r="D225" s="207"/>
      <c r="E225" s="119"/>
      <c r="F225" s="158"/>
      <c r="G225" s="164"/>
      <c r="I225" s="161"/>
      <c r="J225" s="161"/>
      <c r="K225" s="161"/>
      <c r="L225" s="161"/>
      <c r="M225" s="161"/>
      <c r="N225" s="161"/>
      <c r="O225" s="161"/>
      <c r="P225" s="161"/>
      <c r="Q225" s="161"/>
      <c r="R225" s="161"/>
      <c r="S225" s="161"/>
      <c r="T225" s="161"/>
      <c r="U225" s="162"/>
      <c r="V225" s="163"/>
      <c r="W225" s="163"/>
      <c r="X225" s="161"/>
      <c r="Y225" s="162"/>
      <c r="Z225" s="163"/>
      <c r="AA225" s="163"/>
    </row>
    <row r="226" spans="1:27" s="160" customFormat="1" ht="16.5" customHeight="1">
      <c r="A226" s="123" t="s">
        <v>1804</v>
      </c>
      <c r="B226" s="123" t="s">
        <v>387</v>
      </c>
      <c r="C226" s="455" t="s">
        <v>86</v>
      </c>
      <c r="D226" s="118"/>
      <c r="E226" s="119"/>
      <c r="F226" s="121"/>
      <c r="G226" s="120" t="str">
        <f>IF(TRIM(E226)="rate only","ro",IF(ISBLANK(F226)," ",E226*F226))</f>
        <v xml:space="preserve"> </v>
      </c>
      <c r="I226" s="161"/>
      <c r="J226" s="161"/>
      <c r="K226" s="161"/>
      <c r="L226" s="161"/>
      <c r="M226" s="161"/>
      <c r="N226" s="161"/>
      <c r="O226" s="161"/>
      <c r="P226" s="161"/>
      <c r="Q226" s="161"/>
      <c r="R226" s="161"/>
      <c r="S226" s="161"/>
      <c r="T226" s="161"/>
      <c r="U226" s="162"/>
      <c r="V226" s="163"/>
      <c r="W226" s="163"/>
      <c r="X226" s="161"/>
      <c r="Y226" s="162"/>
      <c r="Z226" s="163"/>
      <c r="AA226" s="163"/>
    </row>
    <row r="227" spans="1:27" s="160" customFormat="1" ht="16.5" customHeight="1">
      <c r="A227" s="123"/>
      <c r="B227" s="123"/>
      <c r="C227" s="455" t="s">
        <v>1096</v>
      </c>
      <c r="D227" s="118"/>
      <c r="E227" s="119" t="s">
        <v>13</v>
      </c>
      <c r="F227" s="121"/>
      <c r="G227" s="120"/>
      <c r="I227" s="161"/>
      <c r="J227" s="161"/>
      <c r="K227" s="161"/>
      <c r="L227" s="161"/>
      <c r="M227" s="161"/>
      <c r="N227" s="161"/>
      <c r="O227" s="161"/>
      <c r="P227" s="161"/>
      <c r="Q227" s="161"/>
      <c r="R227" s="161"/>
      <c r="S227" s="161"/>
      <c r="T227" s="161"/>
      <c r="U227" s="162"/>
      <c r="V227" s="163"/>
      <c r="W227" s="163"/>
      <c r="X227" s="161"/>
      <c r="Y227" s="162"/>
      <c r="Z227" s="163"/>
      <c r="AA227" s="163"/>
    </row>
    <row r="228" spans="1:27" ht="12" customHeight="1">
      <c r="A228" s="122"/>
      <c r="B228" s="123"/>
      <c r="C228" s="59"/>
      <c r="D228" s="118"/>
      <c r="E228" s="119"/>
      <c r="F228" s="121"/>
      <c r="G228" s="120"/>
    </row>
    <row r="229" spans="1:27" ht="15.6">
      <c r="A229" s="123" t="s">
        <v>961</v>
      </c>
      <c r="B229" s="123" t="s">
        <v>388</v>
      </c>
      <c r="C229" s="59" t="s">
        <v>87</v>
      </c>
      <c r="D229" s="118" t="s">
        <v>275</v>
      </c>
      <c r="E229" s="119">
        <v>48</v>
      </c>
      <c r="F229" s="121"/>
      <c r="G229" s="120" t="str">
        <f>IF(TRIM(E229)="rate only","ro",IF(ISBLANK(F229)," ",E229*F229))</f>
        <v xml:space="preserve"> </v>
      </c>
    </row>
    <row r="230" spans="1:27" ht="12" customHeight="1">
      <c r="A230" s="122"/>
      <c r="B230" s="123"/>
      <c r="C230" s="117"/>
      <c r="D230" s="118"/>
      <c r="E230" s="119"/>
      <c r="F230" s="121"/>
      <c r="G230" s="164" t="str">
        <f t="shared" ref="G230" si="25">IF(TRIM(E230)="rate only","ro",IF(ISBLANK(F230)," ",E230*F230))</f>
        <v xml:space="preserve"> </v>
      </c>
    </row>
    <row r="231" spans="1:27" ht="22.5" customHeight="1">
      <c r="A231" s="123" t="s">
        <v>1805</v>
      </c>
      <c r="B231" s="123" t="s">
        <v>390</v>
      </c>
      <c r="C231" s="455" t="s">
        <v>907</v>
      </c>
      <c r="D231" s="118" t="s">
        <v>275</v>
      </c>
      <c r="E231" s="119">
        <v>20</v>
      </c>
      <c r="F231" s="121"/>
      <c r="G231" s="164"/>
    </row>
    <row r="232" spans="1:27" ht="13.2">
      <c r="A232" s="123"/>
      <c r="B232" s="123"/>
      <c r="C232" s="455" t="s">
        <v>908</v>
      </c>
      <c r="D232" s="118"/>
      <c r="E232" s="119"/>
      <c r="F232" s="121"/>
      <c r="G232" s="120"/>
    </row>
    <row r="233" spans="1:27" ht="13.2">
      <c r="A233" s="123"/>
      <c r="B233" s="123"/>
      <c r="C233" s="455"/>
      <c r="D233" s="118"/>
      <c r="E233" s="119"/>
      <c r="F233" s="121"/>
      <c r="G233" s="120"/>
    </row>
    <row r="234" spans="1:27" ht="12" customHeight="1">
      <c r="A234" s="122" t="s">
        <v>963</v>
      </c>
      <c r="B234" s="122" t="s">
        <v>391</v>
      </c>
      <c r="C234" s="445" t="s">
        <v>90</v>
      </c>
      <c r="D234" s="118"/>
      <c r="E234" s="119"/>
      <c r="F234" s="121"/>
      <c r="G234" s="120"/>
    </row>
    <row r="235" spans="1:27" ht="12" customHeight="1">
      <c r="A235" s="123"/>
      <c r="B235" s="123"/>
      <c r="C235" s="117"/>
      <c r="D235" s="118"/>
      <c r="E235" s="119"/>
      <c r="F235" s="121"/>
      <c r="G235" s="164"/>
    </row>
    <row r="236" spans="1:27" ht="12" customHeight="1">
      <c r="A236" s="123" t="s">
        <v>964</v>
      </c>
      <c r="B236" s="123" t="s">
        <v>392</v>
      </c>
      <c r="C236" s="455" t="s">
        <v>91</v>
      </c>
      <c r="D236" s="118"/>
      <c r="E236" s="119"/>
      <c r="F236" s="121"/>
      <c r="G236" s="164"/>
    </row>
    <row r="237" spans="1:27" ht="12" customHeight="1">
      <c r="A237" s="123"/>
      <c r="B237" s="123"/>
      <c r="C237" s="455"/>
      <c r="D237" s="118"/>
      <c r="E237" s="119"/>
      <c r="F237" s="121"/>
      <c r="G237" s="164"/>
    </row>
    <row r="238" spans="1:27" ht="15" customHeight="1">
      <c r="A238" s="123" t="s">
        <v>965</v>
      </c>
      <c r="B238" s="123" t="s">
        <v>393</v>
      </c>
      <c r="C238" s="165" t="s">
        <v>92</v>
      </c>
      <c r="D238" s="118" t="s">
        <v>275</v>
      </c>
      <c r="E238" s="119">
        <v>20</v>
      </c>
      <c r="F238" s="121"/>
      <c r="G238" s="164"/>
    </row>
    <row r="239" spans="1:27" s="160" customFormat="1" ht="12" customHeight="1">
      <c r="A239" s="123"/>
      <c r="B239" s="123"/>
      <c r="C239" s="59"/>
      <c r="D239" s="118"/>
      <c r="E239" s="119"/>
      <c r="F239" s="158"/>
      <c r="G239" s="164"/>
      <c r="I239" s="161"/>
      <c r="J239" s="161"/>
      <c r="K239" s="161"/>
      <c r="L239" s="161"/>
      <c r="M239" s="161"/>
      <c r="N239" s="161"/>
      <c r="O239" s="161"/>
      <c r="P239" s="161"/>
      <c r="Q239" s="161"/>
      <c r="R239" s="161"/>
      <c r="S239" s="161"/>
      <c r="T239" s="161"/>
      <c r="U239" s="162"/>
      <c r="V239" s="163"/>
      <c r="W239" s="163"/>
      <c r="X239" s="161"/>
      <c r="Y239" s="162"/>
      <c r="Z239" s="163"/>
      <c r="AA239" s="163"/>
    </row>
    <row r="240" spans="1:27" s="160" customFormat="1" ht="12" customHeight="1">
      <c r="A240" s="122" t="s">
        <v>966</v>
      </c>
      <c r="B240" s="122" t="s">
        <v>394</v>
      </c>
      <c r="C240" s="117" t="s">
        <v>93</v>
      </c>
      <c r="D240" s="118"/>
      <c r="E240" s="119"/>
      <c r="F240" s="121"/>
      <c r="G240" s="164"/>
      <c r="I240" s="161"/>
      <c r="J240" s="161"/>
      <c r="K240" s="161"/>
      <c r="L240" s="161"/>
      <c r="M240" s="161"/>
      <c r="N240" s="161"/>
      <c r="O240" s="161"/>
      <c r="P240" s="161"/>
      <c r="Q240" s="161"/>
      <c r="R240" s="161"/>
      <c r="S240" s="161"/>
      <c r="T240" s="161"/>
      <c r="U240" s="162"/>
      <c r="V240" s="163"/>
      <c r="W240" s="163"/>
      <c r="X240" s="161"/>
      <c r="Y240" s="162"/>
      <c r="Z240" s="163"/>
      <c r="AA240" s="163"/>
    </row>
    <row r="241" spans="1:27" s="160" customFormat="1" ht="12" customHeight="1">
      <c r="A241" s="122"/>
      <c r="B241" s="123"/>
      <c r="C241" s="59"/>
      <c r="D241" s="118"/>
      <c r="E241" s="119"/>
      <c r="F241" s="121"/>
      <c r="G241" s="164"/>
      <c r="I241" s="161"/>
      <c r="J241" s="161"/>
      <c r="K241" s="161"/>
      <c r="L241" s="161"/>
      <c r="M241" s="161"/>
      <c r="N241" s="161"/>
      <c r="O241" s="161"/>
      <c r="P241" s="161"/>
      <c r="Q241" s="161"/>
      <c r="R241" s="161"/>
      <c r="S241" s="161"/>
      <c r="T241" s="161"/>
      <c r="U241" s="162"/>
      <c r="V241" s="163"/>
      <c r="W241" s="163"/>
      <c r="X241" s="161"/>
      <c r="Y241" s="162"/>
      <c r="Z241" s="163"/>
      <c r="AA241" s="163"/>
    </row>
    <row r="242" spans="1:27" s="160" customFormat="1" ht="12" customHeight="1">
      <c r="A242" s="123" t="s">
        <v>967</v>
      </c>
      <c r="B242" s="123" t="s">
        <v>395</v>
      </c>
      <c r="C242" s="455" t="s">
        <v>94</v>
      </c>
      <c r="D242" s="118" t="s">
        <v>275</v>
      </c>
      <c r="E242" s="119">
        <f>20*2.5*0.075</f>
        <v>3.75</v>
      </c>
      <c r="F242" s="121"/>
      <c r="G242" s="164"/>
      <c r="I242" s="161"/>
      <c r="J242" s="161"/>
      <c r="K242" s="161"/>
      <c r="L242" s="161"/>
      <c r="M242" s="161"/>
      <c r="N242" s="161"/>
      <c r="O242" s="161"/>
      <c r="P242" s="161"/>
      <c r="Q242" s="161"/>
      <c r="R242" s="161"/>
      <c r="S242" s="161"/>
      <c r="T242" s="161"/>
      <c r="U242" s="162"/>
      <c r="V242" s="163"/>
      <c r="W242" s="163"/>
      <c r="X242" s="161"/>
      <c r="Y242" s="162"/>
      <c r="Z242" s="163"/>
      <c r="AA242" s="163"/>
    </row>
    <row r="243" spans="1:27" s="160" customFormat="1" ht="12" customHeight="1">
      <c r="A243" s="123"/>
      <c r="B243" s="123"/>
      <c r="C243" s="455"/>
      <c r="D243" s="118"/>
      <c r="E243" s="119"/>
      <c r="F243" s="121"/>
      <c r="G243" s="164"/>
      <c r="I243" s="161"/>
      <c r="J243" s="161"/>
      <c r="K243" s="161"/>
      <c r="L243" s="161"/>
      <c r="M243" s="161"/>
      <c r="N243" s="161"/>
      <c r="O243" s="161"/>
      <c r="P243" s="161"/>
      <c r="Q243" s="161"/>
      <c r="R243" s="161"/>
      <c r="S243" s="161"/>
      <c r="T243" s="161"/>
      <c r="U243" s="162"/>
      <c r="V243" s="163"/>
      <c r="W243" s="163"/>
      <c r="X243" s="161"/>
      <c r="Y243" s="162"/>
      <c r="Z243" s="163"/>
      <c r="AA243" s="163"/>
    </row>
    <row r="244" spans="1:27" s="160" customFormat="1" ht="12" customHeight="1">
      <c r="A244" s="123"/>
      <c r="B244" s="123"/>
      <c r="C244" s="455"/>
      <c r="D244" s="118"/>
      <c r="E244" s="119"/>
      <c r="F244" s="121"/>
      <c r="G244" s="164"/>
      <c r="I244" s="161"/>
      <c r="J244" s="161"/>
      <c r="K244" s="161"/>
      <c r="L244" s="161"/>
      <c r="M244" s="161"/>
      <c r="N244" s="161"/>
      <c r="O244" s="161"/>
      <c r="P244" s="161"/>
      <c r="Q244" s="161"/>
      <c r="R244" s="161"/>
      <c r="S244" s="161"/>
      <c r="T244" s="161"/>
      <c r="U244" s="162"/>
      <c r="V244" s="163"/>
      <c r="W244" s="163"/>
      <c r="X244" s="161"/>
      <c r="Y244" s="162"/>
      <c r="Z244" s="163"/>
      <c r="AA244" s="163"/>
    </row>
    <row r="245" spans="1:27" s="160" customFormat="1" ht="12" customHeight="1">
      <c r="A245" s="122"/>
      <c r="B245" s="123"/>
      <c r="C245" s="455"/>
      <c r="D245" s="118"/>
      <c r="E245" s="119"/>
      <c r="F245" s="121"/>
      <c r="G245" s="164"/>
      <c r="I245" s="161"/>
      <c r="J245" s="161"/>
      <c r="K245" s="161"/>
      <c r="L245" s="161"/>
      <c r="M245" s="161"/>
      <c r="N245" s="161"/>
      <c r="O245" s="161"/>
      <c r="P245" s="161"/>
      <c r="Q245" s="161"/>
      <c r="R245" s="161"/>
      <c r="S245" s="161"/>
      <c r="T245" s="161"/>
      <c r="U245" s="162"/>
      <c r="V245" s="163"/>
      <c r="W245" s="163"/>
      <c r="X245" s="161"/>
      <c r="Y245" s="162"/>
      <c r="Z245" s="163"/>
      <c r="AA245" s="163"/>
    </row>
    <row r="246" spans="1:27" s="150" customFormat="1" ht="13.2">
      <c r="A246" s="62"/>
      <c r="B246" s="70"/>
      <c r="C246" s="70"/>
      <c r="D246" s="70"/>
      <c r="E246" s="70"/>
      <c r="F246" s="71"/>
      <c r="G246" s="72"/>
    </row>
    <row r="247" spans="1:27" s="150" customFormat="1" ht="13.2">
      <c r="A247" s="152" t="s">
        <v>252</v>
      </c>
      <c r="B247" s="60"/>
      <c r="C247" s="153"/>
      <c r="D247" s="153"/>
      <c r="E247" s="153"/>
      <c r="F247" s="155"/>
      <c r="G247" s="170">
        <f>SUM(G222:G245)</f>
        <v>0</v>
      </c>
    </row>
    <row r="248" spans="1:27" s="150" customFormat="1" ht="13.8" thickBot="1">
      <c r="A248" s="53"/>
      <c r="B248" s="65"/>
      <c r="C248" s="65"/>
      <c r="D248" s="65"/>
      <c r="E248" s="65"/>
      <c r="F248" s="73"/>
      <c r="G248" s="51"/>
    </row>
    <row r="249" spans="1:27" s="150" customFormat="1" ht="13.8" thickBot="1">
      <c r="A249" s="768" t="s">
        <v>27</v>
      </c>
      <c r="B249" s="769"/>
      <c r="C249" s="770"/>
      <c r="D249" s="770"/>
      <c r="E249" s="770"/>
      <c r="F249" s="771" t="s">
        <v>28</v>
      </c>
      <c r="G249" s="772"/>
    </row>
    <row r="250" spans="1:27" s="150" customFormat="1" ht="15" customHeight="1">
      <c r="A250" s="148" t="s">
        <v>248</v>
      </c>
      <c r="B250" s="148"/>
      <c r="C250" s="149"/>
      <c r="D250" s="149"/>
      <c r="E250" s="149"/>
      <c r="F250" s="149"/>
      <c r="G250" s="149"/>
    </row>
    <row r="251" spans="1:27" s="150" customFormat="1" ht="12.75" customHeight="1">
      <c r="A251" s="763" t="s">
        <v>1837</v>
      </c>
      <c r="B251" s="763"/>
      <c r="C251" s="763"/>
      <c r="D251" s="763"/>
      <c r="E251" s="763"/>
      <c r="F251" s="763"/>
      <c r="G251" s="763"/>
    </row>
    <row r="252" spans="1:27" s="150" customFormat="1" ht="12.75" customHeight="1">
      <c r="A252" s="757" t="s">
        <v>1097</v>
      </c>
      <c r="B252" s="757"/>
      <c r="C252" s="757"/>
      <c r="D252" s="621"/>
      <c r="E252" s="621"/>
      <c r="F252" s="621"/>
      <c r="G252" s="621"/>
    </row>
    <row r="253" spans="1:27" s="150" customFormat="1" ht="13.2">
      <c r="A253" s="60"/>
      <c r="B253" s="60"/>
      <c r="C253" s="149"/>
      <c r="D253" s="149"/>
      <c r="E253" s="149"/>
      <c r="F253" s="171"/>
      <c r="G253" s="149"/>
    </row>
    <row r="254" spans="1:27" s="150" customFormat="1" ht="13.2">
      <c r="A254" s="61"/>
      <c r="B254" s="61"/>
      <c r="C254" s="61"/>
      <c r="D254" s="61"/>
      <c r="E254" s="61"/>
      <c r="F254" s="74"/>
      <c r="G254" s="61"/>
    </row>
    <row r="255" spans="1:27" s="150" customFormat="1" ht="13.2">
      <c r="A255" s="29" t="s">
        <v>0</v>
      </c>
      <c r="B255" s="29" t="s">
        <v>433</v>
      </c>
      <c r="C255" s="29" t="s">
        <v>1</v>
      </c>
      <c r="D255" s="29" t="s">
        <v>2</v>
      </c>
      <c r="E255" s="29" t="s">
        <v>3</v>
      </c>
      <c r="F255" s="172" t="s">
        <v>4</v>
      </c>
      <c r="G255" s="29" t="s">
        <v>249</v>
      </c>
    </row>
    <row r="256" spans="1:27" s="150" customFormat="1" ht="13.2">
      <c r="A256" s="29" t="s">
        <v>29</v>
      </c>
      <c r="B256" s="29"/>
      <c r="C256" s="29"/>
      <c r="D256" s="29"/>
      <c r="E256" s="29"/>
      <c r="F256" s="172"/>
      <c r="G256" s="29" t="s">
        <v>250</v>
      </c>
    </row>
    <row r="257" spans="1:27" s="150" customFormat="1" ht="13.2">
      <c r="A257" s="51"/>
      <c r="B257" s="51"/>
      <c r="C257" s="51"/>
      <c r="D257" s="51"/>
      <c r="E257" s="51"/>
      <c r="F257" s="75"/>
      <c r="G257" s="29"/>
    </row>
    <row r="258" spans="1:27" s="150" customFormat="1" ht="13.2">
      <c r="A258" s="62"/>
      <c r="B258" s="63"/>
      <c r="C258" s="63"/>
      <c r="D258" s="63"/>
      <c r="E258" s="63"/>
      <c r="F258" s="76"/>
      <c r="G258" s="61"/>
    </row>
    <row r="259" spans="1:27" s="150" customFormat="1" ht="13.2">
      <c r="A259" s="152" t="s">
        <v>251</v>
      </c>
      <c r="B259" s="60"/>
      <c r="C259" s="153"/>
      <c r="D259" s="153"/>
      <c r="E259" s="153"/>
      <c r="F259" s="154"/>
      <c r="G259" s="170">
        <f>G247</f>
        <v>0</v>
      </c>
    </row>
    <row r="260" spans="1:27" s="150" customFormat="1" ht="13.2">
      <c r="A260" s="53"/>
      <c r="B260" s="65"/>
      <c r="C260" s="65"/>
      <c r="D260" s="65"/>
      <c r="E260" s="65"/>
      <c r="F260" s="66"/>
      <c r="G260" s="77"/>
    </row>
    <row r="261" spans="1:27" s="160" customFormat="1" ht="12" customHeight="1">
      <c r="A261" s="122" t="s">
        <v>968</v>
      </c>
      <c r="B261" s="122" t="s">
        <v>909</v>
      </c>
      <c r="C261" s="117" t="s">
        <v>379</v>
      </c>
      <c r="D261" s="118"/>
      <c r="E261" s="119"/>
      <c r="F261" s="121"/>
      <c r="G261" s="120"/>
      <c r="I261" s="161"/>
      <c r="J261" s="161"/>
      <c r="K261" s="161"/>
      <c r="L261" s="161"/>
      <c r="M261" s="161"/>
      <c r="N261" s="161"/>
      <c r="O261" s="161"/>
      <c r="P261" s="161"/>
      <c r="Q261" s="161"/>
      <c r="R261" s="161"/>
      <c r="S261" s="161"/>
      <c r="T261" s="161"/>
      <c r="U261" s="162"/>
      <c r="V261" s="163"/>
      <c r="W261" s="163"/>
      <c r="X261" s="161"/>
      <c r="Y261" s="162"/>
      <c r="Z261" s="163"/>
      <c r="AA261" s="163"/>
    </row>
    <row r="262" spans="1:27" s="160" customFormat="1" ht="12" customHeight="1">
      <c r="A262" s="122"/>
      <c r="B262" s="122"/>
      <c r="C262" s="117"/>
      <c r="D262" s="118"/>
      <c r="E262" s="119"/>
      <c r="F262" s="121"/>
      <c r="G262" s="120"/>
      <c r="I262" s="161"/>
      <c r="J262" s="161"/>
      <c r="K262" s="161"/>
      <c r="L262" s="161"/>
      <c r="M262" s="161"/>
      <c r="N262" s="161"/>
      <c r="O262" s="161"/>
      <c r="P262" s="161"/>
      <c r="Q262" s="161"/>
      <c r="R262" s="161"/>
      <c r="S262" s="161"/>
      <c r="T262" s="161"/>
      <c r="U262" s="162"/>
      <c r="V262" s="163"/>
      <c r="W262" s="163"/>
      <c r="X262" s="161"/>
      <c r="Y262" s="162"/>
      <c r="Z262" s="163"/>
      <c r="AA262" s="163"/>
    </row>
    <row r="263" spans="1:27" s="160" customFormat="1" ht="12" customHeight="1">
      <c r="A263" s="122" t="s">
        <v>969</v>
      </c>
      <c r="B263" s="122" t="s">
        <v>396</v>
      </c>
      <c r="C263" s="445" t="s">
        <v>95</v>
      </c>
      <c r="D263" s="118"/>
      <c r="E263" s="119" t="s">
        <v>13</v>
      </c>
      <c r="F263" s="121"/>
      <c r="G263" s="120"/>
      <c r="I263" s="161"/>
      <c r="J263" s="161"/>
      <c r="K263" s="161"/>
      <c r="L263" s="161"/>
      <c r="M263" s="161"/>
      <c r="N263" s="161"/>
      <c r="O263" s="161"/>
      <c r="P263" s="161"/>
      <c r="Q263" s="161"/>
      <c r="R263" s="161"/>
      <c r="S263" s="161"/>
      <c r="T263" s="161"/>
      <c r="U263" s="162"/>
      <c r="V263" s="163"/>
      <c r="W263" s="163"/>
      <c r="X263" s="161"/>
      <c r="Y263" s="162"/>
      <c r="Z263" s="163"/>
      <c r="AA263" s="163"/>
    </row>
    <row r="264" spans="1:27" s="160" customFormat="1" ht="12" customHeight="1">
      <c r="A264" s="122"/>
      <c r="B264" s="122"/>
      <c r="C264" s="445"/>
      <c r="D264" s="118"/>
      <c r="E264" s="119"/>
      <c r="F264" s="121"/>
      <c r="G264" s="120"/>
      <c r="I264" s="161"/>
      <c r="J264" s="161"/>
      <c r="K264" s="161"/>
      <c r="L264" s="161"/>
      <c r="M264" s="161"/>
      <c r="N264" s="161"/>
      <c r="O264" s="161"/>
      <c r="P264" s="161"/>
      <c r="Q264" s="161"/>
      <c r="R264" s="161"/>
      <c r="S264" s="161"/>
      <c r="T264" s="161"/>
      <c r="U264" s="162"/>
      <c r="V264" s="163"/>
      <c r="W264" s="163"/>
      <c r="X264" s="161"/>
      <c r="Y264" s="162"/>
      <c r="Z264" s="163"/>
      <c r="AA264" s="163"/>
    </row>
    <row r="265" spans="1:27" s="160" customFormat="1" ht="12" customHeight="1">
      <c r="A265" s="123" t="s">
        <v>970</v>
      </c>
      <c r="B265" s="123" t="s">
        <v>397</v>
      </c>
      <c r="C265" s="455" t="s">
        <v>96</v>
      </c>
      <c r="D265" s="118"/>
      <c r="E265" s="119"/>
      <c r="F265" s="121"/>
      <c r="G265" s="120"/>
      <c r="I265" s="161"/>
      <c r="J265" s="161"/>
      <c r="K265" s="161"/>
      <c r="L265" s="161"/>
      <c r="M265" s="161"/>
      <c r="N265" s="161"/>
      <c r="O265" s="161"/>
      <c r="P265" s="161"/>
      <c r="Q265" s="161"/>
      <c r="R265" s="161"/>
      <c r="S265" s="161"/>
      <c r="T265" s="161"/>
      <c r="U265" s="162"/>
      <c r="V265" s="163"/>
      <c r="W265" s="163"/>
      <c r="X265" s="161"/>
      <c r="Y265" s="162"/>
      <c r="Z265" s="163"/>
      <c r="AA265" s="163"/>
    </row>
    <row r="266" spans="1:27" ht="14.25" customHeight="1">
      <c r="A266" s="390"/>
      <c r="B266" s="426"/>
      <c r="C266" s="425"/>
      <c r="D266" s="118"/>
      <c r="E266" s="119"/>
      <c r="F266" s="158"/>
      <c r="G266" s="164"/>
      <c r="T266" s="162"/>
      <c r="U266" s="163"/>
      <c r="W266" s="161"/>
      <c r="X266" s="162"/>
      <c r="Y266" s="163"/>
      <c r="AA266" s="161"/>
    </row>
    <row r="267" spans="1:27" ht="15.6">
      <c r="A267" s="123" t="s">
        <v>971</v>
      </c>
      <c r="B267" s="123" t="s">
        <v>910</v>
      </c>
      <c r="C267" s="455" t="s">
        <v>917</v>
      </c>
      <c r="D267" s="118" t="s">
        <v>377</v>
      </c>
      <c r="E267" s="119">
        <v>34</v>
      </c>
      <c r="F267" s="121"/>
      <c r="G267" s="120">
        <f>E267*F267</f>
        <v>0</v>
      </c>
      <c r="T267" s="162"/>
      <c r="U267" s="163"/>
      <c r="W267" s="161"/>
      <c r="X267" s="162"/>
      <c r="Y267" s="163"/>
      <c r="AA267" s="161"/>
    </row>
    <row r="268" spans="1:27" ht="12" customHeight="1">
      <c r="A268" s="122"/>
      <c r="B268" s="123"/>
      <c r="C268" s="455" t="s">
        <v>918</v>
      </c>
      <c r="D268" s="118"/>
      <c r="E268" s="119" t="s">
        <v>13</v>
      </c>
      <c r="F268" s="121"/>
      <c r="G268" s="120" t="str">
        <f>IF(TRIM(E268)="rate only","ro",IF(ISBLANK(F268)," ",E268*F268))</f>
        <v xml:space="preserve"> </v>
      </c>
      <c r="T268" s="162"/>
      <c r="U268" s="163"/>
      <c r="W268" s="161"/>
      <c r="X268" s="162"/>
      <c r="Y268" s="163"/>
      <c r="AA268" s="161"/>
    </row>
    <row r="269" spans="1:27" ht="12" customHeight="1">
      <c r="A269" s="122"/>
      <c r="B269" s="123"/>
      <c r="C269" s="455"/>
      <c r="D269" s="118"/>
      <c r="E269" s="119"/>
      <c r="F269" s="121"/>
      <c r="G269" s="120"/>
      <c r="T269" s="162"/>
      <c r="U269" s="163"/>
      <c r="W269" s="161"/>
      <c r="X269" s="162"/>
      <c r="Y269" s="163"/>
      <c r="AA269" s="161"/>
    </row>
    <row r="270" spans="1:27" s="160" customFormat="1" ht="15.6">
      <c r="A270" s="123" t="s">
        <v>972</v>
      </c>
      <c r="B270" s="123" t="s">
        <v>911</v>
      </c>
      <c r="C270" s="455" t="s">
        <v>912</v>
      </c>
      <c r="D270" s="118" t="s">
        <v>377</v>
      </c>
      <c r="E270" s="119">
        <v>18</v>
      </c>
      <c r="F270" s="121"/>
      <c r="G270" s="120">
        <f>E270*F270</f>
        <v>0</v>
      </c>
      <c r="I270" s="161"/>
      <c r="J270" s="161"/>
      <c r="K270" s="161"/>
      <c r="L270" s="161"/>
      <c r="M270" s="161"/>
      <c r="N270" s="161"/>
      <c r="O270" s="161"/>
      <c r="P270" s="161"/>
      <c r="Q270" s="161"/>
      <c r="R270" s="161"/>
      <c r="S270" s="161"/>
      <c r="T270" s="162"/>
      <c r="U270" s="163"/>
      <c r="V270" s="163"/>
      <c r="W270" s="161"/>
      <c r="X270" s="162"/>
      <c r="Y270" s="163"/>
      <c r="Z270" s="163"/>
    </row>
    <row r="271" spans="1:27" s="160" customFormat="1" ht="12" customHeight="1">
      <c r="A271" s="123"/>
      <c r="B271" s="123"/>
      <c r="C271" s="455"/>
      <c r="D271" s="118"/>
      <c r="E271" s="184"/>
      <c r="F271" s="121"/>
      <c r="G271" s="120"/>
      <c r="I271" s="161"/>
      <c r="J271" s="161"/>
      <c r="K271" s="161"/>
      <c r="L271" s="161"/>
      <c r="M271" s="161"/>
      <c r="N271" s="161"/>
      <c r="O271" s="161"/>
      <c r="P271" s="161"/>
      <c r="Q271" s="161"/>
      <c r="R271" s="161"/>
      <c r="S271" s="161"/>
      <c r="T271" s="162"/>
      <c r="U271" s="163"/>
      <c r="V271" s="163"/>
      <c r="W271" s="161"/>
      <c r="X271" s="162"/>
      <c r="Y271" s="163"/>
      <c r="Z271" s="163"/>
    </row>
    <row r="272" spans="1:27" s="160" customFormat="1" ht="15.6">
      <c r="A272" s="123" t="s">
        <v>973</v>
      </c>
      <c r="B272" s="123" t="s">
        <v>913</v>
      </c>
      <c r="C272" s="455" t="s">
        <v>914</v>
      </c>
      <c r="D272" s="118" t="s">
        <v>377</v>
      </c>
      <c r="E272" s="119">
        <f>0.2*165.3*2</f>
        <v>66.12</v>
      </c>
      <c r="F272" s="121"/>
      <c r="G272" s="120">
        <f>E272*F272</f>
        <v>0</v>
      </c>
      <c r="I272" s="161"/>
      <c r="J272" s="161"/>
      <c r="K272" s="161"/>
      <c r="L272" s="161"/>
      <c r="M272" s="161"/>
      <c r="N272" s="161"/>
      <c r="O272" s="161"/>
      <c r="P272" s="161"/>
      <c r="Q272" s="161"/>
      <c r="R272" s="161"/>
      <c r="S272" s="161"/>
      <c r="T272" s="162"/>
      <c r="U272" s="163"/>
      <c r="V272" s="163"/>
      <c r="W272" s="161"/>
      <c r="X272" s="162"/>
      <c r="Y272" s="163"/>
      <c r="Z272" s="163"/>
    </row>
    <row r="273" spans="1:27" s="160" customFormat="1" ht="12" customHeight="1">
      <c r="A273" s="123"/>
      <c r="B273" s="123"/>
      <c r="C273" s="455"/>
      <c r="D273" s="118"/>
      <c r="E273" s="184"/>
      <c r="F273" s="121"/>
      <c r="G273" s="120"/>
      <c r="I273" s="161"/>
      <c r="J273" s="161"/>
      <c r="K273" s="161"/>
      <c r="L273" s="161"/>
      <c r="M273" s="161"/>
      <c r="N273" s="161"/>
      <c r="O273" s="161"/>
      <c r="P273" s="161"/>
      <c r="Q273" s="161"/>
      <c r="R273" s="161"/>
      <c r="S273" s="161"/>
      <c r="T273" s="162"/>
      <c r="U273" s="163"/>
      <c r="V273" s="163"/>
      <c r="W273" s="161"/>
      <c r="X273" s="162"/>
      <c r="Y273" s="163"/>
      <c r="Z273" s="163"/>
    </row>
    <row r="274" spans="1:27" s="160" customFormat="1" ht="12" customHeight="1">
      <c r="A274" s="456" t="s">
        <v>974</v>
      </c>
      <c r="B274" s="456" t="s">
        <v>915</v>
      </c>
      <c r="C274" s="455" t="s">
        <v>916</v>
      </c>
      <c r="D274" s="15" t="s">
        <v>377</v>
      </c>
      <c r="E274" s="457">
        <v>6</v>
      </c>
      <c r="F274" s="458"/>
      <c r="G274" s="459">
        <f>E274*F274</f>
        <v>0</v>
      </c>
      <c r="I274" s="161"/>
      <c r="J274" s="161"/>
      <c r="K274" s="161"/>
      <c r="L274" s="161"/>
      <c r="M274" s="161"/>
      <c r="N274" s="161"/>
      <c r="O274" s="161"/>
      <c r="P274" s="161"/>
      <c r="Q274" s="161"/>
      <c r="R274" s="161"/>
      <c r="S274" s="161"/>
      <c r="T274" s="162"/>
      <c r="U274" s="163"/>
      <c r="V274" s="163"/>
      <c r="W274" s="161"/>
      <c r="X274" s="162"/>
      <c r="Y274" s="163"/>
      <c r="Z274" s="163"/>
    </row>
    <row r="275" spans="1:27" s="160" customFormat="1" ht="12" customHeight="1">
      <c r="A275" s="122"/>
      <c r="B275" s="123"/>
      <c r="C275" s="455"/>
      <c r="D275" s="118"/>
      <c r="E275" s="184"/>
      <c r="F275" s="121"/>
      <c r="G275" s="120"/>
      <c r="I275" s="161"/>
      <c r="J275" s="161"/>
      <c r="K275" s="161"/>
      <c r="L275" s="161"/>
      <c r="M275" s="161"/>
      <c r="N275" s="161"/>
      <c r="O275" s="161"/>
      <c r="P275" s="161"/>
      <c r="Q275" s="161"/>
      <c r="R275" s="161"/>
      <c r="S275" s="161"/>
      <c r="T275" s="161"/>
      <c r="U275" s="162"/>
      <c r="V275" s="163"/>
      <c r="W275" s="163"/>
      <c r="X275" s="161"/>
      <c r="Y275" s="162"/>
      <c r="Z275" s="163"/>
      <c r="AA275" s="163"/>
    </row>
    <row r="276" spans="1:27" s="160" customFormat="1" ht="15.6">
      <c r="A276" s="123" t="s">
        <v>975</v>
      </c>
      <c r="B276" s="123" t="s">
        <v>915</v>
      </c>
      <c r="C276" s="455" t="s">
        <v>253</v>
      </c>
      <c r="D276" s="118" t="s">
        <v>377</v>
      </c>
      <c r="E276" s="119">
        <f>4*0.25*2</f>
        <v>2</v>
      </c>
      <c r="F276" s="121"/>
      <c r="G276" s="120">
        <f>E276*F276</f>
        <v>0</v>
      </c>
      <c r="I276" s="161"/>
      <c r="J276" s="161"/>
      <c r="K276" s="161"/>
      <c r="L276" s="161"/>
      <c r="M276" s="161"/>
      <c r="N276" s="161"/>
      <c r="O276" s="161"/>
      <c r="P276" s="161"/>
      <c r="Q276" s="161"/>
      <c r="R276" s="161"/>
      <c r="S276" s="161"/>
      <c r="T276" s="161"/>
      <c r="U276" s="162"/>
      <c r="V276" s="163"/>
      <c r="W276" s="163"/>
      <c r="X276" s="161"/>
      <c r="Y276" s="162"/>
      <c r="Z276" s="163"/>
      <c r="AA276" s="163"/>
    </row>
    <row r="277" spans="1:27" s="160" customFormat="1" ht="12" customHeight="1">
      <c r="A277" s="123"/>
      <c r="B277" s="123"/>
      <c r="C277" s="59"/>
      <c r="D277" s="118"/>
      <c r="E277" s="119"/>
      <c r="F277" s="158"/>
      <c r="G277" s="164"/>
      <c r="I277" s="161"/>
      <c r="J277" s="161"/>
      <c r="K277" s="161"/>
      <c r="L277" s="161"/>
      <c r="M277" s="161"/>
      <c r="N277" s="161"/>
      <c r="O277" s="161"/>
      <c r="P277" s="161"/>
      <c r="Q277" s="161"/>
      <c r="R277" s="161"/>
      <c r="S277" s="161"/>
      <c r="T277" s="161"/>
      <c r="U277" s="162"/>
      <c r="V277" s="163"/>
      <c r="W277" s="163"/>
      <c r="X277" s="161"/>
      <c r="Y277" s="162"/>
      <c r="Z277" s="163"/>
      <c r="AA277" s="163"/>
    </row>
    <row r="278" spans="1:27" s="160" customFormat="1" ht="12" customHeight="1">
      <c r="A278" s="122" t="s">
        <v>976</v>
      </c>
      <c r="B278" s="122" t="s">
        <v>403</v>
      </c>
      <c r="C278" s="445" t="s">
        <v>98</v>
      </c>
      <c r="D278" s="118"/>
      <c r="E278" s="184"/>
      <c r="F278" s="121"/>
      <c r="G278" s="120"/>
      <c r="I278" s="161"/>
      <c r="J278" s="161"/>
      <c r="K278" s="161"/>
      <c r="L278" s="161"/>
      <c r="M278" s="161"/>
      <c r="N278" s="161"/>
      <c r="O278" s="161"/>
      <c r="P278" s="161"/>
      <c r="Q278" s="161"/>
      <c r="R278" s="161"/>
      <c r="S278" s="161"/>
      <c r="T278" s="161"/>
      <c r="U278" s="162"/>
      <c r="V278" s="163"/>
      <c r="W278" s="163"/>
      <c r="X278" s="161"/>
      <c r="Y278" s="162"/>
      <c r="Z278" s="163"/>
      <c r="AA278" s="163"/>
    </row>
    <row r="279" spans="1:27" ht="12" customHeight="1">
      <c r="A279" s="390"/>
      <c r="B279" s="122"/>
      <c r="C279" s="445"/>
      <c r="D279" s="118"/>
      <c r="E279" s="119" t="s">
        <v>13</v>
      </c>
      <c r="F279" s="121"/>
      <c r="G279" s="120"/>
    </row>
    <row r="280" spans="1:27" ht="12" customHeight="1">
      <c r="A280" s="123" t="s">
        <v>977</v>
      </c>
      <c r="B280" s="123" t="s">
        <v>404</v>
      </c>
      <c r="C280" s="455" t="s">
        <v>919</v>
      </c>
      <c r="D280" s="118"/>
      <c r="E280" s="119"/>
      <c r="F280" s="121"/>
      <c r="G280" s="120"/>
    </row>
    <row r="281" spans="1:27" ht="12" customHeight="1">
      <c r="A281" s="122"/>
      <c r="B281" s="122"/>
      <c r="C281" s="445"/>
      <c r="D281" s="118"/>
      <c r="E281" s="119"/>
      <c r="F281" s="121"/>
      <c r="G281" s="120" t="str">
        <f>IF(TRIM(E281)="rate only","ro",IF(ISBLANK(F281)," ",E281*F281))</f>
        <v xml:space="preserve"> </v>
      </c>
    </row>
    <row r="282" spans="1:27" s="150" customFormat="1" ht="15.6">
      <c r="A282" s="123" t="s">
        <v>978</v>
      </c>
      <c r="B282" s="123" t="s">
        <v>920</v>
      </c>
      <c r="C282" s="455" t="s">
        <v>253</v>
      </c>
      <c r="D282" s="118" t="s">
        <v>377</v>
      </c>
      <c r="E282" s="119">
        <v>128</v>
      </c>
      <c r="F282" s="121"/>
      <c r="G282" s="164" t="str">
        <f t="shared" ref="G282" si="26">IF(TRIM(E282)="rate only","ro",IF(ISBLANK(F282)," ",E282*F282))</f>
        <v xml:space="preserve"> </v>
      </c>
      <c r="H282" s="160"/>
    </row>
    <row r="283" spans="1:27" s="150" customFormat="1" ht="13.2">
      <c r="A283" s="123"/>
      <c r="B283" s="469"/>
      <c r="C283" s="455"/>
      <c r="D283" s="209"/>
      <c r="E283" s="119"/>
      <c r="F283" s="470"/>
      <c r="G283" s="164"/>
      <c r="H283" s="160"/>
    </row>
    <row r="284" spans="1:27" ht="12" customHeight="1">
      <c r="A284" s="52"/>
      <c r="B284" s="39"/>
      <c r="C284" s="446"/>
      <c r="D284" s="39"/>
      <c r="E284" s="446"/>
      <c r="F284" s="473"/>
      <c r="G284" s="472"/>
    </row>
    <row r="285" spans="1:27" ht="12" customHeight="1">
      <c r="A285" s="123" t="s">
        <v>979</v>
      </c>
      <c r="B285" s="123" t="s">
        <v>921</v>
      </c>
      <c r="C285" s="455" t="s">
        <v>922</v>
      </c>
      <c r="D285" s="118" t="s">
        <v>377</v>
      </c>
      <c r="E285" s="119">
        <v>508</v>
      </c>
      <c r="F285" s="121"/>
      <c r="G285" s="164" t="str">
        <f t="shared" ref="G285" si="27">IF(TRIM(E285)="rate only","ro",IF(ISBLANK(F285)," ",E285*F285))</f>
        <v xml:space="preserve"> </v>
      </c>
    </row>
    <row r="286" spans="1:27" ht="12" customHeight="1">
      <c r="A286" s="123"/>
      <c r="B286" s="123"/>
      <c r="C286" s="455"/>
      <c r="D286" s="118"/>
      <c r="E286" s="119"/>
      <c r="F286" s="121"/>
      <c r="G286" s="164"/>
    </row>
    <row r="287" spans="1:27" ht="12" customHeight="1">
      <c r="A287" s="456" t="s">
        <v>980</v>
      </c>
      <c r="B287" s="456" t="s">
        <v>923</v>
      </c>
      <c r="C287" s="455" t="s">
        <v>924</v>
      </c>
      <c r="D287" s="15" t="s">
        <v>377</v>
      </c>
      <c r="E287" s="457">
        <v>38</v>
      </c>
      <c r="F287" s="458"/>
      <c r="G287" s="460" t="str">
        <f t="shared" ref="G287" si="28">IF(TRIM(E287)="rate only","ro",IF(ISBLANK(F287)," ",E287*F287))</f>
        <v xml:space="preserve"> </v>
      </c>
    </row>
    <row r="288" spans="1:27" ht="12" customHeight="1">
      <c r="A288" s="208"/>
      <c r="B288" s="208"/>
      <c r="C288" s="59"/>
      <c r="D288" s="207"/>
      <c r="E288" s="119"/>
      <c r="F288" s="158"/>
      <c r="G288" s="164"/>
    </row>
    <row r="289" spans="1:7" ht="12" customHeight="1">
      <c r="A289" s="122" t="s">
        <v>981</v>
      </c>
      <c r="B289" s="122" t="s">
        <v>925</v>
      </c>
      <c r="C289" s="117" t="s">
        <v>926</v>
      </c>
      <c r="D289" s="30"/>
      <c r="E289" s="156"/>
      <c r="F289" s="157"/>
      <c r="G289" s="157"/>
    </row>
    <row r="290" spans="1:7" ht="12" customHeight="1">
      <c r="A290" s="123"/>
      <c r="B290" s="123"/>
      <c r="C290" s="455"/>
      <c r="D290" s="118"/>
      <c r="E290" s="119"/>
      <c r="F290" s="121"/>
      <c r="G290" s="164"/>
    </row>
    <row r="291" spans="1:7" ht="13.2">
      <c r="A291" s="122" t="s">
        <v>982</v>
      </c>
      <c r="B291" s="122" t="s">
        <v>408</v>
      </c>
      <c r="C291" s="445" t="s">
        <v>927</v>
      </c>
      <c r="D291" s="118"/>
      <c r="E291" s="119"/>
      <c r="F291" s="121"/>
      <c r="G291" s="164"/>
    </row>
    <row r="292" spans="1:7" ht="12" customHeight="1">
      <c r="A292" s="123"/>
      <c r="B292" s="122"/>
      <c r="C292" s="445" t="s">
        <v>928</v>
      </c>
      <c r="D292" s="118"/>
      <c r="E292" s="119"/>
      <c r="F292" s="121"/>
      <c r="G292" s="164"/>
    </row>
    <row r="293" spans="1:7" ht="12" customHeight="1">
      <c r="A293" s="123"/>
      <c r="B293" s="122"/>
      <c r="C293" s="445"/>
      <c r="D293" s="118"/>
      <c r="E293" s="119"/>
      <c r="F293" s="121"/>
      <c r="G293" s="164"/>
    </row>
    <row r="294" spans="1:7" ht="12" customHeight="1">
      <c r="A294" s="123" t="s">
        <v>983</v>
      </c>
      <c r="B294" s="123" t="s">
        <v>409</v>
      </c>
      <c r="C294" s="455" t="s">
        <v>107</v>
      </c>
      <c r="D294" s="118" t="s">
        <v>108</v>
      </c>
      <c r="E294" s="119">
        <v>1</v>
      </c>
      <c r="F294" s="121"/>
      <c r="G294" s="120">
        <f>F294*E294</f>
        <v>0</v>
      </c>
    </row>
    <row r="295" spans="1:7" ht="12" customHeight="1">
      <c r="A295" s="123"/>
      <c r="B295" s="123"/>
      <c r="C295" s="117"/>
      <c r="D295" s="118"/>
      <c r="E295" s="119"/>
      <c r="F295" s="121"/>
      <c r="G295" s="120"/>
    </row>
    <row r="296" spans="1:7" ht="12" customHeight="1">
      <c r="A296" s="123" t="s">
        <v>984</v>
      </c>
      <c r="B296" s="123" t="s">
        <v>410</v>
      </c>
      <c r="C296" s="455" t="s">
        <v>109</v>
      </c>
      <c r="D296" s="118" t="s">
        <v>108</v>
      </c>
      <c r="E296" s="119">
        <v>6</v>
      </c>
      <c r="F296" s="121"/>
      <c r="G296" s="120">
        <f>F296*E296</f>
        <v>0</v>
      </c>
    </row>
    <row r="297" spans="1:7" ht="12" customHeight="1">
      <c r="A297" s="123"/>
      <c r="B297" s="123"/>
      <c r="C297" s="455"/>
      <c r="D297" s="118"/>
      <c r="E297" s="119"/>
      <c r="F297" s="121"/>
      <c r="G297" s="120"/>
    </row>
    <row r="298" spans="1:7" ht="13.2">
      <c r="A298" s="122" t="s">
        <v>985</v>
      </c>
      <c r="B298" s="122" t="s">
        <v>411</v>
      </c>
      <c r="C298" s="445" t="s">
        <v>254</v>
      </c>
      <c r="D298" s="118"/>
      <c r="E298" s="119"/>
      <c r="F298" s="121"/>
      <c r="G298" s="164"/>
    </row>
    <row r="299" spans="1:7" ht="12" customHeight="1">
      <c r="A299" s="123"/>
      <c r="B299" s="122"/>
      <c r="C299" s="445"/>
      <c r="D299" s="118"/>
      <c r="E299" s="119"/>
      <c r="F299" s="121"/>
      <c r="G299" s="164"/>
    </row>
    <row r="300" spans="1:7" ht="12" customHeight="1">
      <c r="A300" s="123" t="s">
        <v>986</v>
      </c>
      <c r="B300" s="123" t="s">
        <v>412</v>
      </c>
      <c r="C300" s="455" t="s">
        <v>107</v>
      </c>
      <c r="D300" s="118" t="s">
        <v>108</v>
      </c>
      <c r="E300" s="119">
        <v>2</v>
      </c>
      <c r="F300" s="121"/>
      <c r="G300" s="120">
        <f>F300*E300</f>
        <v>0</v>
      </c>
    </row>
    <row r="301" spans="1:7" ht="12" customHeight="1">
      <c r="A301" s="123"/>
      <c r="B301" s="123"/>
      <c r="C301" s="117"/>
      <c r="D301" s="118"/>
      <c r="E301" s="119"/>
      <c r="F301" s="121"/>
      <c r="G301" s="120"/>
    </row>
    <row r="302" spans="1:7" ht="12" customHeight="1">
      <c r="A302" s="123" t="s">
        <v>987</v>
      </c>
      <c r="B302" s="123" t="s">
        <v>413</v>
      </c>
      <c r="C302" s="455" t="s">
        <v>109</v>
      </c>
      <c r="D302" s="118" t="s">
        <v>108</v>
      </c>
      <c r="E302" s="119">
        <v>12</v>
      </c>
      <c r="F302" s="121"/>
      <c r="G302" s="120">
        <f>F302*E302</f>
        <v>0</v>
      </c>
    </row>
    <row r="303" spans="1:7" ht="12" customHeight="1">
      <c r="A303" s="123"/>
      <c r="B303" s="123"/>
      <c r="C303" s="59"/>
      <c r="D303" s="118"/>
      <c r="E303" s="119"/>
      <c r="F303" s="158"/>
      <c r="G303" s="164"/>
    </row>
    <row r="304" spans="1:7" ht="12" customHeight="1">
      <c r="A304" s="122" t="s">
        <v>988</v>
      </c>
      <c r="B304" s="461" t="s">
        <v>929</v>
      </c>
      <c r="C304" s="117" t="s">
        <v>382</v>
      </c>
      <c r="D304" s="118"/>
      <c r="E304" s="119"/>
      <c r="F304" s="121"/>
      <c r="G304" s="120"/>
    </row>
    <row r="305" spans="1:7" ht="12" customHeight="1">
      <c r="A305" s="123"/>
      <c r="B305" s="461"/>
      <c r="C305" s="117"/>
      <c r="D305" s="118"/>
      <c r="E305" s="119"/>
      <c r="F305" s="121"/>
      <c r="G305" s="120"/>
    </row>
    <row r="306" spans="1:7" ht="12" customHeight="1">
      <c r="A306" s="122" t="s">
        <v>989</v>
      </c>
      <c r="B306" s="461" t="s">
        <v>417</v>
      </c>
      <c r="C306" s="445" t="s">
        <v>113</v>
      </c>
      <c r="D306" s="118"/>
      <c r="E306" s="119" t="s">
        <v>13</v>
      </c>
      <c r="F306" s="121"/>
      <c r="G306" s="120"/>
    </row>
    <row r="307" spans="1:7" ht="12" customHeight="1">
      <c r="A307" s="123"/>
      <c r="B307" s="461"/>
      <c r="C307" s="445"/>
      <c r="D307" s="118"/>
      <c r="E307" s="119"/>
      <c r="F307" s="121"/>
      <c r="G307" s="120"/>
    </row>
    <row r="308" spans="1:7" ht="12" customHeight="1">
      <c r="A308" s="123" t="s">
        <v>990</v>
      </c>
      <c r="B308" s="462" t="s">
        <v>418</v>
      </c>
      <c r="C308" s="455" t="s">
        <v>930</v>
      </c>
      <c r="D308" s="118" t="s">
        <v>275</v>
      </c>
      <c r="E308" s="118">
        <v>18</v>
      </c>
      <c r="F308" s="121"/>
      <c r="G308" s="120">
        <f>F308*E308</f>
        <v>0</v>
      </c>
    </row>
    <row r="309" spans="1:7" ht="12" customHeight="1">
      <c r="A309" s="123"/>
      <c r="B309" s="123"/>
      <c r="C309" s="455"/>
      <c r="D309" s="118"/>
      <c r="E309" s="119"/>
      <c r="F309" s="121"/>
      <c r="G309" s="164"/>
    </row>
    <row r="310" spans="1:7" ht="12" customHeight="1">
      <c r="A310" s="188"/>
      <c r="B310" s="188"/>
      <c r="C310" s="189"/>
      <c r="D310" s="190"/>
      <c r="E310" s="191" t="s">
        <v>13</v>
      </c>
      <c r="F310" s="200"/>
      <c r="G310" s="201" t="str">
        <f t="shared" ref="G310" si="29">IF(TRIM(E310)="rate only","ro",IF(ISBLANK(F310)," ",E310*F310))</f>
        <v xml:space="preserve"> </v>
      </c>
    </row>
    <row r="311" spans="1:7" ht="12" customHeight="1">
      <c r="A311" s="62"/>
      <c r="B311" s="70"/>
      <c r="C311" s="70"/>
      <c r="D311" s="70"/>
      <c r="E311" s="70"/>
      <c r="F311" s="71"/>
      <c r="G311" s="72"/>
    </row>
    <row r="312" spans="1:7" ht="12" customHeight="1">
      <c r="A312" s="152" t="s">
        <v>252</v>
      </c>
      <c r="B312" s="60"/>
      <c r="C312" s="153"/>
      <c r="D312" s="153"/>
      <c r="E312" s="153"/>
      <c r="F312" s="155"/>
      <c r="G312" s="170">
        <f>SUM(G286:G310)</f>
        <v>0</v>
      </c>
    </row>
    <row r="313" spans="1:7" ht="12" customHeight="1" thickBot="1">
      <c r="A313" s="53"/>
      <c r="B313" s="65"/>
      <c r="C313" s="65"/>
      <c r="D313" s="65"/>
      <c r="E313" s="65"/>
      <c r="F313" s="73"/>
      <c r="G313" s="51"/>
    </row>
    <row r="314" spans="1:7" ht="12" customHeight="1" thickBot="1">
      <c r="A314" s="768" t="s">
        <v>27</v>
      </c>
      <c r="B314" s="769"/>
      <c r="C314" s="770"/>
      <c r="D314" s="770"/>
      <c r="E314" s="770"/>
      <c r="F314" s="771" t="s">
        <v>28</v>
      </c>
      <c r="G314" s="772"/>
    </row>
    <row r="315" spans="1:7" ht="12" customHeight="1">
      <c r="A315" s="148" t="s">
        <v>248</v>
      </c>
      <c r="B315" s="148"/>
      <c r="C315" s="149"/>
      <c r="D315" s="149"/>
      <c r="E315" s="149"/>
      <c r="F315" s="149"/>
      <c r="G315" s="149"/>
    </row>
    <row r="316" spans="1:7" ht="12" customHeight="1">
      <c r="A316" s="763" t="s">
        <v>1837</v>
      </c>
      <c r="B316" s="763"/>
      <c r="C316" s="763"/>
      <c r="D316" s="763"/>
      <c r="E316" s="763"/>
      <c r="F316" s="763"/>
      <c r="G316" s="763"/>
    </row>
    <row r="317" spans="1:7" ht="12" customHeight="1">
      <c r="A317" s="757" t="s">
        <v>1097</v>
      </c>
      <c r="B317" s="757"/>
      <c r="C317" s="757"/>
      <c r="D317" s="621"/>
      <c r="E317" s="621"/>
      <c r="F317" s="621"/>
      <c r="G317" s="621"/>
    </row>
    <row r="318" spans="1:7" ht="12" customHeight="1">
      <c r="A318" s="60"/>
      <c r="B318" s="60"/>
      <c r="C318" s="149"/>
      <c r="D318" s="149"/>
      <c r="E318" s="149"/>
      <c r="F318" s="171"/>
      <c r="G318" s="149"/>
    </row>
    <row r="319" spans="1:7" ht="12" customHeight="1">
      <c r="A319" s="61"/>
      <c r="B319" s="61"/>
      <c r="C319" s="61"/>
      <c r="D319" s="61"/>
      <c r="E319" s="61"/>
      <c r="F319" s="74"/>
      <c r="G319" s="61"/>
    </row>
    <row r="320" spans="1:7" ht="12" customHeight="1">
      <c r="A320" s="29" t="s">
        <v>0</v>
      </c>
      <c r="B320" s="29" t="s">
        <v>433</v>
      </c>
      <c r="C320" s="29" t="s">
        <v>1</v>
      </c>
      <c r="D320" s="29" t="s">
        <v>2</v>
      </c>
      <c r="E320" s="29" t="s">
        <v>3</v>
      </c>
      <c r="F320" s="172" t="s">
        <v>4</v>
      </c>
      <c r="G320" s="29" t="s">
        <v>249</v>
      </c>
    </row>
    <row r="321" spans="1:7" ht="12" customHeight="1">
      <c r="A321" s="29" t="s">
        <v>29</v>
      </c>
      <c r="B321" s="29"/>
      <c r="C321" s="29"/>
      <c r="D321" s="29"/>
      <c r="E321" s="29"/>
      <c r="F321" s="172"/>
      <c r="G321" s="29" t="s">
        <v>250</v>
      </c>
    </row>
    <row r="322" spans="1:7" ht="12" customHeight="1">
      <c r="A322" s="51"/>
      <c r="B322" s="51"/>
      <c r="C322" s="51"/>
      <c r="D322" s="51"/>
      <c r="E322" s="51"/>
      <c r="F322" s="75"/>
      <c r="G322" s="29"/>
    </row>
    <row r="323" spans="1:7" ht="12" customHeight="1">
      <c r="A323" s="62"/>
      <c r="B323" s="63"/>
      <c r="C323" s="63"/>
      <c r="D323" s="63"/>
      <c r="E323" s="63"/>
      <c r="F323" s="76"/>
      <c r="G323" s="61"/>
    </row>
    <row r="324" spans="1:7" ht="12" customHeight="1">
      <c r="A324" s="152" t="s">
        <v>251</v>
      </c>
      <c r="B324" s="60"/>
      <c r="C324" s="153"/>
      <c r="D324" s="153"/>
      <c r="E324" s="153"/>
      <c r="F324" s="154"/>
      <c r="G324" s="170">
        <f>G312</f>
        <v>0</v>
      </c>
    </row>
    <row r="325" spans="1:7" ht="12" customHeight="1">
      <c r="A325" s="53"/>
      <c r="B325" s="65"/>
      <c r="C325" s="65"/>
      <c r="D325" s="65"/>
      <c r="E325" s="65"/>
      <c r="F325" s="66"/>
      <c r="G325" s="77"/>
    </row>
    <row r="326" spans="1:7" ht="12" customHeight="1">
      <c r="A326" s="68"/>
      <c r="B326" s="68"/>
      <c r="C326" s="68"/>
      <c r="D326" s="68"/>
      <c r="E326" s="68"/>
      <c r="F326" s="69"/>
      <c r="G326" s="69"/>
    </row>
    <row r="327" spans="1:7" ht="12" customHeight="1">
      <c r="A327" s="123"/>
      <c r="B327" s="462"/>
      <c r="C327" s="117"/>
      <c r="D327" s="118"/>
      <c r="E327" s="119"/>
      <c r="F327" s="121"/>
      <c r="G327" s="120"/>
    </row>
    <row r="328" spans="1:7" ht="15.6">
      <c r="A328" s="123" t="s">
        <v>991</v>
      </c>
      <c r="B328" s="462" t="s">
        <v>419</v>
      </c>
      <c r="C328" s="455" t="s">
        <v>931</v>
      </c>
      <c r="D328" s="118" t="s">
        <v>275</v>
      </c>
      <c r="E328" s="119">
        <f>20*4*0.25</f>
        <v>20</v>
      </c>
      <c r="F328" s="121"/>
      <c r="G328" s="120">
        <f>F328*E328</f>
        <v>0</v>
      </c>
    </row>
    <row r="329" spans="1:7" ht="12" customHeight="1">
      <c r="A329" s="123"/>
      <c r="B329" s="462"/>
      <c r="C329" s="455"/>
      <c r="D329" s="118"/>
      <c r="E329" s="119"/>
      <c r="F329" s="121"/>
      <c r="G329" s="120"/>
    </row>
    <row r="330" spans="1:7" ht="15.6">
      <c r="A330" s="123" t="s">
        <v>992</v>
      </c>
      <c r="B330" s="462" t="s">
        <v>420</v>
      </c>
      <c r="C330" s="455" t="s">
        <v>932</v>
      </c>
      <c r="D330" s="118" t="s">
        <v>275</v>
      </c>
      <c r="E330" s="119">
        <v>46</v>
      </c>
      <c r="F330" s="121"/>
      <c r="G330" s="120">
        <f>F330*E330</f>
        <v>0</v>
      </c>
    </row>
    <row r="331" spans="1:7" ht="12" customHeight="1">
      <c r="A331" s="123"/>
      <c r="B331" s="462"/>
      <c r="C331" s="455"/>
      <c r="D331" s="118"/>
      <c r="E331" s="119"/>
      <c r="F331" s="121"/>
      <c r="G331" s="120"/>
    </row>
    <row r="332" spans="1:7" ht="15.6">
      <c r="A332" s="123" t="s">
        <v>993</v>
      </c>
      <c r="B332" s="462" t="s">
        <v>421</v>
      </c>
      <c r="C332" s="455" t="s">
        <v>933</v>
      </c>
      <c r="D332" s="118" t="s">
        <v>275</v>
      </c>
      <c r="E332" s="119">
        <v>58</v>
      </c>
      <c r="F332" s="121"/>
      <c r="G332" s="120">
        <f>F332*E332</f>
        <v>0</v>
      </c>
    </row>
    <row r="333" spans="1:7" ht="12" customHeight="1">
      <c r="A333" s="122"/>
      <c r="B333" s="123"/>
      <c r="C333" s="455"/>
      <c r="D333" s="118"/>
      <c r="E333" s="119" t="s">
        <v>13</v>
      </c>
      <c r="F333" s="121"/>
      <c r="G333" s="120" t="str">
        <f>IF(TRIM(E333)="rate only","ro",IF(ISBLANK(F333)," ",E333*F333))</f>
        <v xml:space="preserve"> </v>
      </c>
    </row>
    <row r="334" spans="1:7" ht="13.2">
      <c r="A334" s="123" t="s">
        <v>994</v>
      </c>
      <c r="B334" s="462" t="s">
        <v>422</v>
      </c>
      <c r="C334" s="455" t="s">
        <v>1800</v>
      </c>
      <c r="D334" s="118"/>
      <c r="E334" s="119"/>
      <c r="F334" s="121"/>
      <c r="G334" s="120"/>
    </row>
    <row r="335" spans="1:7" ht="15.6">
      <c r="A335" s="123"/>
      <c r="B335" s="462"/>
      <c r="C335" s="455" t="s">
        <v>1801</v>
      </c>
      <c r="D335" s="118" t="s">
        <v>275</v>
      </c>
      <c r="E335" s="119">
        <v>4</v>
      </c>
      <c r="F335" s="121"/>
      <c r="G335" s="120">
        <f>F335*E335</f>
        <v>0</v>
      </c>
    </row>
    <row r="336" spans="1:7" ht="12" customHeight="1">
      <c r="A336" s="123"/>
      <c r="B336" s="462"/>
      <c r="C336" s="455"/>
      <c r="D336" s="118"/>
      <c r="E336" s="119"/>
      <c r="F336" s="121"/>
      <c r="G336" s="120"/>
    </row>
    <row r="337" spans="1:7" ht="13.2">
      <c r="A337" s="123" t="s">
        <v>995</v>
      </c>
      <c r="B337" s="462" t="s">
        <v>423</v>
      </c>
      <c r="C337" s="455" t="s">
        <v>1800</v>
      </c>
      <c r="D337" s="118"/>
      <c r="E337" s="119"/>
      <c r="F337" s="121"/>
      <c r="G337" s="120"/>
    </row>
    <row r="338" spans="1:7" ht="15.6">
      <c r="A338" s="123"/>
      <c r="B338" s="462"/>
      <c r="C338" s="455" t="s">
        <v>1802</v>
      </c>
      <c r="D338" s="118" t="s">
        <v>275</v>
      </c>
      <c r="E338" s="119">
        <v>12</v>
      </c>
      <c r="F338" s="121"/>
      <c r="G338" s="120">
        <f>F338*E338</f>
        <v>0</v>
      </c>
    </row>
    <row r="339" spans="1:7" ht="12" customHeight="1">
      <c r="A339" s="123"/>
      <c r="B339" s="462"/>
      <c r="C339" s="455"/>
      <c r="D339" s="118"/>
      <c r="E339" s="119"/>
      <c r="F339" s="121"/>
      <c r="G339" s="120"/>
    </row>
    <row r="340" spans="1:7" ht="12" customHeight="1">
      <c r="A340" s="456" t="s">
        <v>996</v>
      </c>
      <c r="B340" s="463" t="s">
        <v>934</v>
      </c>
      <c r="C340" s="455" t="s">
        <v>1803</v>
      </c>
      <c r="D340" s="15" t="s">
        <v>275</v>
      </c>
      <c r="E340" s="457">
        <f>4496*0.175*1.1</f>
        <v>865.48</v>
      </c>
      <c r="F340" s="458"/>
      <c r="G340" s="459">
        <f>F340*E340</f>
        <v>0</v>
      </c>
    </row>
    <row r="341" spans="1:7" ht="12" customHeight="1">
      <c r="A341" s="456"/>
      <c r="B341" s="463"/>
      <c r="C341" s="455"/>
      <c r="D341" s="15"/>
      <c r="E341" s="457"/>
      <c r="F341" s="474"/>
      <c r="G341" s="459"/>
    </row>
    <row r="342" spans="1:7" ht="12" customHeight="1">
      <c r="A342" s="464">
        <v>5.5</v>
      </c>
      <c r="B342" s="464" t="s">
        <v>935</v>
      </c>
      <c r="C342" s="464" t="s">
        <v>936</v>
      </c>
      <c r="D342" s="29"/>
      <c r="E342" s="29"/>
      <c r="F342" s="80"/>
      <c r="G342" s="81"/>
    </row>
    <row r="343" spans="1:7" ht="12" customHeight="1">
      <c r="A343" s="465"/>
      <c r="B343" s="29"/>
      <c r="C343" s="29"/>
      <c r="D343" s="466"/>
      <c r="E343" s="29"/>
      <c r="F343" s="80"/>
      <c r="G343" s="81"/>
    </row>
    <row r="344" spans="1:7" ht="12" customHeight="1">
      <c r="A344" s="122" t="s">
        <v>997</v>
      </c>
      <c r="B344" s="122" t="s">
        <v>937</v>
      </c>
      <c r="C344" s="445" t="s">
        <v>938</v>
      </c>
      <c r="D344" s="207"/>
      <c r="E344" s="119" t="s">
        <v>13</v>
      </c>
      <c r="F344" s="121"/>
      <c r="G344" s="120"/>
    </row>
    <row r="345" spans="1:7" ht="12" customHeight="1">
      <c r="A345" s="123"/>
      <c r="B345" s="123"/>
      <c r="C345" s="455"/>
      <c r="D345" s="207"/>
      <c r="E345" s="119"/>
      <c r="F345" s="121"/>
      <c r="G345" s="120"/>
    </row>
    <row r="346" spans="1:7" ht="13.2">
      <c r="A346" s="456" t="s">
        <v>998</v>
      </c>
      <c r="B346" s="456" t="s">
        <v>939</v>
      </c>
      <c r="C346" s="455" t="s">
        <v>941</v>
      </c>
      <c r="D346" s="467"/>
      <c r="E346" s="457"/>
      <c r="F346" s="458"/>
      <c r="G346" s="459"/>
    </row>
    <row r="347" spans="1:7" ht="12" customHeight="1">
      <c r="A347" s="123"/>
      <c r="B347" s="123"/>
      <c r="C347" s="455" t="s">
        <v>940</v>
      </c>
      <c r="D347" s="118"/>
      <c r="E347" s="119"/>
      <c r="F347" s="121"/>
      <c r="G347" s="164"/>
    </row>
    <row r="348" spans="1:7" ht="12" customHeight="1">
      <c r="A348" s="122"/>
      <c r="B348" s="122"/>
      <c r="C348" s="455" t="s">
        <v>942</v>
      </c>
      <c r="D348" s="467" t="s">
        <v>12</v>
      </c>
      <c r="E348" s="457">
        <v>64</v>
      </c>
      <c r="F348" s="458"/>
      <c r="G348" s="459">
        <f>E348*F348</f>
        <v>0</v>
      </c>
    </row>
    <row r="349" spans="1:7" ht="12" customHeight="1">
      <c r="A349" s="122"/>
      <c r="B349" s="122"/>
      <c r="C349" s="455"/>
      <c r="D349" s="467"/>
      <c r="E349" s="457"/>
      <c r="F349" s="458"/>
      <c r="G349" s="459"/>
    </row>
    <row r="350" spans="1:7" ht="12" customHeight="1">
      <c r="A350" s="456" t="s">
        <v>999</v>
      </c>
      <c r="B350" s="456" t="s">
        <v>943</v>
      </c>
      <c r="C350" s="455" t="s">
        <v>945</v>
      </c>
      <c r="D350" s="467"/>
      <c r="E350" s="457"/>
      <c r="F350" s="458"/>
      <c r="G350" s="459"/>
    </row>
    <row r="351" spans="1:7" ht="12" customHeight="1">
      <c r="A351" s="456"/>
      <c r="B351" s="456"/>
      <c r="C351" s="455" t="s">
        <v>946</v>
      </c>
      <c r="D351" s="467"/>
      <c r="E351" s="457"/>
      <c r="F351" s="458"/>
      <c r="G351" s="459"/>
    </row>
    <row r="352" spans="1:7" ht="12" customHeight="1">
      <c r="A352" s="456"/>
      <c r="B352" s="468"/>
      <c r="C352" s="455" t="s">
        <v>947</v>
      </c>
      <c r="D352" s="467" t="s">
        <v>12</v>
      </c>
      <c r="E352" s="457">
        <v>21</v>
      </c>
      <c r="F352" s="458"/>
      <c r="G352" s="459">
        <f>F352*E352</f>
        <v>0</v>
      </c>
    </row>
    <row r="353" spans="1:7" ht="12" customHeight="1">
      <c r="A353" s="456"/>
      <c r="B353" s="468"/>
      <c r="C353" s="455"/>
      <c r="D353" s="467"/>
      <c r="E353" s="457"/>
      <c r="F353" s="458"/>
      <c r="G353" s="459"/>
    </row>
    <row r="354" spans="1:7" ht="12" customHeight="1">
      <c r="A354" s="468" t="s">
        <v>1000</v>
      </c>
      <c r="B354" s="468" t="s">
        <v>937</v>
      </c>
      <c r="C354" s="445" t="s">
        <v>944</v>
      </c>
      <c r="D354" s="467"/>
      <c r="E354" s="457"/>
      <c r="F354" s="458"/>
      <c r="G354" s="459"/>
    </row>
    <row r="355" spans="1:7" ht="12" customHeight="1">
      <c r="A355" s="456"/>
      <c r="B355" s="456"/>
      <c r="C355" s="455"/>
      <c r="D355" s="467"/>
      <c r="E355" s="457"/>
      <c r="F355" s="458"/>
      <c r="G355" s="459"/>
    </row>
    <row r="356" spans="1:7" ht="13.2">
      <c r="A356" s="456" t="s">
        <v>1001</v>
      </c>
      <c r="B356" s="456" t="s">
        <v>939</v>
      </c>
      <c r="C356" s="455" t="s">
        <v>948</v>
      </c>
      <c r="D356" s="467"/>
      <c r="E356" s="457"/>
      <c r="F356" s="458"/>
      <c r="G356" s="459"/>
    </row>
    <row r="357" spans="1:7" ht="12" customHeight="1">
      <c r="A357" s="456"/>
      <c r="B357" s="468"/>
      <c r="C357" s="455" t="s">
        <v>949</v>
      </c>
      <c r="D357" s="467"/>
      <c r="E357" s="457"/>
      <c r="F357" s="458"/>
      <c r="G357" s="459"/>
    </row>
    <row r="358" spans="1:7" ht="12" customHeight="1">
      <c r="A358" s="456"/>
      <c r="B358" s="468"/>
      <c r="C358" s="455" t="s">
        <v>950</v>
      </c>
      <c r="D358" s="467" t="s">
        <v>12</v>
      </c>
      <c r="E358" s="457">
        <f>6*6*27*1.1+(5*165.3*1.1)</f>
        <v>1978.3500000000001</v>
      </c>
      <c r="F358" s="458"/>
      <c r="G358" s="459">
        <f>E358*F358</f>
        <v>0</v>
      </c>
    </row>
    <row r="359" spans="1:7" ht="12" customHeight="1">
      <c r="A359" s="456"/>
      <c r="B359" s="468"/>
      <c r="C359" s="455"/>
      <c r="D359" s="467"/>
      <c r="E359" s="457"/>
      <c r="F359" s="458"/>
      <c r="G359" s="459"/>
    </row>
    <row r="360" spans="1:7" ht="12" customHeight="1">
      <c r="A360" s="456" t="s">
        <v>1001</v>
      </c>
      <c r="B360" s="456" t="s">
        <v>939</v>
      </c>
      <c r="C360" s="455" t="s">
        <v>951</v>
      </c>
      <c r="D360" s="467"/>
      <c r="E360" s="457"/>
      <c r="F360" s="458"/>
      <c r="G360" s="459"/>
    </row>
    <row r="361" spans="1:7" ht="12" customHeight="1">
      <c r="A361" s="456"/>
      <c r="B361" s="456"/>
      <c r="C361" s="455" t="s">
        <v>952</v>
      </c>
      <c r="D361" s="467"/>
      <c r="E361" s="457"/>
      <c r="F361" s="458"/>
      <c r="G361" s="459"/>
    </row>
    <row r="362" spans="1:7" ht="12" customHeight="1">
      <c r="A362" s="456"/>
      <c r="B362" s="456"/>
      <c r="C362" s="455" t="s">
        <v>953</v>
      </c>
      <c r="D362" s="467" t="s">
        <v>12</v>
      </c>
      <c r="E362" s="457">
        <v>198</v>
      </c>
      <c r="F362" s="458"/>
      <c r="G362" s="459">
        <f>E362*F362</f>
        <v>0</v>
      </c>
    </row>
    <row r="363" spans="1:7" ht="12" customHeight="1">
      <c r="A363" s="123"/>
      <c r="B363" s="123"/>
      <c r="C363" s="455"/>
      <c r="D363" s="118"/>
      <c r="E363" s="119"/>
      <c r="F363" s="121"/>
      <c r="G363" s="120"/>
    </row>
    <row r="364" spans="1:7" ht="12" customHeight="1">
      <c r="A364" s="390">
        <v>6</v>
      </c>
      <c r="B364" s="426"/>
      <c r="C364" s="425" t="s">
        <v>954</v>
      </c>
      <c r="D364" s="118"/>
      <c r="E364" s="119"/>
      <c r="F364" s="121"/>
      <c r="G364" s="120"/>
    </row>
    <row r="365" spans="1:7" ht="12" customHeight="1">
      <c r="A365" s="390"/>
      <c r="B365" s="426"/>
      <c r="C365" s="425"/>
      <c r="D365" s="207"/>
      <c r="E365" s="119"/>
      <c r="F365" s="121"/>
      <c r="G365" s="120"/>
    </row>
    <row r="366" spans="1:7" ht="12" customHeight="1">
      <c r="A366" s="390"/>
      <c r="B366" s="426"/>
      <c r="C366" s="425"/>
      <c r="D366" s="207"/>
      <c r="E366" s="119"/>
      <c r="F366" s="121"/>
      <c r="G366" s="120"/>
    </row>
    <row r="367" spans="1:7" ht="12" customHeight="1">
      <c r="A367" s="123" t="s">
        <v>1002</v>
      </c>
      <c r="B367" s="122" t="s">
        <v>1095</v>
      </c>
      <c r="C367" s="117" t="s">
        <v>384</v>
      </c>
      <c r="D367" s="207"/>
      <c r="E367" s="119"/>
      <c r="F367" s="121"/>
      <c r="G367" s="120"/>
    </row>
    <row r="368" spans="1:7" ht="12" customHeight="1">
      <c r="A368" s="123"/>
      <c r="B368" s="122"/>
      <c r="C368" s="117"/>
      <c r="D368" s="207"/>
      <c r="E368" s="119"/>
      <c r="F368" s="121"/>
      <c r="G368" s="120"/>
    </row>
    <row r="369" spans="1:7" ht="12" customHeight="1">
      <c r="A369" s="123" t="s">
        <v>1003</v>
      </c>
      <c r="B369" s="122" t="s">
        <v>426</v>
      </c>
      <c r="C369" s="445" t="s">
        <v>115</v>
      </c>
      <c r="D369" s="207"/>
      <c r="E369" s="119" t="s">
        <v>13</v>
      </c>
      <c r="F369" s="121"/>
      <c r="G369" s="120"/>
    </row>
    <row r="370" spans="1:7" ht="12" customHeight="1">
      <c r="A370" s="123"/>
      <c r="B370" s="122"/>
      <c r="C370" s="445"/>
      <c r="D370" s="207"/>
      <c r="E370" s="119"/>
      <c r="F370" s="121"/>
      <c r="G370" s="120"/>
    </row>
    <row r="371" spans="1:7" ht="12" customHeight="1">
      <c r="A371" s="123" t="s">
        <v>1004</v>
      </c>
      <c r="B371" s="123" t="s">
        <v>427</v>
      </c>
      <c r="C371" s="455" t="s">
        <v>116</v>
      </c>
      <c r="D371" s="207"/>
      <c r="E371" s="119"/>
      <c r="F371" s="121"/>
      <c r="G371" s="120"/>
    </row>
    <row r="372" spans="1:7" ht="12" customHeight="1">
      <c r="A372" s="123"/>
      <c r="B372" s="123"/>
      <c r="C372" s="117"/>
      <c r="D372" s="207"/>
      <c r="E372" s="119"/>
      <c r="F372" s="121"/>
      <c r="G372" s="120"/>
    </row>
    <row r="373" spans="1:7" ht="12" customHeight="1">
      <c r="A373" s="123" t="s">
        <v>1005</v>
      </c>
      <c r="B373" s="123" t="s">
        <v>428</v>
      </c>
      <c r="C373" s="455" t="s">
        <v>956</v>
      </c>
      <c r="D373" s="207"/>
      <c r="E373" s="119"/>
      <c r="F373" s="121"/>
      <c r="G373" s="164"/>
    </row>
    <row r="374" spans="1:7" ht="12" customHeight="1">
      <c r="A374" s="123"/>
      <c r="B374" s="462"/>
      <c r="C374" s="455" t="s">
        <v>957</v>
      </c>
      <c r="D374" s="207" t="s">
        <v>108</v>
      </c>
      <c r="E374" s="119">
        <v>2</v>
      </c>
      <c r="F374" s="121"/>
      <c r="G374" s="164" t="str">
        <f t="shared" ref="G374" si="30">IF(TRIM(E374)="rate only","ro",IF(ISBLANK(F374)," ",E374*F374))</f>
        <v xml:space="preserve"> </v>
      </c>
    </row>
    <row r="375" spans="1:7" ht="12" customHeight="1">
      <c r="A375" s="123"/>
      <c r="B375" s="462"/>
      <c r="C375" s="455"/>
      <c r="D375" s="118"/>
      <c r="E375" s="119"/>
      <c r="F375" s="121"/>
      <c r="G375" s="120"/>
    </row>
    <row r="376" spans="1:7" ht="15" customHeight="1">
      <c r="A376" s="123" t="s">
        <v>1006</v>
      </c>
      <c r="B376" s="123" t="s">
        <v>429</v>
      </c>
      <c r="C376" s="455" t="s">
        <v>958</v>
      </c>
      <c r="D376" s="207"/>
      <c r="E376" s="119"/>
      <c r="F376" s="121"/>
      <c r="G376" s="164"/>
    </row>
    <row r="377" spans="1:7" ht="12" customHeight="1">
      <c r="A377" s="123"/>
      <c r="B377" s="462"/>
      <c r="C377" s="455" t="s">
        <v>959</v>
      </c>
      <c r="D377" s="207" t="s">
        <v>108</v>
      </c>
      <c r="E377" s="119">
        <v>5</v>
      </c>
      <c r="F377" s="121"/>
      <c r="G377" s="164" t="str">
        <f t="shared" ref="G377" si="31">IF(TRIM(E377)="rate only","ro",IF(ISBLANK(F377)," ",E377*F377))</f>
        <v xml:space="preserve"> </v>
      </c>
    </row>
    <row r="378" spans="1:7" ht="12" customHeight="1">
      <c r="A378" s="123"/>
      <c r="B378" s="462"/>
      <c r="C378" s="455"/>
      <c r="D378" s="118"/>
      <c r="E378" s="119"/>
      <c r="F378" s="121"/>
      <c r="G378" s="120"/>
    </row>
    <row r="379" spans="1:7" ht="12" customHeight="1">
      <c r="A379" s="123" t="s">
        <v>1007</v>
      </c>
      <c r="B379" s="122" t="s">
        <v>431</v>
      </c>
      <c r="C379" s="445" t="s">
        <v>120</v>
      </c>
      <c r="D379" s="207"/>
      <c r="E379" s="119"/>
      <c r="F379" s="121"/>
      <c r="G379" s="164"/>
    </row>
    <row r="380" spans="1:7" ht="12" customHeight="1">
      <c r="A380" s="123"/>
      <c r="B380" s="123"/>
      <c r="C380" s="59"/>
      <c r="D380" s="207"/>
      <c r="E380" s="119"/>
      <c r="F380" s="121"/>
      <c r="G380" s="120"/>
    </row>
    <row r="381" spans="1:7" ht="12" customHeight="1">
      <c r="A381" s="123" t="s">
        <v>1008</v>
      </c>
      <c r="B381" s="123" t="s">
        <v>432</v>
      </c>
      <c r="C381" s="455" t="s">
        <v>121</v>
      </c>
      <c r="D381" s="207" t="s">
        <v>108</v>
      </c>
      <c r="E381" s="119">
        <v>7</v>
      </c>
      <c r="F381" s="121"/>
      <c r="G381" s="120">
        <f>E381*F381</f>
        <v>0</v>
      </c>
    </row>
    <row r="382" spans="1:7" ht="12" customHeight="1">
      <c r="A382" s="122"/>
      <c r="B382" s="122"/>
      <c r="C382" s="445"/>
      <c r="D382" s="118"/>
      <c r="E382" s="184"/>
      <c r="F382" s="121"/>
      <c r="G382" s="120"/>
    </row>
    <row r="383" spans="1:7" ht="12" customHeight="1">
      <c r="A383" s="188"/>
      <c r="B383" s="188"/>
      <c r="C383" s="189"/>
      <c r="D383" s="190"/>
      <c r="E383" s="191" t="s">
        <v>13</v>
      </c>
      <c r="F383" s="200"/>
      <c r="G383" s="201" t="str">
        <f t="shared" ref="G383" si="32">IF(TRIM(E383)="rate only","ro",IF(ISBLANK(F383)," ",E383*F383))</f>
        <v xml:space="preserve"> </v>
      </c>
    </row>
    <row r="384" spans="1:7" ht="12" customHeight="1">
      <c r="A384" s="62"/>
      <c r="B384" s="70"/>
      <c r="C384" s="70"/>
      <c r="D384" s="70"/>
      <c r="E384" s="70"/>
      <c r="F384" s="71"/>
      <c r="G384" s="72"/>
    </row>
    <row r="385" spans="1:7" ht="12" customHeight="1">
      <c r="A385" s="152" t="s">
        <v>1806</v>
      </c>
      <c r="B385" s="60"/>
      <c r="C385" s="153"/>
      <c r="D385" s="153"/>
      <c r="E385" s="153"/>
      <c r="F385" s="155"/>
      <c r="G385" s="170">
        <f>SUM(G350:G383)</f>
        <v>0</v>
      </c>
    </row>
    <row r="386" spans="1:7" ht="12" customHeight="1" thickBot="1">
      <c r="A386" s="53"/>
      <c r="B386" s="65"/>
      <c r="C386" s="65"/>
      <c r="D386" s="65"/>
      <c r="E386" s="65"/>
      <c r="F386" s="73"/>
      <c r="G386" s="51"/>
    </row>
    <row r="387" spans="1:7" ht="12" customHeight="1" thickBot="1">
      <c r="A387" s="768" t="s">
        <v>27</v>
      </c>
      <c r="B387" s="769"/>
      <c r="C387" s="770"/>
      <c r="D387" s="770"/>
      <c r="E387" s="770"/>
      <c r="F387" s="771" t="s">
        <v>28</v>
      </c>
      <c r="G387" s="772"/>
    </row>
    <row r="391" spans="1:7" ht="12" customHeight="1">
      <c r="C391" s="605"/>
    </row>
    <row r="392" spans="1:7" ht="12" customHeight="1">
      <c r="C392" s="606"/>
    </row>
  </sheetData>
  <mergeCells count="24">
    <mergeCell ref="A249:E249"/>
    <mergeCell ref="F249:G249"/>
    <mergeCell ref="A251:G251"/>
    <mergeCell ref="A387:E387"/>
    <mergeCell ref="F387:G387"/>
    <mergeCell ref="A314:E314"/>
    <mergeCell ref="F314:G314"/>
    <mergeCell ref="A316:G316"/>
    <mergeCell ref="A132:C132"/>
    <mergeCell ref="A194:C194"/>
    <mergeCell ref="A252:C252"/>
    <mergeCell ref="A317:C317"/>
    <mergeCell ref="A2:G2"/>
    <mergeCell ref="A65:E65"/>
    <mergeCell ref="F65:G65"/>
    <mergeCell ref="A67:G67"/>
    <mergeCell ref="A129:E129"/>
    <mergeCell ref="F129:G129"/>
    <mergeCell ref="A131:G131"/>
    <mergeCell ref="A3:C3"/>
    <mergeCell ref="A68:C68"/>
    <mergeCell ref="A191:E191"/>
    <mergeCell ref="F191:G191"/>
    <mergeCell ref="A193:G193"/>
  </mergeCells>
  <phoneticPr fontId="23" type="noConversion"/>
  <conditionalFormatting sqref="D66 G66 D69:D76 G69:G76">
    <cfRule type="cellIs" dxfId="69" priority="17" stopIfTrue="1" operator="lessThan">
      <formula>0.005</formula>
    </cfRule>
  </conditionalFormatting>
  <conditionalFormatting sqref="D102:D112 G102:G112 D165:D174 G165:G174 D222:D225 G222:G225 D284 G284">
    <cfRule type="cellIs" dxfId="68" priority="35" stopIfTrue="1" operator="lessThan">
      <formula>0.005</formula>
    </cfRule>
  </conditionalFormatting>
  <conditionalFormatting sqref="D130 G130 D133:D141 G133:G141">
    <cfRule type="cellIs" dxfId="67" priority="15" stopIfTrue="1" operator="lessThan">
      <formula>0.005</formula>
    </cfRule>
  </conditionalFormatting>
  <conditionalFormatting sqref="D188:D190 G188:G190">
    <cfRule type="cellIs" dxfId="66" priority="13" stopIfTrue="1" operator="lessThan">
      <formula>0.005</formula>
    </cfRule>
  </conditionalFormatting>
  <conditionalFormatting sqref="D192 G192 D195:D202 G195:G202">
    <cfRule type="cellIs" dxfId="65" priority="11" stopIfTrue="1" operator="lessThan">
      <formula>0.005</formula>
    </cfRule>
  </conditionalFormatting>
  <conditionalFormatting sqref="D246:D248 G246:G248">
    <cfRule type="cellIs" dxfId="64" priority="9" stopIfTrue="1" operator="lessThan">
      <formula>0.005</formula>
    </cfRule>
  </conditionalFormatting>
  <conditionalFormatting sqref="D250 G250 D253:D260 G253:G260">
    <cfRule type="cellIs" dxfId="63" priority="7" stopIfTrue="1" operator="lessThan">
      <formula>0.005</formula>
    </cfRule>
  </conditionalFormatting>
  <conditionalFormatting sqref="D288 G288">
    <cfRule type="cellIs" dxfId="62" priority="27" stopIfTrue="1" operator="lessThan">
      <formula>0.005</formula>
    </cfRule>
  </conditionalFormatting>
  <conditionalFormatting sqref="D311:D313 G311:G313">
    <cfRule type="cellIs" dxfId="61" priority="25" stopIfTrue="1" operator="lessThan">
      <formula>0.005</formula>
    </cfRule>
  </conditionalFormatting>
  <conditionalFormatting sqref="D315 G315">
    <cfRule type="cellIs" dxfId="60" priority="23" stopIfTrue="1" operator="lessThan">
      <formula>0.005</formula>
    </cfRule>
  </conditionalFormatting>
  <conditionalFormatting sqref="D318:D343 G318:G343">
    <cfRule type="cellIs" dxfId="59" priority="19" stopIfTrue="1" operator="lessThan">
      <formula>0.005</formula>
    </cfRule>
  </conditionalFormatting>
  <conditionalFormatting sqref="D384:D386 G384:G386">
    <cfRule type="cellIs" dxfId="58" priority="21" stopIfTrue="1" operator="lessThan">
      <formula>0.005</formula>
    </cfRule>
  </conditionalFormatting>
  <conditionalFormatting sqref="G66 G69:G76">
    <cfRule type="cellIs" dxfId="57" priority="18" stopIfTrue="1" operator="equal">
      <formula>0</formula>
    </cfRule>
  </conditionalFormatting>
  <conditionalFormatting sqref="G102:G112 G165:G174 G222:G225 G284">
    <cfRule type="cellIs" dxfId="56" priority="36" stopIfTrue="1" operator="equal">
      <formula>0</formula>
    </cfRule>
  </conditionalFormatting>
  <conditionalFormatting sqref="G130 G133:G141">
    <cfRule type="cellIs" dxfId="55" priority="16" stopIfTrue="1" operator="equal">
      <formula>0</formula>
    </cfRule>
  </conditionalFormatting>
  <conditionalFormatting sqref="G188:G190">
    <cfRule type="cellIs" dxfId="54" priority="14" stopIfTrue="1" operator="equal">
      <formula>0</formula>
    </cfRule>
  </conditionalFormatting>
  <conditionalFormatting sqref="G192 G195:G202">
    <cfRule type="cellIs" dxfId="53" priority="12" stopIfTrue="1" operator="equal">
      <formula>0</formula>
    </cfRule>
  </conditionalFormatting>
  <conditionalFormatting sqref="G246:G248">
    <cfRule type="cellIs" dxfId="52" priority="10" stopIfTrue="1" operator="equal">
      <formula>0</formula>
    </cfRule>
  </conditionalFormatting>
  <conditionalFormatting sqref="G250 G253:G260">
    <cfRule type="cellIs" dxfId="51" priority="8" stopIfTrue="1" operator="equal">
      <formula>0</formula>
    </cfRule>
  </conditionalFormatting>
  <conditionalFormatting sqref="G288">
    <cfRule type="cellIs" dxfId="50" priority="28" stopIfTrue="1" operator="equal">
      <formula>0</formula>
    </cfRule>
  </conditionalFormatting>
  <conditionalFormatting sqref="G311:G313">
    <cfRule type="cellIs" dxfId="49" priority="26" stopIfTrue="1" operator="equal">
      <formula>0</formula>
    </cfRule>
  </conditionalFormatting>
  <conditionalFormatting sqref="G315">
    <cfRule type="cellIs" dxfId="48" priority="24" stopIfTrue="1" operator="equal">
      <formula>0</formula>
    </cfRule>
  </conditionalFormatting>
  <conditionalFormatting sqref="G318:G343">
    <cfRule type="cellIs" dxfId="47" priority="20" stopIfTrue="1" operator="equal">
      <formula>0</formula>
    </cfRule>
  </conditionalFormatting>
  <conditionalFormatting sqref="G384:G386">
    <cfRule type="cellIs" dxfId="46" priority="22" stopIfTrue="1" operator="equal">
      <formula>0</formula>
    </cfRule>
  </conditionalFormatting>
  <dataValidations count="1">
    <dataValidation type="custom" allowBlank="1" showInputMessage="1" showErrorMessage="1" errorTitle="Invalid rate" error="A value with an invalid decimal part_x000a_was entered." sqref="F311:F313 F288 F315:F316 F384:F386 F222:F225 F69:F76 F66:F67 F133:F141 F130:F131 F188:F190 F192:F193 F195:F202 F246:F248 F250:F251 F253:F260 F284 F102:F112 F165:F174 F318:F343" xr:uid="{8DEBA590-1A4E-4161-BC4D-5194732DFFFC}">
      <formula1>(F66)-TRUNC(F66,2)=0</formula1>
    </dataValidation>
  </dataValidations>
  <printOptions horizontalCentered="1"/>
  <pageMargins left="0.78740157480314965" right="0.59055118110236227" top="0.98425196850393704" bottom="0.39370078740157483" header="0.39370078740157483" footer="0.19685039370078741"/>
  <pageSetup paperSize="9" scale="70" firstPageNumber="140" orientation="portrait" blackAndWhite="1" useFirstPageNumber="1" r:id="rId1"/>
  <headerFooter alignWithMargins="0">
    <oddHeader>&amp;L&amp;"Calibri,Regular"&amp;8EKANGALA WWTW 
STAGE 2 COST ESTIMATES</oddHeader>
    <oddFooter xml:space="preserve">&amp;C&amp;"Calibri,Regular"&amp;8Part C2: </oddFooter>
  </headerFooter>
  <rowBreaks count="5" manualBreakCount="5">
    <brk id="65" max="6" man="1"/>
    <brk id="129" max="6" man="1"/>
    <brk id="191" max="6" man="1"/>
    <brk id="249" max="6" man="1"/>
    <brk id="314" max="6" man="1"/>
  </rowBreaks>
  <colBreaks count="1" manualBreakCount="1">
    <brk id="7"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E8F192-D935-4D6C-8DB8-B9DB7F87A944}">
  <dimension ref="A1:AA194"/>
  <sheetViews>
    <sheetView showZeros="0" view="pageBreakPreview" zoomScaleNormal="85" zoomScaleSheetLayoutView="100" workbookViewId="0">
      <selection activeCell="F81" sqref="F81"/>
    </sheetView>
  </sheetViews>
  <sheetFormatPr defaultColWidth="8.88671875" defaultRowHeight="12" customHeight="1"/>
  <cols>
    <col min="1" max="2" width="12.77734375" style="161" customWidth="1"/>
    <col min="3" max="3" width="53.5546875" style="161" customWidth="1"/>
    <col min="4" max="4" width="8.77734375" style="161" customWidth="1"/>
    <col min="5" max="5" width="10.77734375" style="161" customWidth="1"/>
    <col min="6" max="6" width="12.77734375" style="162" customWidth="1"/>
    <col min="7" max="7" width="14.77734375" style="160" bestFit="1" customWidth="1"/>
    <col min="8" max="8" width="15.77734375" style="160" customWidth="1"/>
    <col min="9" max="11" width="8.88671875" style="161"/>
    <col min="12" max="12" width="19.21875" style="161" hidden="1" customWidth="1"/>
    <col min="13" max="13" width="16.77734375" style="161" hidden="1" customWidth="1"/>
    <col min="14" max="14" width="8" style="161" hidden="1" customWidth="1"/>
    <col min="15" max="15" width="0" style="161" hidden="1" customWidth="1"/>
    <col min="16" max="16" width="11" style="161" hidden="1" customWidth="1"/>
    <col min="17" max="17" width="0" style="161" hidden="1" customWidth="1"/>
    <col min="18" max="19" width="15.88671875" style="161" hidden="1" customWidth="1"/>
    <col min="20" max="20" width="12.109375" style="161" hidden="1" customWidth="1"/>
    <col min="21" max="21" width="12.77734375" style="162" customWidth="1"/>
    <col min="22" max="22" width="13.77734375" style="163" customWidth="1"/>
    <col min="23" max="23" width="15.77734375" style="163" customWidth="1"/>
    <col min="24" max="24" width="8.88671875" style="161"/>
    <col min="25" max="25" width="12.77734375" style="162" customWidth="1"/>
    <col min="26" max="26" width="13.77734375" style="163" customWidth="1"/>
    <col min="27" max="27" width="15.77734375" style="163" customWidth="1"/>
    <col min="28" max="16384" width="8.88671875" style="161"/>
  </cols>
  <sheetData>
    <row r="1" spans="1:27" s="150" customFormat="1" ht="13.2">
      <c r="A1" s="148" t="s">
        <v>248</v>
      </c>
      <c r="B1" s="148"/>
      <c r="C1" s="149"/>
      <c r="D1" s="149"/>
      <c r="E1" s="149"/>
      <c r="F1" s="149"/>
      <c r="G1" s="149"/>
    </row>
    <row r="2" spans="1:27" s="150" customFormat="1" ht="15" customHeight="1">
      <c r="A2" s="763" t="s">
        <v>1837</v>
      </c>
      <c r="B2" s="763"/>
      <c r="C2" s="763"/>
      <c r="D2" s="763"/>
      <c r="E2" s="763"/>
      <c r="F2" s="763"/>
      <c r="G2" s="763"/>
    </row>
    <row r="3" spans="1:27" s="150" customFormat="1" ht="15" customHeight="1">
      <c r="A3" s="757" t="s">
        <v>715</v>
      </c>
      <c r="B3" s="757"/>
      <c r="C3" s="757"/>
      <c r="D3" s="621"/>
      <c r="E3" s="621"/>
      <c r="F3" s="621"/>
      <c r="G3" s="621"/>
      <c r="J3" s="151"/>
      <c r="K3" s="151"/>
      <c r="L3" s="151"/>
    </row>
    <row r="4" spans="1:27" s="150" customFormat="1" ht="15" customHeight="1">
      <c r="A4" s="60"/>
      <c r="B4" s="60"/>
      <c r="C4" s="149"/>
      <c r="D4" s="149"/>
      <c r="E4" s="149"/>
      <c r="F4" s="149"/>
      <c r="G4" s="149"/>
      <c r="J4" s="87"/>
      <c r="K4" s="87"/>
      <c r="L4" s="87"/>
    </row>
    <row r="5" spans="1:27" s="150" customFormat="1" ht="13.2">
      <c r="A5" s="61"/>
      <c r="B5" s="61"/>
      <c r="C5" s="61"/>
      <c r="D5" s="61"/>
      <c r="E5" s="61"/>
      <c r="F5" s="61"/>
      <c r="G5" s="61"/>
    </row>
    <row r="6" spans="1:27" s="150" customFormat="1" ht="13.2">
      <c r="A6" s="29" t="s">
        <v>0</v>
      </c>
      <c r="B6" s="29" t="s">
        <v>433</v>
      </c>
      <c r="C6" s="29" t="s">
        <v>1</v>
      </c>
      <c r="D6" s="29" t="s">
        <v>2</v>
      </c>
      <c r="E6" s="29" t="s">
        <v>3</v>
      </c>
      <c r="F6" s="29" t="s">
        <v>4</v>
      </c>
      <c r="G6" s="29" t="s">
        <v>249</v>
      </c>
    </row>
    <row r="7" spans="1:27" s="150" customFormat="1" ht="13.2">
      <c r="A7" s="29" t="s">
        <v>29</v>
      </c>
      <c r="B7" s="29"/>
      <c r="C7" s="29"/>
      <c r="D7" s="29"/>
      <c r="E7" s="29"/>
      <c r="F7" s="29"/>
      <c r="G7" s="29" t="s">
        <v>250</v>
      </c>
    </row>
    <row r="8" spans="1:27" s="150" customFormat="1" ht="13.2">
      <c r="A8" s="51"/>
      <c r="B8" s="51"/>
      <c r="C8" s="51"/>
      <c r="D8" s="51"/>
      <c r="E8" s="51"/>
      <c r="F8" s="51"/>
      <c r="G8" s="51"/>
    </row>
    <row r="9" spans="1:27" s="150" customFormat="1" ht="9.75" customHeight="1">
      <c r="A9" s="62"/>
      <c r="B9" s="63"/>
      <c r="C9" s="63"/>
      <c r="D9" s="63"/>
      <c r="E9" s="63"/>
      <c r="F9" s="63"/>
      <c r="G9" s="64"/>
    </row>
    <row r="10" spans="1:27" s="150" customFormat="1" ht="13.2">
      <c r="A10" s="152"/>
      <c r="B10" s="60"/>
      <c r="C10" s="153"/>
      <c r="D10" s="153"/>
      <c r="E10" s="153"/>
      <c r="F10" s="154"/>
      <c r="G10" s="155"/>
    </row>
    <row r="11" spans="1:27" s="150" customFormat="1" ht="11.25" customHeight="1">
      <c r="A11" s="53"/>
      <c r="B11" s="65"/>
      <c r="C11" s="65"/>
      <c r="D11" s="65"/>
      <c r="E11" s="65"/>
      <c r="F11" s="66"/>
      <c r="G11" s="67"/>
    </row>
    <row r="12" spans="1:27" s="150" customFormat="1" ht="13.2">
      <c r="A12" s="68"/>
      <c r="B12" s="68"/>
      <c r="C12" s="68"/>
      <c r="D12" s="68"/>
      <c r="E12" s="68"/>
      <c r="F12" s="69"/>
      <c r="G12" s="69"/>
    </row>
    <row r="13" spans="1:27" s="150" customFormat="1" ht="13.2">
      <c r="A13" s="390">
        <v>1</v>
      </c>
      <c r="B13" s="426"/>
      <c r="C13" s="425" t="s">
        <v>556</v>
      </c>
      <c r="D13" s="30"/>
      <c r="E13" s="156"/>
      <c r="F13" s="157"/>
      <c r="G13" s="157"/>
    </row>
    <row r="14" spans="1:27" ht="12" customHeight="1">
      <c r="A14" s="123"/>
      <c r="B14" s="123"/>
      <c r="C14" s="59"/>
      <c r="D14" s="118"/>
      <c r="E14" s="119"/>
      <c r="F14" s="158"/>
      <c r="G14" s="159"/>
    </row>
    <row r="15" spans="1:27" ht="12" customHeight="1">
      <c r="A15" s="122" t="s">
        <v>1786</v>
      </c>
      <c r="B15" s="122" t="s">
        <v>494</v>
      </c>
      <c r="C15" s="117" t="s">
        <v>6</v>
      </c>
      <c r="D15" s="118"/>
      <c r="E15" s="119"/>
      <c r="F15" s="158"/>
      <c r="G15" s="159"/>
      <c r="N15" s="161" t="s">
        <v>536</v>
      </c>
      <c r="O15" s="161" t="s">
        <v>639</v>
      </c>
      <c r="P15" s="161" t="s">
        <v>642</v>
      </c>
      <c r="Q15" s="161" t="s">
        <v>643</v>
      </c>
      <c r="R15" s="161" t="s">
        <v>650</v>
      </c>
      <c r="S15" s="161" t="s">
        <v>651</v>
      </c>
    </row>
    <row r="16" spans="1:27" s="160" customFormat="1" ht="12" customHeight="1">
      <c r="A16" s="123" t="s">
        <v>496</v>
      </c>
      <c r="B16" s="123" t="s">
        <v>10</v>
      </c>
      <c r="C16" s="59" t="s">
        <v>11</v>
      </c>
      <c r="D16" s="118" t="s">
        <v>12</v>
      </c>
      <c r="E16" s="119">
        <f>N16</f>
        <v>180</v>
      </c>
      <c r="F16" s="158"/>
      <c r="G16" s="164" t="str">
        <f>IF(TRIM(E16)="rate only","ro",IF(ISBLANK(F16)," ",E16*F16))</f>
        <v xml:space="preserve"> </v>
      </c>
      <c r="I16" s="161"/>
      <c r="J16" s="161"/>
      <c r="K16" s="161"/>
      <c r="L16" s="161"/>
      <c r="M16" s="161" t="s">
        <v>637</v>
      </c>
      <c r="N16" s="161">
        <v>180</v>
      </c>
      <c r="O16" s="161">
        <v>0.375</v>
      </c>
      <c r="P16" s="161">
        <f>(0.2*2)+O16</f>
        <v>0.77500000000000002</v>
      </c>
      <c r="Q16" s="161">
        <v>3</v>
      </c>
      <c r="R16" s="161">
        <f>0.2+O16+0.1</f>
        <v>0.67499999999999993</v>
      </c>
      <c r="S16" s="161">
        <f>Q16-R16</f>
        <v>2.3250000000000002</v>
      </c>
      <c r="T16" s="161">
        <f>Q16-R16-S16</f>
        <v>0</v>
      </c>
      <c r="U16" s="162"/>
      <c r="V16" s="163"/>
      <c r="W16" s="163"/>
      <c r="X16" s="161"/>
      <c r="Y16" s="162"/>
      <c r="Z16" s="163"/>
      <c r="AA16" s="163"/>
    </row>
    <row r="17" spans="1:27" s="160" customFormat="1" ht="12" customHeight="1">
      <c r="A17" s="123"/>
      <c r="B17" s="123"/>
      <c r="C17" s="59"/>
      <c r="D17" s="118"/>
      <c r="E17" s="119"/>
      <c r="F17" s="158"/>
      <c r="G17" s="164"/>
      <c r="I17" s="161"/>
      <c r="J17" s="161"/>
      <c r="K17" s="161"/>
      <c r="L17" s="161"/>
      <c r="M17" s="161"/>
      <c r="N17" s="161"/>
      <c r="O17" s="161"/>
      <c r="P17" s="161"/>
      <c r="Q17" s="161"/>
      <c r="R17" s="161"/>
      <c r="S17" s="161"/>
      <c r="T17" s="161"/>
      <c r="U17" s="162"/>
      <c r="V17" s="163"/>
      <c r="W17" s="163"/>
      <c r="X17" s="161"/>
      <c r="Y17" s="162"/>
      <c r="Z17" s="163"/>
      <c r="AA17" s="163"/>
    </row>
    <row r="18" spans="1:27" s="160" customFormat="1" ht="12" customHeight="1">
      <c r="A18" s="122" t="s">
        <v>1236</v>
      </c>
      <c r="B18" s="122" t="s">
        <v>18</v>
      </c>
      <c r="C18" s="117" t="s">
        <v>501</v>
      </c>
      <c r="D18" s="118"/>
      <c r="E18" s="119" t="s">
        <v>13</v>
      </c>
      <c r="F18" s="158"/>
      <c r="G18" s="159"/>
      <c r="I18" s="161"/>
      <c r="J18" s="161"/>
      <c r="K18" s="161"/>
      <c r="L18" s="161"/>
      <c r="M18" s="161" t="s">
        <v>1098</v>
      </c>
      <c r="N18" s="161">
        <v>170</v>
      </c>
      <c r="O18" s="161"/>
      <c r="P18" s="161">
        <v>1</v>
      </c>
      <c r="Q18" s="161">
        <v>1.5</v>
      </c>
      <c r="R18" s="161"/>
      <c r="S18" s="161"/>
      <c r="T18" s="161"/>
      <c r="U18" s="162"/>
      <c r="V18" s="163"/>
      <c r="W18" s="163"/>
      <c r="X18" s="161"/>
      <c r="Y18" s="162"/>
      <c r="Z18" s="163"/>
      <c r="AA18" s="163"/>
    </row>
    <row r="19" spans="1:27" s="160" customFormat="1" ht="12" customHeight="1">
      <c r="A19" s="122"/>
      <c r="B19" s="122"/>
      <c r="C19" s="117" t="s">
        <v>502</v>
      </c>
      <c r="D19" s="118"/>
      <c r="E19" s="119" t="s">
        <v>13</v>
      </c>
      <c r="F19" s="158"/>
      <c r="G19" s="159"/>
      <c r="I19" s="161"/>
      <c r="J19" s="161"/>
      <c r="K19" s="161"/>
      <c r="L19" s="161"/>
      <c r="M19" s="161"/>
      <c r="N19" s="161"/>
      <c r="O19" s="161"/>
      <c r="P19" s="161"/>
      <c r="Q19" s="161"/>
      <c r="R19" s="161"/>
      <c r="S19" s="161"/>
      <c r="T19" s="161"/>
      <c r="U19" s="162"/>
      <c r="V19" s="163"/>
      <c r="W19" s="163"/>
      <c r="X19" s="161"/>
      <c r="Y19" s="162"/>
      <c r="Z19" s="163"/>
      <c r="AA19" s="163"/>
    </row>
    <row r="20" spans="1:27" s="160" customFormat="1" ht="12" customHeight="1">
      <c r="A20" s="122"/>
      <c r="B20" s="122"/>
      <c r="C20" s="117"/>
      <c r="D20" s="118"/>
      <c r="E20" s="119" t="s">
        <v>13</v>
      </c>
      <c r="F20" s="158"/>
      <c r="G20" s="159"/>
      <c r="I20" s="161"/>
      <c r="J20" s="161"/>
      <c r="K20" s="161"/>
      <c r="L20" s="161"/>
      <c r="M20" s="161"/>
      <c r="N20" s="161"/>
      <c r="O20" s="161"/>
      <c r="P20" s="161"/>
      <c r="Q20" s="161"/>
      <c r="R20" s="161"/>
      <c r="S20" s="161"/>
      <c r="T20" s="161"/>
      <c r="U20" s="162"/>
      <c r="V20" s="163"/>
      <c r="W20" s="163"/>
      <c r="X20" s="161"/>
      <c r="Y20" s="162"/>
      <c r="Z20" s="163"/>
      <c r="AA20" s="163"/>
    </row>
    <row r="21" spans="1:27" s="160" customFormat="1" ht="12" customHeight="1">
      <c r="A21" s="123" t="s">
        <v>531</v>
      </c>
      <c r="B21" s="123" t="s">
        <v>19</v>
      </c>
      <c r="C21" s="59" t="s">
        <v>505</v>
      </c>
      <c r="D21" s="118" t="s">
        <v>16</v>
      </c>
      <c r="E21" s="119">
        <v>2</v>
      </c>
      <c r="F21" s="158"/>
      <c r="G21" s="164" t="str">
        <f>IF(TRIM(E21)="rate only","ro",IF(ISBLANK(F21)," ",E21*F21))</f>
        <v xml:space="preserve"> </v>
      </c>
      <c r="I21" s="161"/>
      <c r="J21" s="161"/>
      <c r="K21" s="161"/>
      <c r="L21" s="161"/>
      <c r="M21" s="161"/>
      <c r="N21" s="161"/>
      <c r="O21" s="161"/>
      <c r="P21" s="161"/>
      <c r="Q21" s="161"/>
      <c r="R21" s="161"/>
      <c r="S21" s="161"/>
      <c r="T21" s="161"/>
      <c r="U21" s="162"/>
      <c r="V21" s="163"/>
      <c r="W21" s="163"/>
      <c r="X21" s="161"/>
      <c r="Y21" s="162"/>
      <c r="Z21" s="163"/>
      <c r="AA21" s="163"/>
    </row>
    <row r="22" spans="1:27" s="160" customFormat="1" ht="12" customHeight="1">
      <c r="A22" s="123"/>
      <c r="B22" s="123"/>
      <c r="C22" s="59"/>
      <c r="D22" s="118"/>
      <c r="E22" s="119"/>
      <c r="F22" s="158"/>
      <c r="G22" s="164"/>
      <c r="I22" s="161"/>
      <c r="J22" s="161"/>
      <c r="K22" s="161"/>
      <c r="L22" s="161"/>
      <c r="M22" s="161"/>
      <c r="N22" s="161"/>
      <c r="O22" s="161"/>
      <c r="P22" s="161"/>
      <c r="Q22" s="161"/>
      <c r="R22" s="161"/>
      <c r="S22" s="161"/>
      <c r="T22" s="161"/>
      <c r="U22" s="162"/>
      <c r="V22" s="163"/>
      <c r="W22" s="163"/>
      <c r="X22" s="161"/>
      <c r="Y22" s="162"/>
      <c r="Z22" s="163"/>
      <c r="AA22" s="163"/>
    </row>
    <row r="23" spans="1:27" s="160" customFormat="1" ht="12" customHeight="1">
      <c r="A23" s="123" t="s">
        <v>532</v>
      </c>
      <c r="B23" s="123" t="s">
        <v>284</v>
      </c>
      <c r="C23" s="59" t="s">
        <v>717</v>
      </c>
      <c r="D23" s="118" t="s">
        <v>16</v>
      </c>
      <c r="E23" s="119">
        <v>2</v>
      </c>
      <c r="F23" s="158"/>
      <c r="G23" s="164" t="str">
        <f>IF(TRIM(E23)="rate only","ro",IF(ISBLANK(F23)," ",E23*F23))</f>
        <v xml:space="preserve"> </v>
      </c>
      <c r="I23" s="161"/>
      <c r="J23" s="161"/>
      <c r="K23" s="161"/>
      <c r="L23" s="161"/>
      <c r="M23" s="161"/>
      <c r="N23" s="161"/>
      <c r="O23" s="161"/>
      <c r="P23" s="161"/>
      <c r="Q23" s="161"/>
      <c r="R23" s="161"/>
      <c r="S23" s="161"/>
      <c r="T23" s="161"/>
      <c r="U23" s="162"/>
      <c r="V23" s="163"/>
      <c r="W23" s="163"/>
      <c r="X23" s="161"/>
      <c r="Y23" s="162"/>
      <c r="Z23" s="163"/>
      <c r="AA23" s="163"/>
    </row>
    <row r="24" spans="1:27" s="160" customFormat="1" ht="12" customHeight="1">
      <c r="A24" s="123"/>
      <c r="B24" s="123"/>
      <c r="C24" s="59"/>
      <c r="D24" s="118"/>
      <c r="E24" s="119" t="s">
        <v>13</v>
      </c>
      <c r="F24" s="158"/>
      <c r="G24" s="159"/>
      <c r="I24" s="161"/>
      <c r="J24" s="161"/>
      <c r="K24" s="161"/>
      <c r="L24" s="161"/>
      <c r="M24" s="161"/>
      <c r="N24" s="161"/>
      <c r="O24" s="161"/>
      <c r="P24" s="161"/>
      <c r="Q24" s="161"/>
      <c r="R24" s="161"/>
      <c r="S24" s="161"/>
      <c r="T24" s="161"/>
      <c r="U24" s="162"/>
      <c r="V24" s="163"/>
      <c r="W24" s="163"/>
      <c r="X24" s="161"/>
      <c r="Y24" s="162"/>
      <c r="Z24" s="163"/>
      <c r="AA24" s="163"/>
    </row>
    <row r="25" spans="1:27" s="160" customFormat="1" ht="12" customHeight="1">
      <c r="A25" s="122" t="s">
        <v>1783</v>
      </c>
      <c r="B25" s="122" t="s">
        <v>508</v>
      </c>
      <c r="C25" s="117" t="s">
        <v>506</v>
      </c>
      <c r="D25" s="118"/>
      <c r="E25" s="118"/>
      <c r="F25" s="166"/>
      <c r="G25" s="169"/>
      <c r="I25" s="161"/>
      <c r="J25" s="161"/>
      <c r="K25" s="161"/>
      <c r="L25" s="161"/>
      <c r="M25" s="161"/>
      <c r="N25" s="161"/>
      <c r="O25" s="161"/>
      <c r="P25" s="161"/>
      <c r="Q25" s="161"/>
      <c r="R25" s="161"/>
      <c r="S25" s="161"/>
      <c r="T25" s="161"/>
      <c r="U25" s="162"/>
      <c r="V25" s="163"/>
      <c r="W25" s="163"/>
      <c r="X25" s="161"/>
      <c r="Y25" s="162"/>
      <c r="Z25" s="163"/>
      <c r="AA25" s="163"/>
    </row>
    <row r="26" spans="1:27" s="160" customFormat="1" ht="12" customHeight="1">
      <c r="A26" s="122"/>
      <c r="B26" s="122"/>
      <c r="C26" s="117" t="s">
        <v>507</v>
      </c>
      <c r="D26" s="118" t="s">
        <v>26</v>
      </c>
      <c r="E26" s="118">
        <f>N16*0.8*0.1*0.5</f>
        <v>7.2</v>
      </c>
      <c r="F26" s="158"/>
      <c r="G26" s="164" t="str">
        <f>IF(TRIM(E26)="rate only","ro",IF(ISBLANK(F26)," ",E26*F26))</f>
        <v xml:space="preserve"> </v>
      </c>
      <c r="I26" s="161"/>
      <c r="J26" s="161"/>
      <c r="K26" s="161"/>
      <c r="L26" s="161"/>
      <c r="M26" s="161"/>
      <c r="N26" s="161"/>
      <c r="O26" s="161"/>
      <c r="P26" s="161"/>
      <c r="Q26" s="161"/>
      <c r="R26" s="161"/>
      <c r="S26" s="161"/>
      <c r="T26" s="161"/>
      <c r="U26" s="162"/>
      <c r="V26" s="163"/>
      <c r="W26" s="163"/>
      <c r="X26" s="161"/>
      <c r="Y26" s="162"/>
      <c r="Z26" s="163"/>
      <c r="AA26" s="163"/>
    </row>
    <row r="27" spans="1:27" s="160" customFormat="1" ht="12" customHeight="1">
      <c r="A27" s="122"/>
      <c r="B27" s="122"/>
      <c r="C27" s="117"/>
      <c r="D27" s="209"/>
      <c r="E27" s="118"/>
      <c r="F27" s="158"/>
      <c r="G27" s="164"/>
      <c r="I27" s="161"/>
      <c r="J27" s="161"/>
      <c r="K27" s="161"/>
      <c r="L27" s="161"/>
      <c r="M27" s="161"/>
      <c r="N27" s="161"/>
      <c r="O27" s="161"/>
      <c r="P27" s="161"/>
      <c r="Q27" s="161"/>
      <c r="R27" s="161"/>
      <c r="S27" s="161"/>
      <c r="T27" s="161"/>
      <c r="U27" s="162"/>
      <c r="V27" s="163"/>
      <c r="W27" s="163"/>
      <c r="X27" s="161"/>
      <c r="Y27" s="162"/>
      <c r="Z27" s="163"/>
      <c r="AA27" s="163"/>
    </row>
    <row r="28" spans="1:27" ht="13.2">
      <c r="A28" s="390">
        <v>2</v>
      </c>
      <c r="B28" s="426"/>
      <c r="C28" s="425" t="s">
        <v>555</v>
      </c>
      <c r="E28" s="476"/>
      <c r="F28" s="477"/>
      <c r="G28" s="478"/>
      <c r="H28" s="622"/>
    </row>
    <row r="29" spans="1:27" s="160" customFormat="1" ht="12" customHeight="1">
      <c r="A29" s="123"/>
      <c r="B29" s="479"/>
      <c r="C29" s="479"/>
      <c r="D29" s="480"/>
      <c r="E29" s="476"/>
      <c r="F29" s="477"/>
      <c r="G29" s="478"/>
      <c r="I29" s="161"/>
      <c r="J29" s="161"/>
      <c r="K29" s="161"/>
      <c r="L29" s="161"/>
      <c r="M29" s="161"/>
      <c r="N29" s="161"/>
      <c r="O29" s="161"/>
      <c r="P29" s="161"/>
      <c r="Q29" s="161"/>
      <c r="R29" s="161"/>
      <c r="S29" s="161"/>
      <c r="T29" s="161"/>
      <c r="U29" s="162"/>
      <c r="V29" s="163"/>
      <c r="W29" s="163"/>
      <c r="X29" s="161"/>
      <c r="Y29" s="162"/>
      <c r="Z29" s="163"/>
      <c r="AA29" s="163"/>
    </row>
    <row r="30" spans="1:27" s="160" customFormat="1" ht="12" customHeight="1">
      <c r="A30" s="122"/>
      <c r="B30" s="122" t="s">
        <v>644</v>
      </c>
      <c r="C30" s="117" t="s">
        <v>39</v>
      </c>
      <c r="D30" s="118"/>
      <c r="E30" s="119" t="s">
        <v>13</v>
      </c>
      <c r="F30" s="158"/>
      <c r="G30" s="159"/>
      <c r="I30" s="161"/>
      <c r="J30" s="161"/>
      <c r="K30" s="161"/>
      <c r="L30" s="161"/>
      <c r="P30" s="161"/>
      <c r="Q30" s="161"/>
      <c r="R30" s="209"/>
      <c r="S30" s="209"/>
      <c r="T30" s="161"/>
      <c r="U30" s="162"/>
      <c r="V30" s="163"/>
      <c r="W30" s="163"/>
      <c r="X30" s="161"/>
      <c r="Y30" s="162"/>
      <c r="Z30" s="163"/>
      <c r="AA30" s="163"/>
    </row>
    <row r="31" spans="1:27" s="160" customFormat="1" ht="12" customHeight="1">
      <c r="A31" s="123"/>
      <c r="B31" s="123"/>
      <c r="C31" s="59"/>
      <c r="D31" s="118"/>
      <c r="E31" s="119"/>
      <c r="F31" s="158"/>
      <c r="G31" s="159"/>
      <c r="I31" s="161"/>
      <c r="J31" s="161"/>
      <c r="K31" s="161"/>
      <c r="L31" s="161"/>
      <c r="M31" s="161"/>
      <c r="N31" s="161"/>
      <c r="O31" s="161"/>
      <c r="P31" s="161"/>
      <c r="Q31" s="161"/>
      <c r="R31" s="161"/>
      <c r="S31" s="161"/>
      <c r="T31" s="161"/>
      <c r="U31" s="162"/>
      <c r="V31" s="163"/>
      <c r="W31" s="163"/>
      <c r="X31" s="161"/>
      <c r="Y31" s="162"/>
      <c r="Z31" s="163"/>
      <c r="AA31" s="163"/>
    </row>
    <row r="32" spans="1:27" s="160" customFormat="1" ht="12" customHeight="1">
      <c r="A32" s="122" t="s">
        <v>554</v>
      </c>
      <c r="B32" s="122" t="s">
        <v>40</v>
      </c>
      <c r="C32" s="117" t="s">
        <v>41</v>
      </c>
      <c r="D32" s="118"/>
      <c r="E32" s="119" t="s">
        <v>13</v>
      </c>
      <c r="F32" s="179"/>
      <c r="G32" s="180"/>
      <c r="I32" s="161"/>
      <c r="J32" s="161"/>
      <c r="K32" s="161"/>
      <c r="L32" s="161"/>
      <c r="M32" s="161"/>
      <c r="N32" s="161"/>
      <c r="O32" s="161"/>
      <c r="P32" s="161"/>
      <c r="Q32" s="161"/>
      <c r="R32" s="161"/>
      <c r="S32" s="161"/>
      <c r="T32" s="161"/>
      <c r="U32" s="162"/>
      <c r="V32" s="163"/>
      <c r="W32" s="163"/>
      <c r="X32" s="161"/>
      <c r="Y32" s="162"/>
      <c r="Z32" s="163"/>
      <c r="AA32" s="163"/>
    </row>
    <row r="33" spans="1:27" s="160" customFormat="1" ht="12" customHeight="1">
      <c r="A33" s="123"/>
      <c r="B33" s="123"/>
      <c r="C33" s="59"/>
      <c r="D33" s="118"/>
      <c r="E33" s="119" t="s">
        <v>13</v>
      </c>
      <c r="F33" s="179"/>
      <c r="G33" s="180"/>
      <c r="I33" s="161"/>
      <c r="J33" s="161"/>
      <c r="K33" s="161"/>
      <c r="L33" s="161"/>
      <c r="M33" s="161"/>
      <c r="N33" s="161"/>
      <c r="O33" s="161"/>
      <c r="P33" s="161"/>
      <c r="Q33" s="161"/>
      <c r="R33" s="161"/>
      <c r="S33" s="161"/>
      <c r="T33" s="161"/>
      <c r="U33" s="162"/>
      <c r="V33" s="163"/>
      <c r="W33" s="163"/>
      <c r="X33" s="161"/>
      <c r="Y33" s="162"/>
      <c r="Z33" s="163"/>
      <c r="AA33" s="163"/>
    </row>
    <row r="34" spans="1:27" s="160" customFormat="1" ht="12" customHeight="1">
      <c r="A34" s="123" t="s">
        <v>511</v>
      </c>
      <c r="B34" s="123" t="s">
        <v>42</v>
      </c>
      <c r="C34" s="117" t="s">
        <v>43</v>
      </c>
      <c r="D34" s="118"/>
      <c r="E34" s="119" t="s">
        <v>13</v>
      </c>
      <c r="F34" s="179"/>
      <c r="G34" s="180"/>
      <c r="I34" s="161"/>
      <c r="J34" s="161"/>
      <c r="K34" s="161"/>
      <c r="L34" s="161"/>
      <c r="M34" s="161"/>
      <c r="N34" s="161"/>
      <c r="O34" s="161"/>
      <c r="P34" s="161"/>
      <c r="Q34" s="161"/>
      <c r="R34" s="161"/>
      <c r="S34" s="161"/>
      <c r="T34" s="161"/>
      <c r="U34" s="162"/>
      <c r="V34" s="163"/>
      <c r="W34" s="163"/>
      <c r="X34" s="161"/>
      <c r="Y34" s="162"/>
      <c r="Z34" s="163"/>
      <c r="AA34" s="163"/>
    </row>
    <row r="35" spans="1:27" s="160" customFormat="1" ht="12" customHeight="1">
      <c r="A35" s="123"/>
      <c r="B35" s="123"/>
      <c r="C35" s="117"/>
      <c r="D35" s="118"/>
      <c r="E35" s="119"/>
      <c r="F35" s="628"/>
      <c r="G35" s="180"/>
      <c r="I35" s="161"/>
      <c r="J35" s="161"/>
      <c r="K35" s="161"/>
      <c r="L35" s="161"/>
      <c r="M35" s="161"/>
      <c r="N35" s="161"/>
      <c r="O35" s="161"/>
      <c r="P35" s="161"/>
      <c r="Q35" s="161"/>
      <c r="R35" s="161"/>
      <c r="S35" s="161"/>
      <c r="T35" s="161"/>
      <c r="U35" s="162"/>
      <c r="V35" s="163"/>
      <c r="W35" s="163"/>
      <c r="X35" s="161"/>
      <c r="Y35" s="162"/>
      <c r="Z35" s="163"/>
      <c r="AA35" s="163"/>
    </row>
    <row r="36" spans="1:27" s="150" customFormat="1" ht="13.2">
      <c r="A36" s="518"/>
      <c r="B36" s="518"/>
      <c r="C36" s="625"/>
      <c r="D36" s="626"/>
      <c r="E36" s="626"/>
      <c r="F36" s="627"/>
      <c r="G36" s="627"/>
    </row>
    <row r="37" spans="1:27" s="160" customFormat="1" ht="12" customHeight="1">
      <c r="A37" s="123" t="s">
        <v>645</v>
      </c>
      <c r="B37" s="123" t="s">
        <v>49</v>
      </c>
      <c r="C37" s="59" t="s">
        <v>50</v>
      </c>
      <c r="D37" s="118" t="s">
        <v>26</v>
      </c>
      <c r="E37" s="119">
        <f>ROUNDUP(((N16*P16*Q16)+(N18*P18*Q18)),-1)</f>
        <v>680</v>
      </c>
      <c r="F37" s="179"/>
      <c r="G37" s="181" t="str">
        <f t="shared" ref="G37" si="0">IF(TRIM(E37)="rate only","ro",IF(ISBLANK(F37)," ",E37*F37))</f>
        <v xml:space="preserve"> </v>
      </c>
      <c r="I37" s="161"/>
      <c r="J37" s="161"/>
      <c r="K37" s="161"/>
      <c r="L37" s="161"/>
      <c r="M37" s="161"/>
      <c r="N37" s="161"/>
      <c r="O37" s="161"/>
      <c r="P37" s="161"/>
      <c r="Q37" s="161"/>
      <c r="R37" s="161"/>
      <c r="S37" s="161"/>
      <c r="T37" s="161"/>
      <c r="U37" s="162"/>
      <c r="V37" s="163"/>
      <c r="W37" s="163"/>
      <c r="X37" s="161"/>
      <c r="Y37" s="162"/>
      <c r="Z37" s="163"/>
      <c r="AA37" s="163"/>
    </row>
    <row r="38" spans="1:27" s="160" customFormat="1" ht="12" customHeight="1">
      <c r="A38" s="123"/>
      <c r="B38" s="123"/>
      <c r="C38" s="59"/>
      <c r="D38" s="118"/>
      <c r="E38" s="119"/>
      <c r="F38" s="179"/>
      <c r="G38" s="181"/>
      <c r="I38" s="161"/>
      <c r="J38" s="161"/>
      <c r="K38" s="161"/>
      <c r="L38" s="161"/>
      <c r="M38" s="161"/>
      <c r="N38" s="161"/>
      <c r="O38" s="161"/>
      <c r="P38" s="161"/>
      <c r="Q38" s="161"/>
      <c r="R38" s="161"/>
      <c r="S38" s="161"/>
      <c r="T38" s="161"/>
      <c r="U38" s="162"/>
      <c r="V38" s="163"/>
      <c r="W38" s="163"/>
      <c r="X38" s="161"/>
      <c r="Y38" s="162"/>
      <c r="Z38" s="163"/>
      <c r="AA38" s="163"/>
    </row>
    <row r="39" spans="1:27" s="160" customFormat="1" ht="12" customHeight="1">
      <c r="A39" s="182">
        <v>2.2000000000000002</v>
      </c>
      <c r="B39" s="182">
        <v>202.02</v>
      </c>
      <c r="C39" s="183" t="s">
        <v>51</v>
      </c>
      <c r="D39" s="118"/>
      <c r="E39" s="119"/>
      <c r="F39" s="179"/>
      <c r="G39" s="180"/>
      <c r="I39" s="161"/>
      <c r="J39" s="161"/>
      <c r="K39" s="161"/>
      <c r="L39" s="161"/>
      <c r="M39" s="161" t="s">
        <v>236</v>
      </c>
      <c r="N39" s="161" t="s">
        <v>648</v>
      </c>
      <c r="O39" s="161" t="s">
        <v>649</v>
      </c>
      <c r="P39" s="161"/>
      <c r="Q39" s="161"/>
      <c r="R39" s="161"/>
      <c r="S39" s="161"/>
      <c r="T39" s="161"/>
      <c r="U39" s="162"/>
      <c r="V39" s="163"/>
      <c r="W39" s="163"/>
      <c r="X39" s="161"/>
      <c r="Y39" s="162"/>
      <c r="Z39" s="163"/>
      <c r="AA39" s="163"/>
    </row>
    <row r="40" spans="1:27" s="160" customFormat="1" ht="12" customHeight="1">
      <c r="A40" s="182"/>
      <c r="B40" s="182"/>
      <c r="C40" s="183"/>
      <c r="D40" s="118"/>
      <c r="E40" s="184"/>
      <c r="F40" s="179"/>
      <c r="G40" s="180"/>
      <c r="I40" s="161"/>
      <c r="J40" s="161"/>
      <c r="K40" s="161"/>
      <c r="L40" s="161" t="s">
        <v>718</v>
      </c>
      <c r="M40" s="161">
        <v>3</v>
      </c>
      <c r="N40" s="161">
        <v>5</v>
      </c>
      <c r="O40" s="161">
        <v>3</v>
      </c>
      <c r="P40" s="161"/>
      <c r="Q40" s="161"/>
      <c r="R40" s="161"/>
      <c r="S40" s="161"/>
      <c r="T40" s="161"/>
      <c r="U40" s="162"/>
      <c r="V40" s="163"/>
      <c r="W40" s="163"/>
      <c r="X40" s="161"/>
      <c r="Y40" s="162"/>
      <c r="Z40" s="163"/>
      <c r="AA40" s="163"/>
    </row>
    <row r="41" spans="1:27" s="160" customFormat="1" ht="12" customHeight="1">
      <c r="A41" s="123" t="s">
        <v>517</v>
      </c>
      <c r="B41" s="123" t="s">
        <v>52</v>
      </c>
      <c r="C41" s="59" t="s">
        <v>53</v>
      </c>
      <c r="D41" s="118" t="s">
        <v>26</v>
      </c>
      <c r="E41" s="119">
        <f>E37*50%</f>
        <v>340</v>
      </c>
      <c r="F41" s="179"/>
      <c r="G41" s="181" t="str">
        <f t="shared" ref="G41:G42" si="1">IF(TRIM(E41)="rate only","ro",IF(ISBLANK(F41)," ",E41*F41))</f>
        <v xml:space="preserve"> </v>
      </c>
      <c r="I41" s="161"/>
      <c r="J41" s="161"/>
      <c r="K41" s="161"/>
      <c r="L41" s="161"/>
      <c r="M41" s="161"/>
      <c r="N41" s="161"/>
      <c r="O41" s="161"/>
      <c r="P41" s="161"/>
      <c r="Q41" s="161"/>
      <c r="R41" s="161"/>
      <c r="S41" s="161"/>
      <c r="T41" s="161"/>
      <c r="U41" s="162"/>
      <c r="V41" s="163"/>
      <c r="W41" s="163"/>
      <c r="X41" s="161"/>
      <c r="Y41" s="162"/>
      <c r="Z41" s="163"/>
      <c r="AA41" s="163"/>
    </row>
    <row r="42" spans="1:27" s="160" customFormat="1" ht="12" customHeight="1">
      <c r="A42" s="123" t="s">
        <v>647</v>
      </c>
      <c r="B42" s="123" t="s">
        <v>54</v>
      </c>
      <c r="C42" s="59" t="s">
        <v>55</v>
      </c>
      <c r="D42" s="118" t="s">
        <v>26</v>
      </c>
      <c r="E42" s="119">
        <f>E37*40%</f>
        <v>272</v>
      </c>
      <c r="F42" s="179"/>
      <c r="G42" s="181" t="str">
        <f t="shared" si="1"/>
        <v xml:space="preserve"> </v>
      </c>
      <c r="I42" s="161"/>
      <c r="J42" s="161"/>
      <c r="K42" s="161"/>
      <c r="L42" s="161"/>
      <c r="M42" s="161"/>
      <c r="N42" s="161"/>
      <c r="O42" s="161"/>
      <c r="P42" s="161"/>
      <c r="Q42" s="161"/>
      <c r="R42" s="161"/>
      <c r="S42" s="161"/>
      <c r="T42" s="161"/>
      <c r="U42" s="162"/>
      <c r="V42" s="163"/>
      <c r="W42" s="163"/>
      <c r="X42" s="161"/>
      <c r="Y42" s="162"/>
      <c r="Z42" s="163"/>
      <c r="AA42" s="163"/>
    </row>
    <row r="43" spans="1:27" s="160" customFormat="1" ht="12" customHeight="1">
      <c r="A43" s="123"/>
      <c r="B43" s="123"/>
      <c r="C43" s="59"/>
      <c r="D43" s="118"/>
      <c r="E43" s="119"/>
      <c r="F43" s="179"/>
      <c r="G43" s="180"/>
      <c r="I43" s="161"/>
      <c r="J43" s="161"/>
      <c r="K43" s="161"/>
      <c r="L43" s="161"/>
      <c r="M43" s="161"/>
      <c r="N43" s="161"/>
      <c r="O43" s="161"/>
      <c r="P43" s="161"/>
      <c r="Q43" s="161"/>
      <c r="R43" s="161"/>
      <c r="S43" s="161"/>
      <c r="T43" s="161"/>
      <c r="U43" s="162"/>
      <c r="V43" s="163"/>
      <c r="W43" s="163"/>
      <c r="X43" s="161"/>
      <c r="Y43" s="162"/>
      <c r="Z43" s="163"/>
      <c r="AA43" s="163"/>
    </row>
    <row r="44" spans="1:27" s="160" customFormat="1" ht="12" customHeight="1">
      <c r="A44" s="185">
        <v>2.2999999999999998</v>
      </c>
      <c r="B44" s="185">
        <v>202.03</v>
      </c>
      <c r="C44" s="183" t="s">
        <v>375</v>
      </c>
      <c r="D44" s="118" t="s">
        <v>26</v>
      </c>
      <c r="E44" s="119">
        <f>ROUNDUP((M40*N40*O40),-1)</f>
        <v>50</v>
      </c>
      <c r="F44" s="179"/>
      <c r="G44" s="181" t="str">
        <f t="shared" ref="G44" si="2">IF(TRIM(E44)="rate only","ro",IF(ISBLANK(F44)," ",E44*F44))</f>
        <v xml:space="preserve"> </v>
      </c>
      <c r="I44" s="161"/>
      <c r="J44" s="161"/>
      <c r="K44" s="161"/>
      <c r="L44" s="161"/>
      <c r="M44" s="161"/>
      <c r="N44" s="161"/>
      <c r="O44" s="161"/>
      <c r="P44" s="161"/>
      <c r="Q44" s="161"/>
      <c r="R44" s="161"/>
      <c r="S44" s="161"/>
      <c r="T44" s="161"/>
      <c r="U44" s="162"/>
      <c r="V44" s="163"/>
      <c r="W44" s="163"/>
      <c r="X44" s="161"/>
      <c r="Y44" s="162"/>
      <c r="Z44" s="163"/>
      <c r="AA44" s="163"/>
    </row>
    <row r="45" spans="1:27" s="160" customFormat="1" ht="12" customHeight="1">
      <c r="A45" s="123"/>
      <c r="B45" s="123"/>
      <c r="C45" s="59"/>
      <c r="D45" s="118"/>
      <c r="E45" s="119"/>
      <c r="F45" s="158"/>
      <c r="G45" s="159"/>
      <c r="I45" s="161"/>
      <c r="J45" s="161"/>
      <c r="K45" s="161"/>
      <c r="L45" s="161"/>
      <c r="M45" s="161"/>
      <c r="N45" s="161"/>
      <c r="O45" s="161"/>
      <c r="P45" s="161"/>
      <c r="Q45" s="161"/>
      <c r="R45" s="161"/>
      <c r="S45" s="161"/>
      <c r="T45" s="161"/>
      <c r="U45" s="162"/>
      <c r="V45" s="163"/>
      <c r="W45" s="163"/>
      <c r="X45" s="161"/>
      <c r="Y45" s="162"/>
      <c r="Z45" s="163"/>
      <c r="AA45" s="163"/>
    </row>
    <row r="46" spans="1:27" s="160" customFormat="1" ht="12" customHeight="1">
      <c r="A46" s="185" t="s">
        <v>1229</v>
      </c>
      <c r="B46" s="185">
        <v>202.04</v>
      </c>
      <c r="C46" s="117" t="s">
        <v>56</v>
      </c>
      <c r="D46" s="118" t="s">
        <v>26</v>
      </c>
      <c r="E46" s="119">
        <f>E37*40%</f>
        <v>272</v>
      </c>
      <c r="F46" s="179"/>
      <c r="G46" s="181" t="str">
        <f t="shared" ref="G46" si="3">IF(TRIM(E46)="rate only","ro",IF(ISBLANK(F46)," ",E46*F46))</f>
        <v xml:space="preserve"> </v>
      </c>
      <c r="I46" s="161"/>
      <c r="J46" s="161"/>
      <c r="K46" s="161"/>
      <c r="L46" s="161"/>
      <c r="M46" s="161"/>
      <c r="N46" s="161"/>
      <c r="O46" s="161"/>
      <c r="P46" s="161"/>
      <c r="Q46" s="161"/>
      <c r="R46" s="161"/>
      <c r="S46" s="161"/>
      <c r="T46" s="161"/>
      <c r="U46" s="162"/>
      <c r="V46" s="163"/>
      <c r="W46" s="163"/>
      <c r="X46" s="161"/>
      <c r="Y46" s="162"/>
      <c r="Z46" s="163"/>
      <c r="AA46" s="163"/>
    </row>
    <row r="47" spans="1:27" s="160" customFormat="1" ht="12" customHeight="1">
      <c r="A47" s="123"/>
      <c r="B47" s="123"/>
      <c r="C47" s="59"/>
      <c r="D47" s="118"/>
      <c r="E47" s="119"/>
      <c r="F47" s="179"/>
      <c r="G47" s="181"/>
      <c r="I47" s="161"/>
      <c r="J47" s="161"/>
      <c r="K47" s="161"/>
      <c r="L47" s="161"/>
      <c r="M47" s="161"/>
      <c r="N47" s="161"/>
      <c r="O47" s="161"/>
      <c r="P47" s="161"/>
      <c r="Q47" s="161"/>
      <c r="R47" s="161"/>
      <c r="S47" s="161"/>
      <c r="T47" s="161"/>
      <c r="U47" s="162"/>
      <c r="V47" s="163"/>
      <c r="W47" s="163"/>
      <c r="X47" s="161"/>
      <c r="Y47" s="162"/>
      <c r="Z47" s="163"/>
      <c r="AA47" s="163"/>
    </row>
    <row r="48" spans="1:27" s="160" customFormat="1" ht="12" customHeight="1">
      <c r="A48" s="182" t="s">
        <v>1794</v>
      </c>
      <c r="B48" s="182">
        <v>202.06</v>
      </c>
      <c r="C48" s="168" t="s">
        <v>652</v>
      </c>
      <c r="E48" s="159"/>
      <c r="G48" s="159"/>
      <c r="I48" s="161"/>
      <c r="J48" s="161"/>
      <c r="K48" s="161"/>
      <c r="L48" s="161"/>
      <c r="M48" s="161"/>
      <c r="N48" s="161"/>
      <c r="O48" s="161"/>
      <c r="P48" s="161"/>
      <c r="Q48" s="161"/>
      <c r="R48" s="161"/>
      <c r="S48" s="161"/>
      <c r="T48" s="161"/>
      <c r="U48" s="162"/>
      <c r="V48" s="163"/>
      <c r="W48" s="163"/>
      <c r="X48" s="161"/>
      <c r="Y48" s="162"/>
      <c r="Z48" s="163"/>
      <c r="AA48" s="163"/>
    </row>
    <row r="49" spans="1:27" s="160" customFormat="1" ht="12" customHeight="1">
      <c r="A49" s="186"/>
      <c r="B49" s="186"/>
      <c r="C49" s="117" t="s">
        <v>653</v>
      </c>
      <c r="D49" s="118" t="s">
        <v>26</v>
      </c>
      <c r="E49" s="119">
        <f>ROUNDUP((N16*P16*S16),-1)</f>
        <v>330</v>
      </c>
      <c r="F49" s="179"/>
      <c r="G49" s="181" t="str">
        <f>IF(TRIM(E49)="rate only","ro",IF(ISBLANK(F49)," ",E49*F49))</f>
        <v xml:space="preserve"> </v>
      </c>
      <c r="I49" s="161"/>
      <c r="J49" s="161"/>
      <c r="K49" s="161"/>
      <c r="L49" s="161"/>
      <c r="M49" s="161"/>
      <c r="N49" s="161"/>
      <c r="O49" s="161"/>
      <c r="P49" s="161"/>
      <c r="Q49" s="161"/>
      <c r="R49" s="161"/>
      <c r="S49" s="161"/>
      <c r="T49" s="161"/>
      <c r="U49" s="162"/>
      <c r="V49" s="163"/>
      <c r="W49" s="163"/>
      <c r="X49" s="161"/>
      <c r="Y49" s="162"/>
      <c r="Z49" s="163"/>
      <c r="AA49" s="163"/>
    </row>
    <row r="50" spans="1:27" s="160" customFormat="1" ht="12" customHeight="1">
      <c r="A50" s="123"/>
      <c r="B50" s="123"/>
      <c r="C50" s="59"/>
      <c r="D50" s="118"/>
      <c r="E50" s="119"/>
      <c r="F50" s="179"/>
      <c r="G50" s="181"/>
      <c r="I50" s="161"/>
      <c r="J50" s="161"/>
      <c r="K50" s="161"/>
      <c r="L50" s="161"/>
      <c r="M50" s="161"/>
      <c r="N50" s="161"/>
      <c r="O50" s="161"/>
      <c r="P50" s="161"/>
      <c r="Q50" s="161"/>
      <c r="R50" s="161"/>
      <c r="S50" s="161"/>
      <c r="T50" s="161"/>
      <c r="U50" s="162"/>
      <c r="V50" s="163"/>
      <c r="W50" s="163"/>
      <c r="X50" s="161"/>
      <c r="Y50" s="162"/>
      <c r="Z50" s="163"/>
      <c r="AA50" s="163"/>
    </row>
    <row r="51" spans="1:27" s="160" customFormat="1" ht="12" customHeight="1">
      <c r="A51" s="185">
        <v>2.6</v>
      </c>
      <c r="B51" s="185">
        <v>202.07</v>
      </c>
      <c r="C51" s="117" t="s">
        <v>658</v>
      </c>
      <c r="D51" s="118"/>
      <c r="E51" s="119"/>
      <c r="F51" s="179"/>
      <c r="G51" s="181" t="str">
        <f t="shared" ref="G51" si="4">IF(TRIM(E51)="rate only","ro",IF(ISBLANK(F51)," ",E51*F51))</f>
        <v xml:space="preserve"> </v>
      </c>
      <c r="I51" s="161"/>
      <c r="J51" s="161"/>
      <c r="K51" s="161"/>
      <c r="L51" s="161"/>
      <c r="M51" s="161"/>
      <c r="N51" s="161"/>
      <c r="O51" s="161"/>
      <c r="P51" s="161"/>
      <c r="Q51" s="161"/>
      <c r="R51" s="161"/>
      <c r="S51" s="161"/>
      <c r="T51" s="161"/>
      <c r="U51" s="162"/>
      <c r="V51" s="163"/>
      <c r="W51" s="163"/>
      <c r="X51" s="161"/>
      <c r="Y51" s="162"/>
      <c r="Z51" s="163"/>
      <c r="AA51" s="163"/>
    </row>
    <row r="52" spans="1:27" s="160" customFormat="1" ht="12" customHeight="1">
      <c r="A52" s="186"/>
      <c r="B52" s="186"/>
      <c r="C52" s="117" t="s">
        <v>659</v>
      </c>
      <c r="D52" s="118"/>
      <c r="E52" s="119"/>
      <c r="F52" s="179"/>
      <c r="G52" s="181"/>
      <c r="I52" s="161"/>
      <c r="J52" s="161"/>
      <c r="K52" s="161"/>
      <c r="L52" s="161"/>
      <c r="M52" s="161"/>
      <c r="N52" s="161"/>
      <c r="O52" s="161"/>
      <c r="P52" s="161"/>
      <c r="Q52" s="161"/>
      <c r="R52" s="161"/>
      <c r="S52" s="161"/>
      <c r="T52" s="161"/>
      <c r="U52" s="162"/>
      <c r="V52" s="163"/>
      <c r="W52" s="163"/>
      <c r="X52" s="161"/>
      <c r="Y52" s="162"/>
      <c r="Z52" s="163"/>
      <c r="AA52" s="163"/>
    </row>
    <row r="53" spans="1:27" s="160" customFormat="1" ht="12" customHeight="1">
      <c r="A53" s="186"/>
      <c r="B53" s="186"/>
      <c r="C53" s="117"/>
      <c r="D53" s="118"/>
      <c r="E53" s="119"/>
      <c r="F53" s="179"/>
      <c r="G53" s="181"/>
      <c r="I53" s="161"/>
      <c r="J53" s="161"/>
      <c r="K53" s="161"/>
      <c r="L53" s="161"/>
      <c r="M53" s="161"/>
      <c r="N53" s="161"/>
      <c r="O53" s="161"/>
      <c r="P53" s="161"/>
      <c r="Q53" s="161"/>
      <c r="R53" s="161"/>
      <c r="S53" s="161"/>
      <c r="T53" s="161"/>
      <c r="U53" s="162"/>
      <c r="V53" s="163"/>
      <c r="W53" s="163"/>
      <c r="X53" s="161"/>
      <c r="Y53" s="162"/>
      <c r="Z53" s="163"/>
      <c r="AA53" s="163"/>
    </row>
    <row r="54" spans="1:27" s="160" customFormat="1" ht="12" customHeight="1">
      <c r="A54" s="186" t="s">
        <v>654</v>
      </c>
      <c r="B54" s="186" t="s">
        <v>57</v>
      </c>
      <c r="C54" s="59" t="s">
        <v>655</v>
      </c>
      <c r="D54" s="118" t="s">
        <v>26</v>
      </c>
      <c r="E54" s="119">
        <f>ROUNDUP((E49*40%),-1)</f>
        <v>140</v>
      </c>
      <c r="F54" s="179"/>
      <c r="G54" s="181" t="str">
        <f>IF(TRIM(E54)="rate only","ro",IF(ISBLANK(F54)," ",E54*F54))</f>
        <v xml:space="preserve"> </v>
      </c>
      <c r="I54" s="161"/>
      <c r="J54" s="161"/>
      <c r="K54" s="161"/>
      <c r="L54" s="161"/>
      <c r="M54" s="161"/>
      <c r="N54" s="161"/>
      <c r="O54" s="161"/>
      <c r="P54" s="161"/>
      <c r="Q54" s="161"/>
      <c r="R54" s="161"/>
      <c r="S54" s="161"/>
      <c r="T54" s="161"/>
      <c r="U54" s="162"/>
      <c r="V54" s="163"/>
      <c r="W54" s="163"/>
      <c r="X54" s="161"/>
      <c r="Y54" s="162"/>
      <c r="Z54" s="163"/>
      <c r="AA54" s="163"/>
    </row>
    <row r="55" spans="1:27" s="160" customFormat="1" ht="12" customHeight="1">
      <c r="A55" s="186"/>
      <c r="B55" s="186"/>
      <c r="C55" s="59"/>
      <c r="D55" s="118"/>
      <c r="E55" s="119"/>
      <c r="F55" s="179"/>
      <c r="G55" s="181"/>
      <c r="I55" s="161"/>
      <c r="J55" s="161"/>
      <c r="K55" s="161"/>
      <c r="L55" s="161"/>
      <c r="M55" s="161"/>
      <c r="N55" s="161"/>
      <c r="O55" s="161"/>
      <c r="P55" s="161"/>
      <c r="Q55" s="161"/>
      <c r="R55" s="161"/>
      <c r="S55" s="161"/>
      <c r="T55" s="161"/>
      <c r="U55" s="162"/>
      <c r="V55" s="163"/>
      <c r="W55" s="163"/>
      <c r="X55" s="161"/>
      <c r="Y55" s="162"/>
      <c r="Z55" s="163"/>
      <c r="AA55" s="163"/>
    </row>
    <row r="56" spans="1:27" s="160" customFormat="1" ht="12" customHeight="1">
      <c r="A56" s="185">
        <v>2.7</v>
      </c>
      <c r="B56" s="436">
        <v>202.1</v>
      </c>
      <c r="C56" s="117" t="s">
        <v>59</v>
      </c>
      <c r="D56" s="118"/>
      <c r="E56" s="119"/>
      <c r="F56" s="179"/>
      <c r="G56" s="181" t="str">
        <f t="shared" ref="G56:G60" si="5">IF(TRIM(E56)="rate only","ro",IF(ISBLANK(F56)," ",E56*F56))</f>
        <v xml:space="preserve"> </v>
      </c>
      <c r="I56" s="161"/>
      <c r="J56" s="161"/>
      <c r="K56" s="161"/>
      <c r="L56" s="161"/>
      <c r="M56" s="161"/>
      <c r="N56" s="161"/>
      <c r="O56" s="161"/>
      <c r="P56" s="161"/>
      <c r="Q56" s="161"/>
      <c r="R56" s="161"/>
      <c r="S56" s="161"/>
      <c r="T56" s="161"/>
      <c r="U56" s="162"/>
      <c r="V56" s="163"/>
      <c r="W56" s="163"/>
      <c r="X56" s="161"/>
      <c r="Y56" s="162"/>
      <c r="Z56" s="163"/>
      <c r="AA56" s="163"/>
    </row>
    <row r="57" spans="1:27" s="160" customFormat="1" ht="12" customHeight="1">
      <c r="A57" s="185"/>
      <c r="B57" s="436"/>
      <c r="C57" s="117"/>
      <c r="D57" s="118"/>
      <c r="E57" s="119"/>
      <c r="F57" s="179"/>
      <c r="G57" s="181"/>
      <c r="I57" s="161"/>
      <c r="J57" s="161"/>
      <c r="K57" s="161"/>
      <c r="L57" s="161"/>
      <c r="M57" s="161"/>
      <c r="N57" s="161"/>
      <c r="O57" s="161"/>
      <c r="P57" s="161"/>
      <c r="Q57" s="161"/>
      <c r="R57" s="161"/>
      <c r="S57" s="161"/>
      <c r="T57" s="161"/>
      <c r="U57" s="162"/>
      <c r="V57" s="163"/>
      <c r="W57" s="163"/>
      <c r="X57" s="161"/>
      <c r="Y57" s="162"/>
      <c r="Z57" s="163"/>
      <c r="AA57" s="163"/>
    </row>
    <row r="58" spans="1:27" s="160" customFormat="1" ht="12" customHeight="1">
      <c r="A58" s="186" t="s">
        <v>660</v>
      </c>
      <c r="B58" s="186" t="s">
        <v>661</v>
      </c>
      <c r="C58" s="59" t="s">
        <v>662</v>
      </c>
      <c r="D58" s="118" t="s">
        <v>26</v>
      </c>
      <c r="E58" s="119">
        <f>ROUNDUP((N16*P16*(0.2+R16)),-1)</f>
        <v>130</v>
      </c>
      <c r="F58" s="179"/>
      <c r="G58" s="181" t="str">
        <f t="shared" ref="G58" si="6">IF(TRIM(E58)="rate only","ro",IF(ISBLANK(F58)," ",E58*F58))</f>
        <v xml:space="preserve"> </v>
      </c>
      <c r="I58" s="161"/>
      <c r="J58" s="161"/>
      <c r="K58" s="161"/>
      <c r="L58" s="161"/>
      <c r="M58" s="161"/>
      <c r="N58" s="161"/>
      <c r="O58" s="161"/>
      <c r="P58" s="161"/>
      <c r="Q58" s="161"/>
      <c r="R58" s="161"/>
      <c r="S58" s="161"/>
      <c r="T58" s="161"/>
      <c r="U58" s="162"/>
      <c r="V58" s="163"/>
      <c r="W58" s="163"/>
      <c r="X58" s="161"/>
      <c r="Y58" s="162"/>
      <c r="Z58" s="163"/>
      <c r="AA58" s="163"/>
    </row>
    <row r="59" spans="1:27" s="160" customFormat="1" ht="12" customHeight="1">
      <c r="A59" s="186"/>
      <c r="B59" s="186"/>
      <c r="C59" s="59"/>
      <c r="D59" s="118"/>
      <c r="E59" s="119"/>
      <c r="F59" s="179"/>
      <c r="G59" s="181"/>
      <c r="I59" s="161"/>
      <c r="J59" s="161"/>
      <c r="K59" s="161"/>
      <c r="L59" s="161"/>
      <c r="M59" s="161"/>
      <c r="N59" s="161"/>
      <c r="O59" s="161"/>
      <c r="P59" s="161"/>
      <c r="Q59" s="161"/>
      <c r="R59" s="161"/>
      <c r="S59" s="161"/>
      <c r="T59" s="161"/>
      <c r="U59" s="162"/>
      <c r="V59" s="163"/>
      <c r="W59" s="163"/>
      <c r="X59" s="161"/>
      <c r="Y59" s="162"/>
      <c r="Z59" s="163"/>
      <c r="AA59" s="163"/>
    </row>
    <row r="60" spans="1:27" s="160" customFormat="1" ht="12" customHeight="1">
      <c r="A60" s="123"/>
      <c r="B60" s="123"/>
      <c r="C60" s="59"/>
      <c r="D60" s="118"/>
      <c r="E60" s="119"/>
      <c r="F60" s="179"/>
      <c r="G60" s="181" t="str">
        <f t="shared" si="5"/>
        <v xml:space="preserve"> </v>
      </c>
      <c r="I60" s="161"/>
      <c r="J60" s="161"/>
      <c r="K60" s="161"/>
      <c r="L60" s="161"/>
      <c r="M60" s="161"/>
      <c r="N60" s="161"/>
      <c r="O60" s="161"/>
      <c r="P60" s="161"/>
      <c r="Q60" s="161"/>
      <c r="R60" s="161"/>
      <c r="S60" s="161"/>
      <c r="T60" s="161"/>
      <c r="U60" s="162"/>
      <c r="V60" s="163"/>
      <c r="W60" s="163"/>
      <c r="X60" s="161"/>
      <c r="Y60" s="162"/>
      <c r="Z60" s="163"/>
      <c r="AA60" s="163"/>
    </row>
    <row r="61" spans="1:27" s="150" customFormat="1" ht="13.2">
      <c r="A61" s="62"/>
      <c r="B61" s="70"/>
      <c r="C61" s="70"/>
      <c r="D61" s="70"/>
      <c r="E61" s="70"/>
      <c r="F61" s="71"/>
      <c r="G61" s="72"/>
    </row>
    <row r="62" spans="1:27" s="150" customFormat="1" ht="13.2">
      <c r="A62" s="152" t="s">
        <v>252</v>
      </c>
      <c r="B62" s="60"/>
      <c r="C62" s="153"/>
      <c r="D62" s="153"/>
      <c r="E62" s="153"/>
      <c r="F62" s="155"/>
      <c r="G62" s="170">
        <f>SUM(G36:G60)</f>
        <v>0</v>
      </c>
    </row>
    <row r="63" spans="1:27" s="150" customFormat="1" ht="13.8" thickBot="1">
      <c r="A63" s="53"/>
      <c r="B63" s="65"/>
      <c r="C63" s="65"/>
      <c r="D63" s="65"/>
      <c r="E63" s="65"/>
      <c r="F63" s="73"/>
      <c r="G63" s="51"/>
    </row>
    <row r="64" spans="1:27" s="150" customFormat="1" ht="13.8" thickBot="1">
      <c r="A64" s="768" t="s">
        <v>27</v>
      </c>
      <c r="B64" s="769"/>
      <c r="C64" s="770"/>
      <c r="D64" s="770"/>
      <c r="E64" s="770"/>
      <c r="F64" s="771" t="s">
        <v>28</v>
      </c>
      <c r="G64" s="772"/>
    </row>
    <row r="65" spans="1:27" s="150" customFormat="1" ht="15" customHeight="1">
      <c r="A65" s="148" t="s">
        <v>248</v>
      </c>
      <c r="B65" s="148"/>
      <c r="C65" s="149"/>
      <c r="D65" s="149"/>
      <c r="E65" s="149"/>
      <c r="F65" s="149"/>
      <c r="G65" s="149"/>
    </row>
    <row r="66" spans="1:27" s="150" customFormat="1" ht="12.75" customHeight="1">
      <c r="A66" s="763" t="s">
        <v>1837</v>
      </c>
      <c r="B66" s="763"/>
      <c r="C66" s="763"/>
      <c r="D66" s="763"/>
      <c r="E66" s="763"/>
      <c r="F66" s="763"/>
      <c r="G66" s="763"/>
    </row>
    <row r="67" spans="1:27" s="150" customFormat="1" ht="15" customHeight="1">
      <c r="A67" s="757" t="s">
        <v>715</v>
      </c>
      <c r="B67" s="757"/>
      <c r="C67" s="757"/>
      <c r="D67" s="621"/>
      <c r="E67" s="621"/>
      <c r="F67" s="621"/>
      <c r="G67" s="621"/>
    </row>
    <row r="68" spans="1:27" s="150" customFormat="1" ht="13.2">
      <c r="A68" s="60"/>
      <c r="B68" s="60"/>
      <c r="C68" s="149"/>
      <c r="D68" s="149"/>
      <c r="E68" s="149"/>
      <c r="F68" s="171"/>
      <c r="G68" s="149"/>
    </row>
    <row r="69" spans="1:27" s="150" customFormat="1" ht="13.2">
      <c r="A69" s="61"/>
      <c r="B69" s="61"/>
      <c r="C69" s="61"/>
      <c r="D69" s="61"/>
      <c r="E69" s="61"/>
      <c r="F69" s="74"/>
      <c r="G69" s="61"/>
    </row>
    <row r="70" spans="1:27" s="150" customFormat="1" ht="13.2">
      <c r="A70" s="29" t="s">
        <v>0</v>
      </c>
      <c r="B70" s="29" t="s">
        <v>433</v>
      </c>
      <c r="C70" s="29" t="s">
        <v>1</v>
      </c>
      <c r="D70" s="29" t="s">
        <v>2</v>
      </c>
      <c r="E70" s="29" t="s">
        <v>3</v>
      </c>
      <c r="F70" s="172" t="s">
        <v>4</v>
      </c>
      <c r="G70" s="29" t="s">
        <v>249</v>
      </c>
    </row>
    <row r="71" spans="1:27" s="150" customFormat="1" ht="13.2">
      <c r="A71" s="29" t="s">
        <v>29</v>
      </c>
      <c r="B71" s="29"/>
      <c r="C71" s="29"/>
      <c r="D71" s="29"/>
      <c r="E71" s="29"/>
      <c r="F71" s="172"/>
      <c r="G71" s="29" t="s">
        <v>250</v>
      </c>
    </row>
    <row r="72" spans="1:27" s="150" customFormat="1" ht="13.2">
      <c r="A72" s="51"/>
      <c r="B72" s="51"/>
      <c r="C72" s="51"/>
      <c r="D72" s="51"/>
      <c r="E72" s="51"/>
      <c r="F72" s="75"/>
      <c r="G72" s="29"/>
    </row>
    <row r="73" spans="1:27" s="150" customFormat="1" ht="13.2">
      <c r="A73" s="62"/>
      <c r="B73" s="63"/>
      <c r="C73" s="63"/>
      <c r="D73" s="63"/>
      <c r="E73" s="63"/>
      <c r="F73" s="76"/>
      <c r="G73" s="61"/>
    </row>
    <row r="74" spans="1:27" s="150" customFormat="1" ht="13.2">
      <c r="A74" s="152" t="s">
        <v>251</v>
      </c>
      <c r="B74" s="60"/>
      <c r="C74" s="153"/>
      <c r="D74" s="153"/>
      <c r="E74" s="153"/>
      <c r="F74" s="154"/>
      <c r="G74" s="170">
        <f>G62</f>
        <v>0</v>
      </c>
    </row>
    <row r="75" spans="1:27" s="150" customFormat="1" ht="13.2">
      <c r="A75" s="53"/>
      <c r="B75" s="65"/>
      <c r="C75" s="65"/>
      <c r="D75" s="65"/>
      <c r="E75" s="65"/>
      <c r="F75" s="66"/>
      <c r="G75" s="77"/>
    </row>
    <row r="76" spans="1:27" ht="13.2">
      <c r="A76" s="390">
        <v>3</v>
      </c>
      <c r="B76" s="426"/>
      <c r="C76" s="425" t="s">
        <v>719</v>
      </c>
      <c r="E76" s="476"/>
      <c r="F76" s="477" t="s">
        <v>13</v>
      </c>
      <c r="G76" s="478"/>
      <c r="H76" s="622"/>
    </row>
    <row r="77" spans="1:27" s="160" customFormat="1" ht="12" customHeight="1">
      <c r="A77" s="123"/>
      <c r="B77" s="479"/>
      <c r="C77" s="479"/>
      <c r="D77" s="480"/>
      <c r="E77" s="476"/>
      <c r="F77" s="477"/>
      <c r="G77" s="478"/>
      <c r="I77" s="161"/>
      <c r="J77" s="161"/>
      <c r="K77" s="161"/>
      <c r="L77" s="161"/>
      <c r="M77" s="161"/>
      <c r="N77" s="161"/>
      <c r="O77" s="161"/>
      <c r="P77" s="161"/>
      <c r="Q77" s="161"/>
      <c r="R77" s="161"/>
      <c r="S77" s="161"/>
      <c r="T77" s="161"/>
      <c r="U77" s="162"/>
      <c r="V77" s="163"/>
      <c r="W77" s="163"/>
      <c r="X77" s="161"/>
      <c r="Y77" s="162"/>
      <c r="Z77" s="163"/>
      <c r="AA77" s="163"/>
    </row>
    <row r="78" spans="1:27" s="160" customFormat="1" ht="12" customHeight="1">
      <c r="A78" s="122" t="s">
        <v>572</v>
      </c>
      <c r="B78" s="122" t="s">
        <v>720</v>
      </c>
      <c r="C78" s="117" t="s">
        <v>721</v>
      </c>
      <c r="D78" s="118"/>
      <c r="E78" s="119" t="s">
        <v>13</v>
      </c>
      <c r="F78" s="158"/>
      <c r="G78" s="159"/>
      <c r="I78" s="161"/>
      <c r="J78" s="161"/>
      <c r="K78" s="161"/>
      <c r="L78" s="161"/>
      <c r="P78" s="161"/>
      <c r="Q78" s="161"/>
      <c r="R78" s="209"/>
      <c r="S78" s="209"/>
      <c r="T78" s="161"/>
      <c r="U78" s="162"/>
      <c r="V78" s="163"/>
      <c r="W78" s="163"/>
      <c r="X78" s="161"/>
      <c r="Y78" s="162"/>
      <c r="Z78" s="163"/>
      <c r="AA78" s="163"/>
    </row>
    <row r="79" spans="1:27" ht="12" customHeight="1">
      <c r="A79" s="123"/>
      <c r="B79" s="123"/>
      <c r="C79" s="59"/>
      <c r="D79" s="118"/>
      <c r="E79" s="119" t="s">
        <v>13</v>
      </c>
      <c r="F79" s="121"/>
      <c r="G79" s="120"/>
      <c r="T79" s="162"/>
      <c r="U79" s="163"/>
      <c r="W79" s="161"/>
      <c r="X79" s="162"/>
      <c r="Y79" s="163"/>
      <c r="AA79" s="161"/>
    </row>
    <row r="80" spans="1:27" ht="12" customHeight="1">
      <c r="A80" s="122" t="s">
        <v>1807</v>
      </c>
      <c r="B80" s="122" t="s">
        <v>343</v>
      </c>
      <c r="C80" s="117" t="s">
        <v>723</v>
      </c>
      <c r="D80" s="118"/>
      <c r="E80" s="119" t="s">
        <v>13</v>
      </c>
      <c r="F80" s="121"/>
      <c r="G80" s="120"/>
      <c r="T80" s="162"/>
      <c r="U80" s="163"/>
      <c r="W80" s="161"/>
      <c r="X80" s="162"/>
      <c r="Y80" s="163"/>
      <c r="AA80" s="161"/>
    </row>
    <row r="81" spans="1:27" ht="12" customHeight="1">
      <c r="A81" s="123"/>
      <c r="B81" s="123"/>
      <c r="C81" s="117" t="s">
        <v>722</v>
      </c>
      <c r="D81" s="118"/>
      <c r="E81" s="119" t="s">
        <v>13</v>
      </c>
      <c r="F81" s="121"/>
      <c r="G81" s="120"/>
      <c r="T81" s="162"/>
      <c r="U81" s="163"/>
      <c r="W81" s="161"/>
      <c r="X81" s="162"/>
      <c r="Y81" s="163"/>
      <c r="AA81" s="161"/>
    </row>
    <row r="82" spans="1:27" ht="12" customHeight="1">
      <c r="A82" s="123"/>
      <c r="B82" s="123"/>
      <c r="C82" s="59"/>
      <c r="D82" s="118"/>
      <c r="E82" s="119" t="s">
        <v>13</v>
      </c>
      <c r="F82" s="121"/>
      <c r="G82" s="120"/>
      <c r="T82" s="162"/>
      <c r="U82" s="163"/>
      <c r="W82" s="161"/>
      <c r="X82" s="162"/>
      <c r="Y82" s="163"/>
      <c r="AA82" s="161"/>
    </row>
    <row r="83" spans="1:27" ht="12" customHeight="1">
      <c r="A83" s="123" t="s">
        <v>591</v>
      </c>
      <c r="B83" s="123" t="s">
        <v>344</v>
      </c>
      <c r="C83" s="59" t="s">
        <v>724</v>
      </c>
      <c r="D83" s="118"/>
      <c r="E83" s="119"/>
      <c r="F83" s="121"/>
      <c r="G83" s="215"/>
      <c r="T83" s="162"/>
      <c r="U83" s="163"/>
      <c r="W83" s="161"/>
      <c r="X83" s="162"/>
      <c r="Y83" s="163"/>
      <c r="AA83" s="161"/>
    </row>
    <row r="84" spans="1:27" ht="12" customHeight="1">
      <c r="A84" s="123"/>
      <c r="B84" s="123"/>
      <c r="C84" s="59" t="s">
        <v>725</v>
      </c>
      <c r="D84" s="118" t="s">
        <v>26</v>
      </c>
      <c r="E84" s="119">
        <f>ROUNDUP((N16*P16*R16),-1)</f>
        <v>100</v>
      </c>
      <c r="F84" s="179"/>
      <c r="G84" s="215" t="str">
        <f>IF(TRIM(E84)="rate only","ro",IF(ISBLANK(F84)," ",E84*F84))</f>
        <v xml:space="preserve"> </v>
      </c>
      <c r="T84" s="162"/>
      <c r="U84" s="163"/>
      <c r="W84" s="161"/>
      <c r="X84" s="162"/>
      <c r="Y84" s="163"/>
      <c r="AA84" s="161"/>
    </row>
    <row r="85" spans="1:27" ht="12" customHeight="1">
      <c r="A85" s="123"/>
      <c r="B85" s="123"/>
      <c r="C85" s="59"/>
      <c r="D85" s="118"/>
      <c r="E85" s="119"/>
      <c r="F85" s="121"/>
      <c r="G85" s="164"/>
      <c r="T85" s="162"/>
      <c r="U85" s="163"/>
      <c r="W85" s="161"/>
      <c r="X85" s="162"/>
      <c r="Y85" s="163"/>
      <c r="AA85" s="161"/>
    </row>
    <row r="86" spans="1:27" ht="12" customHeight="1">
      <c r="A86" s="122" t="s">
        <v>580</v>
      </c>
      <c r="B86" s="122" t="s">
        <v>345</v>
      </c>
      <c r="C86" s="117" t="s">
        <v>726</v>
      </c>
      <c r="D86" s="118"/>
      <c r="E86" s="119" t="s">
        <v>13</v>
      </c>
      <c r="F86" s="121"/>
      <c r="G86" s="164" t="str">
        <f t="shared" ref="G86:G92" si="7">IF(TRIM(E86)="rate only","ro",IF(ISBLANK(F86)," ",E86*F86))</f>
        <v xml:space="preserve"> </v>
      </c>
      <c r="T86" s="162"/>
      <c r="U86" s="163"/>
      <c r="W86" s="161"/>
      <c r="X86" s="162"/>
      <c r="Y86" s="163"/>
      <c r="AA86" s="161"/>
    </row>
    <row r="87" spans="1:27" ht="12" customHeight="1">
      <c r="A87" s="123"/>
      <c r="B87" s="123"/>
      <c r="C87" s="117" t="s">
        <v>727</v>
      </c>
      <c r="D87" s="118"/>
      <c r="E87" s="119" t="s">
        <v>13</v>
      </c>
      <c r="F87" s="121"/>
      <c r="G87" s="164" t="str">
        <f t="shared" si="7"/>
        <v xml:space="preserve"> </v>
      </c>
      <c r="T87" s="162"/>
      <c r="U87" s="163"/>
      <c r="W87" s="161"/>
      <c r="X87" s="162"/>
      <c r="Y87" s="163"/>
      <c r="AA87" s="161"/>
    </row>
    <row r="88" spans="1:27" ht="12" customHeight="1">
      <c r="A88" s="123"/>
      <c r="B88" s="123"/>
      <c r="C88" s="59"/>
      <c r="D88" s="118"/>
      <c r="E88" s="119" t="s">
        <v>13</v>
      </c>
      <c r="F88" s="121"/>
      <c r="G88" s="164" t="str">
        <f t="shared" si="7"/>
        <v xml:space="preserve"> </v>
      </c>
      <c r="T88" s="162"/>
      <c r="U88" s="163"/>
      <c r="W88" s="161"/>
      <c r="X88" s="162"/>
      <c r="Y88" s="163"/>
      <c r="AA88" s="161"/>
    </row>
    <row r="89" spans="1:27" ht="12" customHeight="1">
      <c r="A89" s="123" t="s">
        <v>728</v>
      </c>
      <c r="B89" s="123" t="s">
        <v>346</v>
      </c>
      <c r="C89" s="59" t="s">
        <v>729</v>
      </c>
      <c r="D89" s="118"/>
      <c r="E89" s="119" t="s">
        <v>13</v>
      </c>
      <c r="F89" s="121"/>
      <c r="G89" s="164" t="str">
        <f t="shared" si="7"/>
        <v xml:space="preserve"> </v>
      </c>
      <c r="T89" s="162"/>
      <c r="U89" s="163"/>
      <c r="W89" s="161"/>
      <c r="X89" s="162"/>
      <c r="Y89" s="163"/>
      <c r="AA89" s="161"/>
    </row>
    <row r="90" spans="1:27" ht="12" customHeight="1">
      <c r="A90" s="123"/>
      <c r="B90" s="123"/>
      <c r="C90" s="59"/>
      <c r="D90" s="118"/>
      <c r="E90" s="119" t="s">
        <v>13</v>
      </c>
      <c r="F90" s="121"/>
      <c r="G90" s="164" t="str">
        <f t="shared" si="7"/>
        <v xml:space="preserve"> </v>
      </c>
      <c r="T90" s="162"/>
      <c r="U90" s="163"/>
      <c r="W90" s="161"/>
      <c r="X90" s="162"/>
      <c r="Y90" s="163"/>
      <c r="AA90" s="161"/>
    </row>
    <row r="91" spans="1:27" ht="12" customHeight="1">
      <c r="A91" s="123" t="s">
        <v>731</v>
      </c>
      <c r="B91" s="123" t="s">
        <v>347</v>
      </c>
      <c r="C91" s="59" t="s">
        <v>730</v>
      </c>
      <c r="D91" s="118" t="s">
        <v>12</v>
      </c>
      <c r="E91" s="119">
        <f>N16</f>
        <v>180</v>
      </c>
      <c r="F91" s="179"/>
      <c r="G91" s="164" t="str">
        <f t="shared" si="7"/>
        <v xml:space="preserve"> </v>
      </c>
      <c r="T91" s="162"/>
      <c r="U91" s="163"/>
      <c r="W91" s="161"/>
      <c r="X91" s="162"/>
      <c r="Y91" s="163"/>
      <c r="AA91" s="161"/>
    </row>
    <row r="92" spans="1:27" ht="12" customHeight="1">
      <c r="A92" s="123"/>
      <c r="B92" s="123"/>
      <c r="C92" s="59"/>
      <c r="D92" s="118"/>
      <c r="E92" s="119" t="s">
        <v>13</v>
      </c>
      <c r="F92" s="121"/>
      <c r="G92" s="164" t="str">
        <f t="shared" si="7"/>
        <v xml:space="preserve"> </v>
      </c>
      <c r="T92" s="162"/>
      <c r="U92" s="163"/>
      <c r="W92" s="161"/>
      <c r="X92" s="162"/>
      <c r="Y92" s="163"/>
      <c r="AA92" s="161"/>
    </row>
    <row r="93" spans="1:27" ht="12" customHeight="1">
      <c r="A93" s="122" t="s">
        <v>1227</v>
      </c>
      <c r="B93" s="122" t="s">
        <v>732</v>
      </c>
      <c r="C93" s="117" t="s">
        <v>113</v>
      </c>
      <c r="D93" s="118"/>
      <c r="E93" s="119" t="s">
        <v>13</v>
      </c>
      <c r="F93" s="121"/>
      <c r="G93" s="120"/>
      <c r="T93" s="162"/>
      <c r="U93" s="163"/>
      <c r="W93" s="161"/>
      <c r="X93" s="162"/>
      <c r="Y93" s="163"/>
      <c r="AA93" s="161"/>
    </row>
    <row r="94" spans="1:27" ht="12" customHeight="1">
      <c r="A94" s="123"/>
      <c r="B94" s="123"/>
      <c r="C94" s="117"/>
      <c r="D94" s="118"/>
      <c r="E94" s="119"/>
      <c r="F94" s="121"/>
      <c r="G94" s="120"/>
      <c r="T94" s="162"/>
      <c r="U94" s="163"/>
      <c r="W94" s="161"/>
      <c r="X94" s="162"/>
      <c r="Y94" s="163"/>
      <c r="AA94" s="161"/>
    </row>
    <row r="95" spans="1:27" ht="12" customHeight="1">
      <c r="A95" s="123" t="s">
        <v>592</v>
      </c>
      <c r="B95" s="123" t="s">
        <v>733</v>
      </c>
      <c r="C95" s="165" t="s">
        <v>735</v>
      </c>
      <c r="D95" s="118"/>
      <c r="E95" s="119"/>
      <c r="F95" s="121"/>
      <c r="G95" s="164"/>
      <c r="T95" s="162"/>
      <c r="U95" s="163"/>
      <c r="W95" s="161"/>
      <c r="X95" s="162"/>
      <c r="Y95" s="163"/>
      <c r="AA95" s="161"/>
    </row>
    <row r="96" spans="1:27" ht="12" customHeight="1">
      <c r="A96" s="123"/>
      <c r="B96" s="123"/>
      <c r="C96" s="39" t="s">
        <v>736</v>
      </c>
      <c r="D96" s="118"/>
      <c r="E96" s="119" t="s">
        <v>13</v>
      </c>
      <c r="F96" s="121"/>
      <c r="G96" s="120"/>
      <c r="T96" s="162"/>
      <c r="U96" s="163"/>
      <c r="W96" s="161"/>
      <c r="X96" s="162"/>
      <c r="Y96" s="163"/>
      <c r="AA96" s="161"/>
    </row>
    <row r="97" spans="1:27" ht="12" customHeight="1">
      <c r="A97" s="123"/>
      <c r="B97" s="39"/>
      <c r="C97" s="39" t="s">
        <v>734</v>
      </c>
      <c r="D97" s="39"/>
      <c r="E97" s="214"/>
      <c r="F97" s="213"/>
      <c r="G97" s="159" t="str">
        <f t="shared" ref="G97" si="8">IF(F97="","",F97*$E97)</f>
        <v/>
      </c>
      <c r="T97" s="162"/>
      <c r="U97" s="163"/>
      <c r="W97" s="161"/>
      <c r="X97" s="162"/>
      <c r="Y97" s="163"/>
      <c r="AA97" s="161"/>
    </row>
    <row r="98" spans="1:27" ht="12" customHeight="1">
      <c r="A98" s="39"/>
      <c r="B98" s="39"/>
      <c r="C98" s="39"/>
      <c r="D98" s="30"/>
      <c r="E98" s="214"/>
      <c r="F98" s="213"/>
      <c r="G98" s="159"/>
      <c r="T98" s="162"/>
      <c r="U98" s="163"/>
      <c r="W98" s="161"/>
      <c r="X98" s="162"/>
      <c r="Y98" s="163"/>
      <c r="AA98" s="161"/>
    </row>
    <row r="99" spans="1:27" ht="12" customHeight="1">
      <c r="A99" s="123" t="s">
        <v>596</v>
      </c>
      <c r="B99" s="123" t="s">
        <v>737</v>
      </c>
      <c r="C99" s="39" t="s">
        <v>738</v>
      </c>
      <c r="D99" s="118"/>
      <c r="E99" s="214"/>
      <c r="F99" s="179"/>
      <c r="G99" s="159"/>
      <c r="T99" s="162"/>
      <c r="U99" s="163"/>
      <c r="W99" s="161"/>
      <c r="X99" s="162"/>
      <c r="Y99" s="163"/>
      <c r="AA99" s="161"/>
    </row>
    <row r="100" spans="1:27" ht="12" customHeight="1">
      <c r="A100" s="123"/>
      <c r="B100" s="123"/>
      <c r="C100" s="59" t="s">
        <v>739</v>
      </c>
      <c r="D100" s="118" t="s">
        <v>26</v>
      </c>
      <c r="E100" s="214">
        <f>ROUNDUP(((5.5*0.2*6)+(0.5*2*6)),-1)</f>
        <v>20</v>
      </c>
      <c r="F100" s="179"/>
      <c r="G100" s="159" t="str">
        <f t="shared" ref="G100" si="9">IF(F100="","",F100*$E100)</f>
        <v/>
      </c>
    </row>
    <row r="101" spans="1:27" s="160" customFormat="1" ht="13.5" customHeight="1">
      <c r="A101" s="123"/>
      <c r="B101" s="123"/>
      <c r="C101" s="59"/>
      <c r="D101" s="118"/>
      <c r="E101" s="119"/>
      <c r="F101" s="202"/>
      <c r="G101" s="203"/>
      <c r="I101" s="161"/>
      <c r="J101" s="161"/>
      <c r="K101" s="161"/>
      <c r="L101" s="161"/>
      <c r="M101" s="161"/>
      <c r="N101" s="161"/>
      <c r="O101" s="161"/>
      <c r="P101" s="161"/>
      <c r="Q101" s="161"/>
      <c r="R101" s="161"/>
      <c r="S101" s="161"/>
      <c r="T101" s="161"/>
      <c r="U101" s="162"/>
      <c r="V101" s="163"/>
      <c r="W101" s="163"/>
      <c r="X101" s="161"/>
      <c r="Y101" s="162"/>
      <c r="Z101" s="163"/>
      <c r="AA101" s="163"/>
    </row>
    <row r="102" spans="1:27" ht="12" customHeight="1">
      <c r="A102" s="122" t="s">
        <v>607</v>
      </c>
      <c r="B102" s="122" t="s">
        <v>740</v>
      </c>
      <c r="C102" s="117" t="s">
        <v>741</v>
      </c>
      <c r="D102" s="118"/>
      <c r="E102" s="119" t="s">
        <v>13</v>
      </c>
      <c r="F102" s="121"/>
      <c r="G102" s="120"/>
      <c r="T102" s="162"/>
      <c r="U102" s="163"/>
      <c r="W102" s="161"/>
      <c r="X102" s="162"/>
      <c r="Y102" s="163"/>
      <c r="AA102" s="161"/>
    </row>
    <row r="103" spans="1:27" ht="12" customHeight="1">
      <c r="A103" s="123"/>
      <c r="B103" s="123"/>
      <c r="C103" s="117"/>
      <c r="D103" s="118"/>
      <c r="E103" s="119"/>
      <c r="F103" s="121"/>
      <c r="G103" s="120"/>
      <c r="T103" s="162"/>
      <c r="U103" s="163"/>
      <c r="W103" s="161"/>
      <c r="X103" s="162"/>
      <c r="Y103" s="163"/>
      <c r="AA103" s="161"/>
    </row>
    <row r="104" spans="1:27" ht="12" customHeight="1">
      <c r="A104" s="123" t="s">
        <v>599</v>
      </c>
      <c r="B104" s="123" t="s">
        <v>742</v>
      </c>
      <c r="C104" s="165" t="s">
        <v>743</v>
      </c>
      <c r="D104" s="118" t="s">
        <v>744</v>
      </c>
      <c r="E104" s="119">
        <f>125*E100/1000</f>
        <v>2.5</v>
      </c>
      <c r="F104" s="121"/>
      <c r="G104" s="164" t="str">
        <f t="shared" ref="G104" si="10">IF(TRIM(E104)="rate only","ro",IF(ISBLANK(F104)," ",E104*F104))</f>
        <v xml:space="preserve"> </v>
      </c>
      <c r="T104" s="162"/>
      <c r="U104" s="163"/>
      <c r="W104" s="161"/>
      <c r="X104" s="162"/>
      <c r="Y104" s="163"/>
      <c r="AA104" s="161"/>
    </row>
    <row r="105" spans="1:27" ht="12" customHeight="1">
      <c r="A105" s="123"/>
      <c r="B105" s="123"/>
      <c r="C105" s="165"/>
      <c r="D105" s="118"/>
      <c r="E105" s="119"/>
      <c r="F105" s="121"/>
      <c r="G105" s="164"/>
      <c r="T105" s="162"/>
      <c r="U105" s="163"/>
      <c r="W105" s="161"/>
      <c r="X105" s="162"/>
      <c r="Y105" s="163"/>
      <c r="AA105" s="161"/>
    </row>
    <row r="106" spans="1:27" s="160" customFormat="1" ht="15" customHeight="1">
      <c r="A106" s="123"/>
      <c r="B106" s="123"/>
      <c r="C106" s="59"/>
      <c r="D106" s="118"/>
      <c r="E106" s="119"/>
      <c r="F106" s="158"/>
      <c r="G106" s="159"/>
      <c r="I106" s="161"/>
      <c r="J106" s="161"/>
      <c r="K106" s="161"/>
      <c r="L106" s="161"/>
      <c r="M106" s="161"/>
      <c r="N106" s="161"/>
      <c r="O106" s="161"/>
      <c r="P106" s="161"/>
      <c r="Q106" s="161"/>
      <c r="R106" s="161"/>
      <c r="S106" s="161"/>
      <c r="T106" s="161"/>
      <c r="U106" s="162"/>
      <c r="V106" s="163"/>
      <c r="W106" s="163"/>
      <c r="X106" s="161"/>
      <c r="Y106" s="162"/>
      <c r="Z106" s="163"/>
      <c r="AA106" s="163"/>
    </row>
    <row r="107" spans="1:27" ht="12" customHeight="1">
      <c r="A107" s="122" t="s">
        <v>609</v>
      </c>
      <c r="B107" s="122" t="s">
        <v>745</v>
      </c>
      <c r="C107" s="117" t="s">
        <v>746</v>
      </c>
      <c r="D107" s="118"/>
      <c r="E107" s="119" t="s">
        <v>13</v>
      </c>
      <c r="F107" s="121"/>
      <c r="G107" s="120"/>
      <c r="T107" s="162"/>
      <c r="U107" s="163"/>
      <c r="W107" s="161"/>
      <c r="X107" s="162"/>
      <c r="Y107" s="163"/>
      <c r="AA107" s="161"/>
    </row>
    <row r="108" spans="1:27" ht="12" customHeight="1">
      <c r="A108" s="123"/>
      <c r="B108" s="123"/>
      <c r="C108" s="117" t="s">
        <v>747</v>
      </c>
      <c r="D108" s="118"/>
      <c r="E108" s="119"/>
      <c r="F108" s="121"/>
      <c r="G108" s="120"/>
      <c r="T108" s="162"/>
      <c r="U108" s="163"/>
      <c r="W108" s="161"/>
      <c r="X108" s="162"/>
      <c r="Y108" s="163"/>
      <c r="AA108" s="161"/>
    </row>
    <row r="109" spans="1:27" ht="12" customHeight="1">
      <c r="A109" s="123"/>
      <c r="B109" s="123"/>
      <c r="C109" s="165"/>
      <c r="D109" s="118"/>
      <c r="E109" s="119"/>
      <c r="F109" s="121"/>
      <c r="G109" s="164"/>
      <c r="T109" s="162"/>
      <c r="U109" s="163"/>
      <c r="W109" s="161"/>
      <c r="X109" s="162"/>
      <c r="Y109" s="163"/>
      <c r="AA109" s="161"/>
    </row>
    <row r="110" spans="1:27" ht="12" customHeight="1">
      <c r="A110" s="123" t="s">
        <v>1808</v>
      </c>
      <c r="B110" s="123" t="s">
        <v>749</v>
      </c>
      <c r="C110" s="165" t="s">
        <v>748</v>
      </c>
      <c r="D110" s="118" t="s">
        <v>236</v>
      </c>
      <c r="E110" s="119">
        <v>4</v>
      </c>
      <c r="F110" s="121"/>
      <c r="G110" s="164" t="str">
        <f t="shared" ref="G110" si="11">IF(TRIM(E110)="rate only","ro",IF(ISBLANK(F110)," ",E110*F110))</f>
        <v xml:space="preserve"> </v>
      </c>
      <c r="T110" s="162"/>
      <c r="U110" s="163"/>
      <c r="W110" s="161"/>
      <c r="X110" s="162"/>
      <c r="Y110" s="163"/>
      <c r="AA110" s="161"/>
    </row>
    <row r="111" spans="1:27" ht="12" customHeight="1">
      <c r="A111" s="123"/>
      <c r="B111" s="123"/>
      <c r="C111" s="165"/>
      <c r="D111" s="118"/>
      <c r="E111" s="119"/>
      <c r="F111" s="121"/>
      <c r="G111" s="164"/>
      <c r="T111" s="162"/>
      <c r="U111" s="163"/>
      <c r="W111" s="161"/>
      <c r="X111" s="162"/>
      <c r="Y111" s="163"/>
      <c r="AA111" s="161"/>
    </row>
    <row r="112" spans="1:27" s="160" customFormat="1" ht="12" customHeight="1">
      <c r="A112" s="123" t="s">
        <v>615</v>
      </c>
      <c r="B112" s="123" t="s">
        <v>750</v>
      </c>
      <c r="C112" s="165" t="s">
        <v>751</v>
      </c>
      <c r="D112" s="118"/>
      <c r="E112" s="119"/>
      <c r="F112" s="121"/>
      <c r="G112" s="164"/>
      <c r="I112" s="161"/>
      <c r="J112" s="161"/>
      <c r="K112" s="161"/>
      <c r="L112" s="161"/>
      <c r="M112" s="161"/>
      <c r="N112" s="161"/>
      <c r="O112" s="161"/>
      <c r="P112" s="161"/>
      <c r="Q112" s="161"/>
      <c r="R112" s="161"/>
      <c r="S112" s="161"/>
      <c r="T112" s="161"/>
      <c r="U112" s="162"/>
      <c r="V112" s="163"/>
      <c r="W112" s="163"/>
      <c r="X112" s="161"/>
      <c r="Y112" s="162"/>
      <c r="Z112" s="163"/>
      <c r="AA112" s="163"/>
    </row>
    <row r="113" spans="1:27" s="160" customFormat="1" ht="15.75" customHeight="1">
      <c r="A113" s="122"/>
      <c r="B113" s="122"/>
      <c r="C113" s="59" t="s">
        <v>753</v>
      </c>
      <c r="D113" s="118"/>
      <c r="E113" s="119"/>
      <c r="F113" s="158"/>
      <c r="G113" s="164"/>
      <c r="I113" s="161"/>
      <c r="J113" s="161"/>
      <c r="K113" s="161"/>
      <c r="L113" s="161"/>
      <c r="M113" s="161"/>
      <c r="N113" s="161"/>
      <c r="O113" s="161"/>
      <c r="P113" s="161"/>
      <c r="Q113" s="161"/>
      <c r="R113" s="161"/>
      <c r="S113" s="161"/>
      <c r="T113" s="161"/>
      <c r="U113" s="162"/>
      <c r="V113" s="163"/>
      <c r="W113" s="163"/>
      <c r="X113" s="161"/>
      <c r="Y113" s="162"/>
      <c r="Z113" s="163"/>
      <c r="AA113" s="163"/>
    </row>
    <row r="114" spans="1:27" s="160" customFormat="1" ht="12" customHeight="1">
      <c r="A114" s="122"/>
      <c r="B114" s="122"/>
      <c r="C114" s="59" t="s">
        <v>752</v>
      </c>
      <c r="D114" s="118"/>
      <c r="E114" s="119"/>
      <c r="F114" s="158"/>
      <c r="G114" s="164"/>
      <c r="I114" s="161"/>
      <c r="J114" s="161"/>
      <c r="K114" s="161"/>
      <c r="L114" s="161"/>
      <c r="M114" s="161"/>
      <c r="N114" s="161"/>
      <c r="O114" s="161"/>
      <c r="P114" s="161"/>
      <c r="Q114" s="161"/>
      <c r="R114" s="161"/>
      <c r="S114" s="161"/>
      <c r="T114" s="161"/>
      <c r="U114" s="162"/>
      <c r="V114" s="163"/>
      <c r="W114" s="163"/>
      <c r="X114" s="161"/>
      <c r="Y114" s="162"/>
      <c r="Z114" s="163"/>
      <c r="AA114" s="163"/>
    </row>
    <row r="115" spans="1:27" s="160" customFormat="1" ht="12" customHeight="1">
      <c r="A115" s="122"/>
      <c r="B115" s="122"/>
      <c r="C115" s="117"/>
      <c r="D115" s="118"/>
      <c r="E115" s="119"/>
      <c r="F115" s="158"/>
      <c r="G115" s="164"/>
      <c r="I115" s="161"/>
      <c r="J115" s="161"/>
      <c r="K115" s="161"/>
      <c r="L115" s="161"/>
      <c r="M115" s="161"/>
      <c r="N115" s="161"/>
      <c r="O115" s="161"/>
      <c r="P115" s="161"/>
      <c r="Q115" s="161"/>
      <c r="R115" s="161"/>
      <c r="S115" s="161"/>
      <c r="T115" s="161"/>
      <c r="U115" s="162"/>
      <c r="V115" s="163"/>
      <c r="W115" s="163"/>
      <c r="X115" s="161"/>
      <c r="Y115" s="162"/>
      <c r="Z115" s="163"/>
      <c r="AA115" s="163"/>
    </row>
    <row r="116" spans="1:27" s="160" customFormat="1" ht="12" customHeight="1">
      <c r="A116" s="123" t="s">
        <v>616</v>
      </c>
      <c r="B116" s="123"/>
      <c r="C116" s="59" t="s">
        <v>748</v>
      </c>
      <c r="D116" s="118" t="s">
        <v>12</v>
      </c>
      <c r="E116" s="119">
        <v>4</v>
      </c>
      <c r="F116" s="121"/>
      <c r="G116" s="164" t="str">
        <f t="shared" ref="G116" si="12">IF(TRIM(E116)="rate only","ro",IF(ISBLANK(F116)," ",E116*F116))</f>
        <v xml:space="preserve"> </v>
      </c>
      <c r="I116" s="161"/>
      <c r="J116" s="161"/>
      <c r="K116" s="161"/>
      <c r="L116" s="161"/>
      <c r="M116" s="161"/>
      <c r="N116" s="161"/>
      <c r="O116" s="161"/>
      <c r="P116" s="161"/>
      <c r="Q116" s="161"/>
      <c r="R116" s="161"/>
      <c r="S116" s="161"/>
      <c r="T116" s="161"/>
      <c r="U116" s="162"/>
      <c r="V116" s="163"/>
      <c r="W116" s="163"/>
      <c r="X116" s="161"/>
      <c r="Y116" s="162"/>
      <c r="Z116" s="163"/>
      <c r="AA116" s="163"/>
    </row>
    <row r="117" spans="1:27" s="160" customFormat="1" ht="12" customHeight="1">
      <c r="A117" s="123"/>
      <c r="B117" s="123"/>
      <c r="C117" s="59"/>
      <c r="D117" s="118"/>
      <c r="E117" s="119"/>
      <c r="F117" s="158"/>
      <c r="G117" s="204"/>
      <c r="I117" s="161"/>
      <c r="J117" s="161"/>
      <c r="K117" s="161"/>
      <c r="L117" s="161"/>
      <c r="M117" s="161"/>
      <c r="N117" s="161"/>
      <c r="O117" s="161"/>
      <c r="P117" s="161"/>
      <c r="Q117" s="161"/>
      <c r="R117" s="161"/>
      <c r="S117" s="161"/>
      <c r="T117" s="161"/>
      <c r="U117" s="162"/>
      <c r="V117" s="163"/>
      <c r="W117" s="163"/>
      <c r="X117" s="161"/>
      <c r="Y117" s="162"/>
      <c r="Z117" s="163"/>
      <c r="AA117" s="163"/>
    </row>
    <row r="118" spans="1:27" s="160" customFormat="1" ht="16.5" customHeight="1">
      <c r="A118" s="122" t="s">
        <v>1809</v>
      </c>
      <c r="B118" s="122" t="s">
        <v>772</v>
      </c>
      <c r="C118" s="117" t="s">
        <v>754</v>
      </c>
      <c r="D118" s="118" t="s">
        <v>377</v>
      </c>
      <c r="E118" s="119">
        <f>ROUNDUP((4*9),-1)</f>
        <v>40</v>
      </c>
      <c r="F118" s="158"/>
      <c r="G118" s="164" t="str">
        <f t="shared" ref="G118:G122" si="13">IF(TRIM(E118)="rate only","ro",IF(ISBLANK(F118)," ",E118*F118))</f>
        <v xml:space="preserve"> </v>
      </c>
      <c r="I118" s="161"/>
      <c r="J118" s="161"/>
      <c r="K118" s="161"/>
      <c r="L118" s="161"/>
      <c r="M118" s="161"/>
      <c r="N118" s="161"/>
      <c r="O118" s="161"/>
      <c r="P118" s="161"/>
      <c r="Q118" s="161"/>
      <c r="R118" s="161"/>
      <c r="S118" s="161"/>
      <c r="T118" s="161"/>
      <c r="U118" s="162"/>
      <c r="V118" s="163"/>
      <c r="W118" s="163"/>
      <c r="X118" s="161"/>
      <c r="Y118" s="162"/>
      <c r="Z118" s="163"/>
      <c r="AA118" s="163"/>
    </row>
    <row r="119" spans="1:27" s="160" customFormat="1" ht="12" customHeight="1">
      <c r="A119" s="123"/>
      <c r="B119" s="123"/>
      <c r="C119" s="117"/>
      <c r="D119" s="118"/>
      <c r="E119" s="119" t="s">
        <v>13</v>
      </c>
      <c r="F119" s="158"/>
      <c r="G119" s="164" t="str">
        <f t="shared" si="13"/>
        <v xml:space="preserve"> </v>
      </c>
      <c r="I119" s="161"/>
      <c r="J119" s="161"/>
      <c r="K119" s="161"/>
      <c r="L119" s="161"/>
      <c r="M119" s="161"/>
      <c r="N119" s="161"/>
      <c r="O119" s="161"/>
      <c r="P119" s="161"/>
      <c r="Q119" s="161"/>
      <c r="R119" s="161"/>
      <c r="S119" s="161"/>
      <c r="T119" s="161"/>
      <c r="U119" s="162"/>
      <c r="V119" s="163"/>
      <c r="W119" s="163"/>
      <c r="X119" s="161"/>
      <c r="Y119" s="162"/>
      <c r="Z119" s="163"/>
      <c r="AA119" s="163"/>
    </row>
    <row r="120" spans="1:27" s="160" customFormat="1" ht="15.75" customHeight="1">
      <c r="A120" s="122" t="s">
        <v>697</v>
      </c>
      <c r="B120" s="122" t="s">
        <v>757</v>
      </c>
      <c r="C120" s="117" t="s">
        <v>755</v>
      </c>
      <c r="D120" s="118"/>
      <c r="E120" s="119"/>
      <c r="F120" s="158"/>
      <c r="G120" s="164"/>
      <c r="I120" s="161"/>
      <c r="J120" s="161"/>
      <c r="K120" s="161"/>
      <c r="L120" s="161"/>
      <c r="M120" s="161"/>
      <c r="N120" s="161"/>
      <c r="O120" s="161"/>
      <c r="P120" s="161"/>
      <c r="Q120" s="161"/>
      <c r="R120" s="161"/>
      <c r="S120" s="161"/>
      <c r="T120" s="161"/>
      <c r="U120" s="162"/>
      <c r="V120" s="163"/>
      <c r="W120" s="163"/>
      <c r="X120" s="161"/>
      <c r="Y120" s="162"/>
      <c r="Z120" s="163"/>
      <c r="AA120" s="163"/>
    </row>
    <row r="121" spans="1:27" s="160" customFormat="1" ht="12" customHeight="1">
      <c r="A121" s="122"/>
      <c r="B121" s="122"/>
      <c r="C121" s="117"/>
      <c r="D121" s="118"/>
      <c r="E121" s="119"/>
      <c r="F121" s="158"/>
      <c r="G121" s="164"/>
      <c r="I121" s="161"/>
      <c r="J121" s="161"/>
      <c r="K121" s="161"/>
      <c r="L121" s="161"/>
      <c r="M121" s="161"/>
      <c r="N121" s="161"/>
      <c r="O121" s="161"/>
      <c r="P121" s="161"/>
      <c r="Q121" s="161"/>
      <c r="R121" s="161"/>
      <c r="S121" s="161"/>
      <c r="T121" s="161"/>
      <c r="U121" s="162"/>
      <c r="V121" s="163"/>
      <c r="W121" s="163"/>
      <c r="X121" s="161"/>
      <c r="Y121" s="162"/>
      <c r="Z121" s="163"/>
      <c r="AA121" s="163"/>
    </row>
    <row r="122" spans="1:27" s="160" customFormat="1" ht="12" customHeight="1">
      <c r="A122" s="123" t="s">
        <v>756</v>
      </c>
      <c r="B122" s="123" t="s">
        <v>758</v>
      </c>
      <c r="C122" s="59" t="s">
        <v>764</v>
      </c>
      <c r="D122" s="118"/>
      <c r="E122" s="119"/>
      <c r="F122" s="158"/>
      <c r="G122" s="164" t="str">
        <f t="shared" si="13"/>
        <v xml:space="preserve"> </v>
      </c>
      <c r="I122" s="161"/>
      <c r="J122" s="161"/>
      <c r="K122" s="161"/>
      <c r="L122" s="161"/>
      <c r="M122" s="161"/>
      <c r="N122" s="161"/>
      <c r="O122" s="161"/>
      <c r="P122" s="161"/>
      <c r="Q122" s="161"/>
      <c r="R122" s="161"/>
      <c r="S122" s="161"/>
      <c r="T122" s="161"/>
      <c r="U122" s="162"/>
      <c r="V122" s="163"/>
      <c r="W122" s="163"/>
      <c r="X122" s="161"/>
      <c r="Y122" s="162"/>
      <c r="Z122" s="163"/>
      <c r="AA122" s="163"/>
    </row>
    <row r="123" spans="1:27" s="160" customFormat="1" ht="12" customHeight="1">
      <c r="A123" s="123"/>
      <c r="B123" s="123"/>
      <c r="C123" s="59" t="s">
        <v>1793</v>
      </c>
      <c r="D123" s="118" t="s">
        <v>33</v>
      </c>
      <c r="E123" s="119">
        <v>4</v>
      </c>
      <c r="F123" s="158"/>
      <c r="G123" s="164" t="str">
        <f t="shared" ref="G123" si="14">IF(TRIM(E123)="rate only","ro",IF(ISBLANK(F123)," ",E123*F123))</f>
        <v xml:space="preserve"> </v>
      </c>
      <c r="I123" s="161"/>
      <c r="J123" s="161"/>
      <c r="K123" s="161"/>
      <c r="L123" s="161"/>
      <c r="M123" s="161"/>
      <c r="N123" s="161"/>
      <c r="O123" s="161"/>
      <c r="P123" s="161"/>
      <c r="Q123" s="161"/>
      <c r="R123" s="161"/>
      <c r="S123" s="161"/>
      <c r="T123" s="161"/>
      <c r="U123" s="162"/>
      <c r="V123" s="163"/>
      <c r="W123" s="163"/>
      <c r="X123" s="161"/>
      <c r="Y123" s="162"/>
      <c r="Z123" s="163"/>
      <c r="AA123" s="163"/>
    </row>
    <row r="124" spans="1:27" s="160" customFormat="1" ht="12" customHeight="1">
      <c r="A124" s="123"/>
      <c r="B124" s="123"/>
      <c r="C124" s="59"/>
      <c r="D124" s="118"/>
      <c r="E124" s="119" t="s">
        <v>13</v>
      </c>
      <c r="F124" s="158"/>
      <c r="G124" s="164" t="str">
        <f t="shared" ref="G124" si="15">IF(TRIM(E124)="rate only","ro",IF(ISBLANK(F124)," ",E124*F124))</f>
        <v xml:space="preserve"> </v>
      </c>
      <c r="I124" s="161"/>
      <c r="J124" s="161"/>
      <c r="K124" s="161"/>
      <c r="L124" s="161"/>
      <c r="M124" s="161"/>
      <c r="N124" s="161"/>
      <c r="O124" s="161"/>
      <c r="P124" s="161"/>
      <c r="Q124" s="161"/>
      <c r="R124" s="161"/>
      <c r="S124" s="161"/>
      <c r="T124" s="161"/>
      <c r="U124" s="162"/>
      <c r="V124" s="163"/>
      <c r="W124" s="163"/>
      <c r="X124" s="161"/>
      <c r="Y124" s="162"/>
      <c r="Z124" s="163"/>
      <c r="AA124" s="163"/>
    </row>
    <row r="125" spans="1:27" s="160" customFormat="1" ht="12" customHeight="1">
      <c r="A125" s="123"/>
      <c r="B125" s="123"/>
      <c r="C125" s="165"/>
      <c r="D125" s="118"/>
      <c r="E125" s="119"/>
      <c r="F125" s="121"/>
      <c r="G125" s="164"/>
      <c r="I125" s="161"/>
      <c r="J125" s="161"/>
      <c r="K125" s="161"/>
      <c r="L125" s="161"/>
      <c r="M125" s="161"/>
      <c r="N125" s="161"/>
      <c r="O125" s="161"/>
      <c r="P125" s="161"/>
      <c r="Q125" s="161"/>
      <c r="R125" s="161"/>
      <c r="S125" s="161"/>
      <c r="T125" s="161"/>
      <c r="U125" s="162"/>
      <c r="V125" s="163"/>
      <c r="W125" s="163"/>
      <c r="X125" s="161"/>
      <c r="Y125" s="162"/>
      <c r="Z125" s="163"/>
      <c r="AA125" s="163"/>
    </row>
    <row r="126" spans="1:27" s="150" customFormat="1" ht="13.2">
      <c r="A126" s="62"/>
      <c r="B126" s="70"/>
      <c r="C126" s="70"/>
      <c r="D126" s="70"/>
      <c r="E126" s="70"/>
      <c r="F126" s="71"/>
      <c r="G126" s="72"/>
    </row>
    <row r="127" spans="1:27" s="150" customFormat="1" ht="13.2">
      <c r="A127" s="152" t="s">
        <v>252</v>
      </c>
      <c r="B127" s="60"/>
      <c r="C127" s="153"/>
      <c r="D127" s="153"/>
      <c r="E127" s="153"/>
      <c r="F127" s="155"/>
      <c r="G127" s="170">
        <f>SUM(G101:G125)</f>
        <v>0</v>
      </c>
    </row>
    <row r="128" spans="1:27" s="150" customFormat="1" ht="13.8" thickBot="1">
      <c r="A128" s="53"/>
      <c r="B128" s="65"/>
      <c r="C128" s="65"/>
      <c r="D128" s="65"/>
      <c r="E128" s="65"/>
      <c r="F128" s="73"/>
      <c r="G128" s="51"/>
    </row>
    <row r="129" spans="1:27" s="150" customFormat="1" ht="13.8" thickBot="1">
      <c r="A129" s="768" t="s">
        <v>27</v>
      </c>
      <c r="B129" s="769"/>
      <c r="C129" s="770"/>
      <c r="D129" s="770"/>
      <c r="E129" s="770"/>
      <c r="F129" s="771" t="s">
        <v>28</v>
      </c>
      <c r="G129" s="772"/>
    </row>
    <row r="130" spans="1:27" s="150" customFormat="1" ht="15" customHeight="1">
      <c r="A130" s="148" t="s">
        <v>248</v>
      </c>
      <c r="B130" s="148"/>
      <c r="C130" s="149"/>
      <c r="D130" s="149"/>
      <c r="E130" s="149"/>
      <c r="F130" s="149"/>
      <c r="G130" s="149"/>
    </row>
    <row r="131" spans="1:27" s="150" customFormat="1" ht="12.75" customHeight="1">
      <c r="A131" s="763" t="s">
        <v>1837</v>
      </c>
      <c r="B131" s="763"/>
      <c r="C131" s="763"/>
      <c r="D131" s="763"/>
      <c r="E131" s="763"/>
      <c r="F131" s="763"/>
      <c r="G131" s="763"/>
    </row>
    <row r="132" spans="1:27" s="150" customFormat="1" ht="15" customHeight="1">
      <c r="A132" s="757" t="s">
        <v>715</v>
      </c>
      <c r="B132" s="757"/>
      <c r="C132" s="757"/>
      <c r="D132" s="621"/>
      <c r="E132" s="621"/>
      <c r="F132" s="621"/>
      <c r="G132" s="621"/>
    </row>
    <row r="133" spans="1:27" s="150" customFormat="1" ht="13.2">
      <c r="A133" s="60"/>
      <c r="B133" s="60"/>
      <c r="C133" s="149"/>
      <c r="D133" s="149"/>
      <c r="E133" s="149"/>
      <c r="F133" s="171"/>
      <c r="G133" s="149"/>
    </row>
    <row r="134" spans="1:27" s="150" customFormat="1" ht="13.2">
      <c r="A134" s="61"/>
      <c r="B134" s="61"/>
      <c r="C134" s="61"/>
      <c r="D134" s="61"/>
      <c r="E134" s="61"/>
      <c r="F134" s="74"/>
      <c r="G134" s="61"/>
    </row>
    <row r="135" spans="1:27" s="150" customFormat="1" ht="13.2">
      <c r="A135" s="29" t="s">
        <v>0</v>
      </c>
      <c r="B135" s="29" t="s">
        <v>433</v>
      </c>
      <c r="C135" s="29" t="s">
        <v>1</v>
      </c>
      <c r="D135" s="29" t="s">
        <v>2</v>
      </c>
      <c r="E135" s="29" t="s">
        <v>3</v>
      </c>
      <c r="F135" s="172" t="s">
        <v>4</v>
      </c>
      <c r="G135" s="29" t="s">
        <v>249</v>
      </c>
    </row>
    <row r="136" spans="1:27" s="150" customFormat="1" ht="13.2">
      <c r="A136" s="29" t="s">
        <v>29</v>
      </c>
      <c r="B136" s="29"/>
      <c r="C136" s="29"/>
      <c r="D136" s="29"/>
      <c r="E136" s="29"/>
      <c r="F136" s="172"/>
      <c r="G136" s="29" t="s">
        <v>250</v>
      </c>
    </row>
    <row r="137" spans="1:27" s="150" customFormat="1" ht="13.2">
      <c r="A137" s="51"/>
      <c r="B137" s="51"/>
      <c r="C137" s="51"/>
      <c r="D137" s="51"/>
      <c r="E137" s="51"/>
      <c r="F137" s="75"/>
      <c r="G137" s="29"/>
    </row>
    <row r="138" spans="1:27" s="150" customFormat="1" ht="13.2">
      <c r="A138" s="62"/>
      <c r="B138" s="63"/>
      <c r="C138" s="63"/>
      <c r="D138" s="63"/>
      <c r="E138" s="63"/>
      <c r="F138" s="76"/>
      <c r="G138" s="61"/>
    </row>
    <row r="139" spans="1:27" s="150" customFormat="1" ht="13.2">
      <c r="A139" s="152" t="s">
        <v>251</v>
      </c>
      <c r="B139" s="60"/>
      <c r="C139" s="153"/>
      <c r="D139" s="153"/>
      <c r="E139" s="153"/>
      <c r="F139" s="154"/>
      <c r="G139" s="170">
        <f>G127</f>
        <v>0</v>
      </c>
    </row>
    <row r="140" spans="1:27" s="150" customFormat="1" ht="13.2">
      <c r="A140" s="53"/>
      <c r="B140" s="65"/>
      <c r="C140" s="65"/>
      <c r="D140" s="65"/>
      <c r="E140" s="65"/>
      <c r="F140" s="66"/>
      <c r="G140" s="77"/>
    </row>
    <row r="141" spans="1:27" s="160" customFormat="1" ht="14.25" customHeight="1">
      <c r="A141" s="123"/>
      <c r="B141" s="123"/>
      <c r="C141" s="59"/>
      <c r="D141" s="118"/>
      <c r="E141" s="119"/>
      <c r="F141" s="202"/>
      <c r="G141" s="203"/>
      <c r="I141" s="161"/>
      <c r="J141" s="161"/>
      <c r="K141" s="161"/>
      <c r="L141" s="161"/>
      <c r="M141" s="161"/>
      <c r="N141" s="161"/>
      <c r="O141" s="161"/>
      <c r="P141" s="161"/>
      <c r="Q141" s="161"/>
      <c r="R141" s="161"/>
      <c r="S141" s="161"/>
      <c r="T141" s="161"/>
      <c r="U141" s="162"/>
      <c r="V141" s="163"/>
      <c r="W141" s="163"/>
      <c r="X141" s="161"/>
      <c r="Y141" s="162"/>
      <c r="Z141" s="163"/>
      <c r="AA141" s="163"/>
    </row>
    <row r="142" spans="1:27" ht="12" customHeight="1">
      <c r="A142" s="123"/>
      <c r="B142" s="123"/>
      <c r="C142" s="59"/>
      <c r="D142" s="118"/>
      <c r="E142" s="119"/>
      <c r="F142" s="158"/>
      <c r="G142" s="164"/>
    </row>
    <row r="143" spans="1:27" s="160" customFormat="1" ht="12" customHeight="1">
      <c r="A143" s="123" t="s">
        <v>759</v>
      </c>
      <c r="B143" s="123" t="s">
        <v>760</v>
      </c>
      <c r="C143" s="59" t="s">
        <v>761</v>
      </c>
      <c r="D143" s="118"/>
      <c r="E143" s="119"/>
      <c r="F143" s="158"/>
      <c r="G143" s="164"/>
      <c r="I143" s="161"/>
      <c r="J143" s="161"/>
      <c r="K143" s="161"/>
      <c r="L143" s="161"/>
      <c r="M143" s="161"/>
      <c r="N143" s="161"/>
      <c r="O143" s="161"/>
      <c r="P143" s="161"/>
      <c r="Q143" s="161"/>
      <c r="R143" s="161"/>
      <c r="S143" s="161"/>
      <c r="T143" s="161"/>
      <c r="U143" s="162"/>
      <c r="V143" s="163"/>
      <c r="W143" s="163"/>
      <c r="X143" s="161"/>
      <c r="Y143" s="162"/>
      <c r="Z143" s="163"/>
      <c r="AA143" s="163"/>
    </row>
    <row r="144" spans="1:27" s="160" customFormat="1" ht="12" customHeight="1">
      <c r="A144" s="123"/>
      <c r="B144" s="123"/>
      <c r="C144" s="59" t="s">
        <v>765</v>
      </c>
      <c r="D144" s="118" t="s">
        <v>33</v>
      </c>
      <c r="E144" s="119">
        <v>6</v>
      </c>
      <c r="F144" s="158"/>
      <c r="G144" s="164" t="str">
        <f t="shared" ref="G144" si="16">IF(TRIM(E144)="rate only","ro",IF(ISBLANK(F144)," ",E144*F144))</f>
        <v xml:space="preserve"> </v>
      </c>
      <c r="I144" s="161"/>
      <c r="J144" s="161"/>
      <c r="K144" s="161"/>
      <c r="L144" s="161"/>
      <c r="M144" s="161"/>
      <c r="N144" s="161"/>
      <c r="O144" s="161"/>
      <c r="P144" s="161"/>
      <c r="Q144" s="161"/>
      <c r="R144" s="161"/>
      <c r="S144" s="161"/>
      <c r="T144" s="161"/>
      <c r="U144" s="162"/>
      <c r="V144" s="163"/>
      <c r="W144" s="163"/>
      <c r="X144" s="161"/>
      <c r="Y144" s="162"/>
      <c r="Z144" s="163"/>
      <c r="AA144" s="163"/>
    </row>
    <row r="145" spans="1:27" ht="12" customHeight="1">
      <c r="A145" s="123"/>
      <c r="B145" s="123"/>
      <c r="C145" s="117"/>
      <c r="D145" s="118"/>
      <c r="E145" s="119"/>
      <c r="F145" s="158"/>
      <c r="G145" s="164"/>
    </row>
    <row r="146" spans="1:27" ht="12" customHeight="1">
      <c r="A146" s="123" t="s">
        <v>763</v>
      </c>
      <c r="B146" s="123" t="s">
        <v>762</v>
      </c>
      <c r="C146" s="59" t="s">
        <v>766</v>
      </c>
      <c r="D146" s="118"/>
      <c r="E146" s="119"/>
      <c r="F146" s="158"/>
      <c r="G146" s="164"/>
    </row>
    <row r="147" spans="1:27" ht="12" customHeight="1">
      <c r="A147" s="123"/>
      <c r="B147" s="123"/>
      <c r="C147" s="59" t="s">
        <v>767</v>
      </c>
      <c r="D147" s="118" t="s">
        <v>33</v>
      </c>
      <c r="E147" s="119">
        <f>10*10</f>
        <v>100</v>
      </c>
      <c r="F147" s="158"/>
      <c r="G147" s="164" t="str">
        <f t="shared" ref="G147" si="17">IF(TRIM(E147)="rate only","ro",IF(ISBLANK(F147)," ",E147*F147))</f>
        <v xml:space="preserve"> </v>
      </c>
    </row>
    <row r="148" spans="1:27" ht="12" customHeight="1">
      <c r="A148" s="123"/>
      <c r="B148" s="123"/>
      <c r="C148" s="59"/>
      <c r="D148" s="118"/>
      <c r="E148" s="119"/>
      <c r="F148" s="158"/>
      <c r="G148" s="164"/>
    </row>
    <row r="149" spans="1:27" s="160" customFormat="1" ht="15.75" customHeight="1">
      <c r="A149" s="122" t="s">
        <v>705</v>
      </c>
      <c r="B149" s="122" t="s">
        <v>768</v>
      </c>
      <c r="C149" s="117" t="s">
        <v>769</v>
      </c>
      <c r="D149" s="118"/>
      <c r="E149" s="119"/>
      <c r="F149" s="158"/>
      <c r="G149" s="164"/>
      <c r="I149" s="161"/>
      <c r="J149" s="161"/>
      <c r="K149" s="161"/>
      <c r="L149" s="161"/>
      <c r="M149" s="161"/>
      <c r="N149" s="161"/>
      <c r="O149" s="161"/>
      <c r="P149" s="161"/>
      <c r="Q149" s="161"/>
      <c r="R149" s="161"/>
      <c r="S149" s="161"/>
      <c r="T149" s="161"/>
      <c r="U149" s="162"/>
      <c r="V149" s="163"/>
      <c r="W149" s="163"/>
      <c r="X149" s="161"/>
      <c r="Y149" s="162"/>
      <c r="Z149" s="163"/>
      <c r="AA149" s="163"/>
    </row>
    <row r="150" spans="1:27" s="160" customFormat="1" ht="12" customHeight="1">
      <c r="A150" s="122"/>
      <c r="B150" s="122"/>
      <c r="C150" s="117" t="s">
        <v>770</v>
      </c>
      <c r="D150" s="118"/>
      <c r="E150" s="119"/>
      <c r="F150" s="158"/>
      <c r="G150" s="164"/>
      <c r="I150" s="161"/>
      <c r="J150" s="161"/>
      <c r="K150" s="161"/>
      <c r="L150" s="161"/>
      <c r="M150" s="161"/>
      <c r="N150" s="161"/>
      <c r="O150" s="161"/>
      <c r="P150" s="161"/>
      <c r="Q150" s="161"/>
      <c r="R150" s="161"/>
      <c r="S150" s="161"/>
      <c r="T150" s="161"/>
      <c r="U150" s="162"/>
      <c r="V150" s="163"/>
      <c r="W150" s="163"/>
      <c r="X150" s="161"/>
      <c r="Y150" s="162"/>
      <c r="Z150" s="163"/>
      <c r="AA150" s="163"/>
    </row>
    <row r="151" spans="1:27" s="160" customFormat="1" ht="12" customHeight="1">
      <c r="A151" s="122"/>
      <c r="B151" s="122"/>
      <c r="C151" s="117"/>
      <c r="D151" s="118"/>
      <c r="E151" s="119"/>
      <c r="F151" s="158"/>
      <c r="G151" s="164"/>
      <c r="I151" s="161"/>
      <c r="J151" s="161"/>
      <c r="K151" s="161"/>
      <c r="L151" s="161"/>
      <c r="M151" s="161"/>
      <c r="N151" s="161"/>
      <c r="O151" s="161"/>
      <c r="P151" s="161"/>
      <c r="Q151" s="161"/>
      <c r="R151" s="161"/>
      <c r="S151" s="161"/>
      <c r="T151" s="161"/>
      <c r="U151" s="162"/>
      <c r="V151" s="163"/>
      <c r="W151" s="163"/>
      <c r="X151" s="161"/>
      <c r="Y151" s="162"/>
      <c r="Z151" s="163"/>
      <c r="AA151" s="163"/>
    </row>
    <row r="152" spans="1:27" s="160" customFormat="1" ht="12" customHeight="1">
      <c r="A152" s="123" t="s">
        <v>706</v>
      </c>
      <c r="B152" s="123" t="s">
        <v>771</v>
      </c>
      <c r="C152" s="59" t="s">
        <v>655</v>
      </c>
      <c r="D152" s="118" t="s">
        <v>26</v>
      </c>
      <c r="E152" s="119">
        <f>ROUNDUP((E84*40%),-1)</f>
        <v>40</v>
      </c>
      <c r="F152" s="179"/>
      <c r="G152" s="181" t="str">
        <f t="shared" ref="G152" si="18">IF(TRIM(E152)="rate only","ro",IF(ISBLANK(F152)," ",E152*F152))</f>
        <v xml:space="preserve"> </v>
      </c>
      <c r="I152" s="161"/>
      <c r="J152" s="161"/>
      <c r="K152" s="161"/>
      <c r="L152" s="161"/>
      <c r="M152" s="161"/>
      <c r="N152" s="161"/>
      <c r="O152" s="161"/>
      <c r="P152" s="161"/>
      <c r="Q152" s="161"/>
      <c r="R152" s="161"/>
      <c r="S152" s="161"/>
      <c r="T152" s="161"/>
      <c r="U152" s="162"/>
      <c r="V152" s="163"/>
      <c r="W152" s="163"/>
      <c r="X152" s="161"/>
      <c r="Y152" s="162"/>
      <c r="Z152" s="163"/>
      <c r="AA152" s="163"/>
    </row>
    <row r="153" spans="1:27" s="160" customFormat="1" ht="12" customHeight="1">
      <c r="A153" s="123"/>
      <c r="B153" s="123"/>
      <c r="C153" s="59"/>
      <c r="D153" s="118"/>
      <c r="E153" s="119"/>
      <c r="F153" s="158"/>
      <c r="G153" s="164"/>
      <c r="I153" s="161"/>
      <c r="J153" s="161"/>
      <c r="K153" s="161"/>
      <c r="L153" s="161"/>
      <c r="M153" s="161"/>
      <c r="N153" s="161"/>
      <c r="O153" s="161"/>
      <c r="P153" s="161"/>
      <c r="Q153" s="161"/>
      <c r="R153" s="161"/>
      <c r="S153" s="161"/>
      <c r="T153" s="161"/>
      <c r="U153" s="162"/>
      <c r="V153" s="163"/>
      <c r="W153" s="163"/>
      <c r="X153" s="161"/>
      <c r="Y153" s="162"/>
      <c r="Z153" s="163"/>
      <c r="AA153" s="163"/>
    </row>
    <row r="154" spans="1:27" s="160" customFormat="1" ht="12" customHeight="1">
      <c r="A154" s="123"/>
      <c r="B154" s="123"/>
      <c r="C154" s="59"/>
      <c r="D154" s="118"/>
      <c r="E154" s="119"/>
      <c r="F154" s="158"/>
      <c r="G154" s="164"/>
      <c r="I154" s="161"/>
      <c r="J154" s="161"/>
      <c r="K154" s="161"/>
      <c r="L154" s="161"/>
      <c r="M154" s="161"/>
      <c r="N154" s="161"/>
      <c r="O154" s="161"/>
      <c r="P154" s="161"/>
      <c r="Q154" s="161"/>
      <c r="R154" s="161"/>
      <c r="S154" s="161"/>
      <c r="T154" s="161"/>
      <c r="U154" s="162"/>
      <c r="V154" s="163"/>
      <c r="W154" s="163"/>
      <c r="X154" s="161"/>
      <c r="Y154" s="162"/>
      <c r="Z154" s="163"/>
      <c r="AA154" s="163"/>
    </row>
    <row r="155" spans="1:27" s="160" customFormat="1" ht="12" customHeight="1">
      <c r="A155" s="123"/>
      <c r="B155" s="123"/>
      <c r="C155" s="59"/>
      <c r="D155" s="118"/>
      <c r="E155" s="119"/>
      <c r="F155" s="158"/>
      <c r="G155" s="164"/>
      <c r="I155" s="161"/>
      <c r="J155" s="161"/>
      <c r="K155" s="161"/>
      <c r="L155" s="161"/>
      <c r="M155" s="161"/>
      <c r="N155" s="161"/>
      <c r="O155" s="161"/>
      <c r="P155" s="161"/>
      <c r="Q155" s="161"/>
      <c r="R155" s="161"/>
      <c r="S155" s="161"/>
      <c r="T155" s="161"/>
      <c r="U155" s="162"/>
      <c r="V155" s="163"/>
      <c r="W155" s="163"/>
      <c r="X155" s="161"/>
      <c r="Y155" s="162"/>
      <c r="Z155" s="163"/>
      <c r="AA155" s="163"/>
    </row>
    <row r="156" spans="1:27" s="160" customFormat="1" ht="12" customHeight="1">
      <c r="A156" s="123"/>
      <c r="B156" s="123"/>
      <c r="C156" s="59"/>
      <c r="D156" s="118"/>
      <c r="E156" s="119"/>
      <c r="F156" s="158"/>
      <c r="G156" s="164"/>
      <c r="I156" s="161"/>
      <c r="J156" s="161"/>
      <c r="K156" s="161"/>
      <c r="L156" s="161"/>
      <c r="M156" s="161"/>
      <c r="N156" s="161"/>
      <c r="O156" s="161"/>
      <c r="P156" s="161"/>
      <c r="Q156" s="161"/>
      <c r="R156" s="161"/>
      <c r="S156" s="161"/>
      <c r="T156" s="161"/>
      <c r="U156" s="162"/>
      <c r="V156" s="163"/>
      <c r="W156" s="163"/>
      <c r="X156" s="161"/>
      <c r="Y156" s="162"/>
      <c r="Z156" s="163"/>
      <c r="AA156" s="163"/>
    </row>
    <row r="157" spans="1:27" s="160" customFormat="1" ht="12" customHeight="1">
      <c r="A157" s="123"/>
      <c r="B157" s="123"/>
      <c r="C157" s="59"/>
      <c r="D157" s="118"/>
      <c r="E157" s="119"/>
      <c r="F157" s="158"/>
      <c r="G157" s="164"/>
      <c r="I157" s="161"/>
      <c r="J157" s="161"/>
      <c r="K157" s="161"/>
      <c r="L157" s="161"/>
      <c r="M157" s="161"/>
      <c r="N157" s="161"/>
      <c r="O157" s="161"/>
      <c r="P157" s="161"/>
      <c r="Q157" s="161"/>
      <c r="R157" s="161"/>
      <c r="S157" s="161"/>
      <c r="T157" s="161"/>
      <c r="U157" s="162"/>
      <c r="V157" s="163"/>
      <c r="W157" s="163"/>
      <c r="X157" s="161"/>
      <c r="Y157" s="162"/>
      <c r="Z157" s="163"/>
      <c r="AA157" s="163"/>
    </row>
    <row r="158" spans="1:27" s="160" customFormat="1" ht="12" customHeight="1">
      <c r="A158" s="123"/>
      <c r="B158" s="123"/>
      <c r="C158" s="59"/>
      <c r="D158" s="118"/>
      <c r="E158" s="119"/>
      <c r="F158" s="158"/>
      <c r="G158" s="164"/>
      <c r="I158" s="161"/>
      <c r="J158" s="161"/>
      <c r="K158" s="161"/>
      <c r="L158" s="161"/>
      <c r="M158" s="161"/>
      <c r="N158" s="161"/>
      <c r="O158" s="161"/>
      <c r="P158" s="161"/>
      <c r="Q158" s="161"/>
      <c r="R158" s="161"/>
      <c r="S158" s="161"/>
      <c r="T158" s="161"/>
      <c r="U158" s="162"/>
      <c r="V158" s="163"/>
      <c r="W158" s="163"/>
      <c r="X158" s="161"/>
      <c r="Y158" s="162"/>
      <c r="Z158" s="163"/>
      <c r="AA158" s="163"/>
    </row>
    <row r="159" spans="1:27" s="160" customFormat="1" ht="12" customHeight="1">
      <c r="A159" s="123"/>
      <c r="B159" s="123"/>
      <c r="C159" s="59"/>
      <c r="D159" s="118"/>
      <c r="E159" s="119"/>
      <c r="F159" s="158"/>
      <c r="G159" s="164"/>
      <c r="I159" s="161"/>
      <c r="J159" s="161"/>
      <c r="K159" s="161"/>
      <c r="L159" s="161"/>
      <c r="M159" s="161"/>
      <c r="N159" s="161"/>
      <c r="O159" s="161"/>
      <c r="P159" s="161"/>
      <c r="Q159" s="161"/>
      <c r="R159" s="161"/>
      <c r="S159" s="161"/>
      <c r="T159" s="161"/>
      <c r="U159" s="162"/>
      <c r="V159" s="163"/>
      <c r="W159" s="163"/>
      <c r="X159" s="161"/>
      <c r="Y159" s="162"/>
      <c r="Z159" s="163"/>
      <c r="AA159" s="163"/>
    </row>
    <row r="160" spans="1:27" s="160" customFormat="1" ht="12" customHeight="1">
      <c r="A160" s="123"/>
      <c r="B160" s="123"/>
      <c r="C160" s="59"/>
      <c r="D160" s="118"/>
      <c r="E160" s="119"/>
      <c r="F160" s="158"/>
      <c r="G160" s="164"/>
      <c r="I160" s="161"/>
      <c r="J160" s="161"/>
      <c r="K160" s="161"/>
      <c r="L160" s="161"/>
      <c r="M160" s="161"/>
      <c r="N160" s="161"/>
      <c r="O160" s="161"/>
      <c r="P160" s="161"/>
      <c r="Q160" s="161"/>
      <c r="R160" s="161"/>
      <c r="S160" s="161"/>
      <c r="T160" s="161"/>
      <c r="U160" s="162"/>
      <c r="V160" s="163"/>
      <c r="W160" s="163"/>
      <c r="X160" s="161"/>
      <c r="Y160" s="162"/>
      <c r="Z160" s="163"/>
      <c r="AA160" s="163"/>
    </row>
    <row r="161" spans="1:27" s="160" customFormat="1" ht="12" customHeight="1">
      <c r="A161" s="123"/>
      <c r="B161" s="123"/>
      <c r="C161" s="59"/>
      <c r="D161" s="118"/>
      <c r="E161" s="119"/>
      <c r="F161" s="158"/>
      <c r="G161" s="164"/>
      <c r="I161" s="161"/>
      <c r="J161" s="161"/>
      <c r="K161" s="161"/>
      <c r="L161" s="161"/>
      <c r="M161" s="161"/>
      <c r="N161" s="161"/>
      <c r="O161" s="161"/>
      <c r="P161" s="161"/>
      <c r="Q161" s="161"/>
      <c r="R161" s="161"/>
      <c r="S161" s="161"/>
      <c r="T161" s="161"/>
      <c r="U161" s="162"/>
      <c r="V161" s="163"/>
      <c r="W161" s="163"/>
      <c r="X161" s="161"/>
      <c r="Y161" s="162"/>
      <c r="Z161" s="163"/>
      <c r="AA161" s="163"/>
    </row>
    <row r="162" spans="1:27" s="160" customFormat="1" ht="12" customHeight="1">
      <c r="A162" s="123"/>
      <c r="B162" s="123"/>
      <c r="C162" s="59"/>
      <c r="D162" s="118"/>
      <c r="E162" s="119"/>
      <c r="F162" s="158"/>
      <c r="G162" s="164"/>
      <c r="I162" s="161"/>
      <c r="J162" s="161"/>
      <c r="K162" s="161"/>
      <c r="L162" s="161"/>
      <c r="M162" s="161"/>
      <c r="N162" s="161"/>
      <c r="O162" s="161"/>
      <c r="P162" s="161"/>
      <c r="Q162" s="161"/>
      <c r="R162" s="161"/>
      <c r="S162" s="161"/>
      <c r="T162" s="161"/>
      <c r="U162" s="162"/>
      <c r="V162" s="163"/>
      <c r="W162" s="163"/>
      <c r="X162" s="161"/>
      <c r="Y162" s="162"/>
      <c r="Z162" s="163"/>
      <c r="AA162" s="163"/>
    </row>
    <row r="163" spans="1:27" s="160" customFormat="1" ht="12" customHeight="1">
      <c r="A163" s="123"/>
      <c r="B163" s="123"/>
      <c r="C163" s="59"/>
      <c r="D163" s="118"/>
      <c r="E163" s="119"/>
      <c r="F163" s="158"/>
      <c r="G163" s="164"/>
      <c r="I163" s="161"/>
      <c r="J163" s="161"/>
      <c r="K163" s="161"/>
      <c r="L163" s="161"/>
      <c r="M163" s="161"/>
      <c r="N163" s="161"/>
      <c r="O163" s="161"/>
      <c r="P163" s="161"/>
      <c r="Q163" s="161"/>
      <c r="R163" s="161"/>
      <c r="S163" s="161"/>
      <c r="T163" s="161"/>
      <c r="U163" s="162"/>
      <c r="V163" s="163"/>
      <c r="W163" s="163"/>
      <c r="X163" s="161"/>
      <c r="Y163" s="162"/>
      <c r="Z163" s="163"/>
      <c r="AA163" s="163"/>
    </row>
    <row r="164" spans="1:27" s="160" customFormat="1" ht="12" customHeight="1">
      <c r="A164" s="123"/>
      <c r="B164" s="123"/>
      <c r="C164" s="59"/>
      <c r="D164" s="118"/>
      <c r="E164" s="119"/>
      <c r="F164" s="158"/>
      <c r="G164" s="164"/>
      <c r="I164" s="161"/>
      <c r="J164" s="161"/>
      <c r="K164" s="161"/>
      <c r="L164" s="161"/>
      <c r="M164" s="161"/>
      <c r="N164" s="161"/>
      <c r="O164" s="161"/>
      <c r="P164" s="161"/>
      <c r="Q164" s="161"/>
      <c r="R164" s="161"/>
      <c r="S164" s="161"/>
      <c r="T164" s="161"/>
      <c r="U164" s="162"/>
      <c r="V164" s="163"/>
      <c r="W164" s="163"/>
      <c r="X164" s="161"/>
      <c r="Y164" s="162"/>
      <c r="Z164" s="163"/>
      <c r="AA164" s="163"/>
    </row>
    <row r="165" spans="1:27" s="160" customFormat="1" ht="12" customHeight="1">
      <c r="A165" s="123"/>
      <c r="B165" s="123"/>
      <c r="C165" s="59"/>
      <c r="D165" s="118"/>
      <c r="E165" s="119"/>
      <c r="F165" s="158"/>
      <c r="G165" s="164"/>
      <c r="I165" s="161"/>
      <c r="J165" s="161"/>
      <c r="K165" s="161"/>
      <c r="L165" s="161"/>
      <c r="M165" s="161"/>
      <c r="N165" s="161"/>
      <c r="O165" s="161"/>
      <c r="P165" s="161"/>
      <c r="Q165" s="161"/>
      <c r="R165" s="161"/>
      <c r="S165" s="161"/>
      <c r="T165" s="161"/>
      <c r="U165" s="162"/>
      <c r="V165" s="163"/>
      <c r="W165" s="163"/>
      <c r="X165" s="161"/>
      <c r="Y165" s="162"/>
      <c r="Z165" s="163"/>
      <c r="AA165" s="163"/>
    </row>
    <row r="166" spans="1:27" s="160" customFormat="1" ht="12" customHeight="1">
      <c r="A166" s="123"/>
      <c r="B166" s="123"/>
      <c r="C166" s="59"/>
      <c r="D166" s="118"/>
      <c r="E166" s="119"/>
      <c r="F166" s="158"/>
      <c r="G166" s="164"/>
      <c r="I166" s="161"/>
      <c r="J166" s="161"/>
      <c r="K166" s="161"/>
      <c r="L166" s="161"/>
      <c r="M166" s="161"/>
      <c r="N166" s="161"/>
      <c r="O166" s="161"/>
      <c r="P166" s="161"/>
      <c r="Q166" s="161"/>
      <c r="R166" s="161"/>
      <c r="S166" s="161"/>
      <c r="T166" s="161"/>
      <c r="U166" s="162"/>
      <c r="V166" s="163"/>
      <c r="W166" s="163"/>
      <c r="X166" s="161"/>
      <c r="Y166" s="162"/>
      <c r="Z166" s="163"/>
      <c r="AA166" s="163"/>
    </row>
    <row r="167" spans="1:27" s="160" customFormat="1" ht="12" customHeight="1">
      <c r="A167" s="123"/>
      <c r="B167" s="123"/>
      <c r="C167" s="59"/>
      <c r="D167" s="118"/>
      <c r="E167" s="119"/>
      <c r="F167" s="158"/>
      <c r="G167" s="164"/>
      <c r="I167" s="161"/>
      <c r="J167" s="161"/>
      <c r="K167" s="161"/>
      <c r="L167" s="161"/>
      <c r="M167" s="161"/>
      <c r="N167" s="161"/>
      <c r="O167" s="161"/>
      <c r="P167" s="161"/>
      <c r="Q167" s="161"/>
      <c r="R167" s="161"/>
      <c r="S167" s="161"/>
      <c r="T167" s="161"/>
      <c r="U167" s="162"/>
      <c r="V167" s="163"/>
      <c r="W167" s="163"/>
      <c r="X167" s="161"/>
      <c r="Y167" s="162"/>
      <c r="Z167" s="163"/>
      <c r="AA167" s="163"/>
    </row>
    <row r="168" spans="1:27" s="160" customFormat="1" ht="12" customHeight="1">
      <c r="A168" s="123"/>
      <c r="B168" s="123"/>
      <c r="C168" s="59"/>
      <c r="D168" s="118"/>
      <c r="E168" s="119"/>
      <c r="F168" s="158"/>
      <c r="G168" s="164"/>
      <c r="I168" s="161"/>
      <c r="J168" s="161"/>
      <c r="K168" s="161"/>
      <c r="L168" s="161"/>
      <c r="M168" s="161"/>
      <c r="N168" s="161"/>
      <c r="O168" s="161"/>
      <c r="P168" s="161"/>
      <c r="Q168" s="161"/>
      <c r="R168" s="161"/>
      <c r="S168" s="161"/>
      <c r="T168" s="161"/>
      <c r="U168" s="162"/>
      <c r="V168" s="163"/>
      <c r="W168" s="163"/>
      <c r="X168" s="161"/>
      <c r="Y168" s="162"/>
      <c r="Z168" s="163"/>
      <c r="AA168" s="163"/>
    </row>
    <row r="169" spans="1:27" s="160" customFormat="1" ht="12" customHeight="1">
      <c r="A169" s="123"/>
      <c r="B169" s="123"/>
      <c r="C169" s="59"/>
      <c r="D169" s="118"/>
      <c r="E169" s="119"/>
      <c r="F169" s="158"/>
      <c r="G169" s="164"/>
      <c r="I169" s="161"/>
      <c r="J169" s="161"/>
      <c r="K169" s="161"/>
      <c r="L169" s="161"/>
      <c r="M169" s="161"/>
      <c r="N169" s="161"/>
      <c r="O169" s="161"/>
      <c r="P169" s="161"/>
      <c r="Q169" s="161"/>
      <c r="R169" s="161"/>
      <c r="S169" s="161"/>
      <c r="T169" s="161"/>
      <c r="U169" s="162"/>
      <c r="V169" s="163"/>
      <c r="W169" s="163"/>
      <c r="X169" s="161"/>
      <c r="Y169" s="162"/>
      <c r="Z169" s="163"/>
      <c r="AA169" s="163"/>
    </row>
    <row r="170" spans="1:27" s="160" customFormat="1" ht="12" customHeight="1">
      <c r="A170" s="123"/>
      <c r="B170" s="123"/>
      <c r="C170" s="59"/>
      <c r="D170" s="118"/>
      <c r="E170" s="119"/>
      <c r="F170" s="158"/>
      <c r="G170" s="164"/>
      <c r="I170" s="161"/>
      <c r="J170" s="161"/>
      <c r="K170" s="161"/>
      <c r="L170" s="161"/>
      <c r="M170" s="161"/>
      <c r="N170" s="161"/>
      <c r="O170" s="161"/>
      <c r="P170" s="161"/>
      <c r="Q170" s="161"/>
      <c r="R170" s="161"/>
      <c r="S170" s="161"/>
      <c r="T170" s="161"/>
      <c r="U170" s="162"/>
      <c r="V170" s="163"/>
      <c r="W170" s="163"/>
      <c r="X170" s="161"/>
      <c r="Y170" s="162"/>
      <c r="Z170" s="163"/>
      <c r="AA170" s="163"/>
    </row>
    <row r="171" spans="1:27" s="160" customFormat="1" ht="12" customHeight="1">
      <c r="A171" s="123"/>
      <c r="B171" s="123"/>
      <c r="C171" s="59"/>
      <c r="D171" s="118"/>
      <c r="E171" s="119"/>
      <c r="F171" s="158"/>
      <c r="G171" s="164"/>
      <c r="I171" s="161"/>
      <c r="J171" s="161"/>
      <c r="K171" s="161"/>
      <c r="L171" s="161"/>
      <c r="M171" s="161"/>
      <c r="N171" s="161"/>
      <c r="O171" s="161"/>
      <c r="P171" s="161"/>
      <c r="Q171" s="161"/>
      <c r="R171" s="161"/>
      <c r="S171" s="161"/>
      <c r="T171" s="161"/>
      <c r="U171" s="162"/>
      <c r="V171" s="163"/>
      <c r="W171" s="163"/>
      <c r="X171" s="161"/>
      <c r="Y171" s="162"/>
      <c r="Z171" s="163"/>
      <c r="AA171" s="163"/>
    </row>
    <row r="172" spans="1:27" s="160" customFormat="1" ht="12" customHeight="1">
      <c r="A172" s="123"/>
      <c r="B172" s="123"/>
      <c r="C172" s="59"/>
      <c r="D172" s="118"/>
      <c r="E172" s="119"/>
      <c r="F172" s="158"/>
      <c r="G172" s="164"/>
      <c r="I172" s="161"/>
      <c r="J172" s="161"/>
      <c r="K172" s="161"/>
      <c r="L172" s="161"/>
      <c r="M172" s="161"/>
      <c r="N172" s="161"/>
      <c r="O172" s="161"/>
      <c r="P172" s="161"/>
      <c r="Q172" s="161"/>
      <c r="R172" s="161"/>
      <c r="S172" s="161"/>
      <c r="T172" s="161"/>
      <c r="U172" s="162"/>
      <c r="V172" s="163"/>
      <c r="W172" s="163"/>
      <c r="X172" s="161"/>
      <c r="Y172" s="162"/>
      <c r="Z172" s="163"/>
      <c r="AA172" s="163"/>
    </row>
    <row r="173" spans="1:27" s="160" customFormat="1" ht="12" customHeight="1">
      <c r="A173" s="123"/>
      <c r="B173" s="123"/>
      <c r="C173" s="59"/>
      <c r="D173" s="118"/>
      <c r="E173" s="119"/>
      <c r="F173" s="158"/>
      <c r="G173" s="164"/>
      <c r="I173" s="161"/>
      <c r="J173" s="161"/>
      <c r="K173" s="161"/>
      <c r="L173" s="161"/>
      <c r="M173" s="161"/>
      <c r="N173" s="161"/>
      <c r="O173" s="161"/>
      <c r="P173" s="161"/>
      <c r="Q173" s="161"/>
      <c r="R173" s="161"/>
      <c r="S173" s="161"/>
      <c r="T173" s="161"/>
      <c r="U173" s="162"/>
      <c r="V173" s="163"/>
      <c r="W173" s="163"/>
      <c r="X173" s="161"/>
      <c r="Y173" s="162"/>
      <c r="Z173" s="163"/>
      <c r="AA173" s="163"/>
    </row>
    <row r="174" spans="1:27" s="160" customFormat="1" ht="12" customHeight="1">
      <c r="A174" s="123"/>
      <c r="B174" s="123"/>
      <c r="C174" s="59"/>
      <c r="D174" s="118"/>
      <c r="E174" s="119"/>
      <c r="F174" s="158"/>
      <c r="G174" s="164"/>
      <c r="I174" s="161"/>
      <c r="J174" s="161"/>
      <c r="K174" s="161"/>
      <c r="L174" s="161"/>
      <c r="M174" s="161"/>
      <c r="N174" s="161"/>
      <c r="O174" s="161"/>
      <c r="P174" s="161"/>
      <c r="Q174" s="161"/>
      <c r="R174" s="161"/>
      <c r="S174" s="161"/>
      <c r="T174" s="161"/>
      <c r="U174" s="162"/>
      <c r="V174" s="163"/>
      <c r="W174" s="163"/>
      <c r="X174" s="161"/>
      <c r="Y174" s="162"/>
      <c r="Z174" s="163"/>
      <c r="AA174" s="163"/>
    </row>
    <row r="175" spans="1:27" s="160" customFormat="1" ht="12" customHeight="1">
      <c r="A175" s="123"/>
      <c r="B175" s="123"/>
      <c r="C175" s="59"/>
      <c r="D175" s="118"/>
      <c r="E175" s="119"/>
      <c r="F175" s="158"/>
      <c r="G175" s="164"/>
      <c r="I175" s="161"/>
      <c r="J175" s="161"/>
      <c r="K175" s="161"/>
      <c r="L175" s="161"/>
      <c r="M175" s="161"/>
      <c r="N175" s="161"/>
      <c r="O175" s="161"/>
      <c r="P175" s="161"/>
      <c r="Q175" s="161"/>
      <c r="R175" s="161"/>
      <c r="S175" s="161"/>
      <c r="T175" s="161"/>
      <c r="U175" s="162"/>
      <c r="V175" s="163"/>
      <c r="W175" s="163"/>
      <c r="X175" s="161"/>
      <c r="Y175" s="162"/>
      <c r="Z175" s="163"/>
      <c r="AA175" s="163"/>
    </row>
    <row r="176" spans="1:27" s="160" customFormat="1" ht="12" customHeight="1">
      <c r="A176" s="123"/>
      <c r="B176" s="123"/>
      <c r="C176" s="59"/>
      <c r="D176" s="118"/>
      <c r="E176" s="119"/>
      <c r="F176" s="158"/>
      <c r="G176" s="164"/>
      <c r="I176" s="161"/>
      <c r="J176" s="161"/>
      <c r="K176" s="161"/>
      <c r="L176" s="161"/>
      <c r="M176" s="161"/>
      <c r="N176" s="161"/>
      <c r="O176" s="161"/>
      <c r="P176" s="161"/>
      <c r="Q176" s="161"/>
      <c r="R176" s="161"/>
      <c r="S176" s="161"/>
      <c r="T176" s="161"/>
      <c r="U176" s="162"/>
      <c r="V176" s="163"/>
      <c r="W176" s="163"/>
      <c r="X176" s="161"/>
      <c r="Y176" s="162"/>
      <c r="Z176" s="163"/>
      <c r="AA176" s="163"/>
    </row>
    <row r="177" spans="1:27" s="160" customFormat="1" ht="12" customHeight="1">
      <c r="A177" s="123"/>
      <c r="B177" s="123"/>
      <c r="C177" s="59"/>
      <c r="D177" s="118"/>
      <c r="E177" s="119"/>
      <c r="F177" s="158"/>
      <c r="G177" s="164"/>
      <c r="I177" s="161"/>
      <c r="J177" s="161"/>
      <c r="K177" s="161"/>
      <c r="L177" s="161"/>
      <c r="M177" s="161"/>
      <c r="N177" s="161"/>
      <c r="O177" s="161"/>
      <c r="P177" s="161"/>
      <c r="Q177" s="161"/>
      <c r="R177" s="161"/>
      <c r="S177" s="161"/>
      <c r="T177" s="161"/>
      <c r="U177" s="162"/>
      <c r="V177" s="163"/>
      <c r="W177" s="163"/>
      <c r="X177" s="161"/>
      <c r="Y177" s="162"/>
      <c r="Z177" s="163"/>
      <c r="AA177" s="163"/>
    </row>
    <row r="178" spans="1:27" s="160" customFormat="1" ht="12" customHeight="1">
      <c r="A178" s="123"/>
      <c r="B178" s="123"/>
      <c r="C178" s="59"/>
      <c r="D178" s="118"/>
      <c r="E178" s="119"/>
      <c r="F178" s="158"/>
      <c r="G178" s="164"/>
      <c r="I178" s="161"/>
      <c r="J178" s="161"/>
      <c r="K178" s="161"/>
      <c r="L178" s="161"/>
      <c r="M178" s="161"/>
      <c r="N178" s="161"/>
      <c r="O178" s="161"/>
      <c r="P178" s="161"/>
      <c r="Q178" s="161"/>
      <c r="R178" s="161"/>
      <c r="S178" s="161"/>
      <c r="T178" s="161"/>
      <c r="U178" s="162"/>
      <c r="V178" s="163"/>
      <c r="W178" s="163"/>
      <c r="X178" s="161"/>
      <c r="Y178" s="162"/>
      <c r="Z178" s="163"/>
      <c r="AA178" s="163"/>
    </row>
    <row r="179" spans="1:27" s="160" customFormat="1" ht="12" customHeight="1">
      <c r="A179" s="123"/>
      <c r="B179" s="123"/>
      <c r="C179" s="59"/>
      <c r="D179" s="118"/>
      <c r="E179" s="119"/>
      <c r="F179" s="158"/>
      <c r="G179" s="164"/>
      <c r="I179" s="161"/>
      <c r="J179" s="161"/>
      <c r="K179" s="161"/>
      <c r="L179" s="161"/>
      <c r="M179" s="161"/>
      <c r="N179" s="161"/>
      <c r="O179" s="161"/>
      <c r="P179" s="161"/>
      <c r="Q179" s="161"/>
      <c r="R179" s="161"/>
      <c r="S179" s="161"/>
      <c r="T179" s="161"/>
      <c r="U179" s="162"/>
      <c r="V179" s="163"/>
      <c r="W179" s="163"/>
      <c r="X179" s="161"/>
      <c r="Y179" s="162"/>
      <c r="Z179" s="163"/>
      <c r="AA179" s="163"/>
    </row>
    <row r="180" spans="1:27" ht="12" customHeight="1">
      <c r="A180" s="123"/>
      <c r="B180" s="123"/>
      <c r="C180" s="59"/>
      <c r="D180" s="118"/>
      <c r="E180" s="119"/>
      <c r="F180" s="158"/>
      <c r="G180" s="204"/>
    </row>
    <row r="181" spans="1:27" ht="12" customHeight="1">
      <c r="A181" s="123"/>
      <c r="B181" s="123"/>
      <c r="C181" s="59"/>
      <c r="D181" s="118"/>
      <c r="E181" s="119"/>
      <c r="F181" s="158"/>
      <c r="G181" s="164"/>
    </row>
    <row r="182" spans="1:27" ht="12" customHeight="1">
      <c r="A182" s="123"/>
      <c r="B182" s="123"/>
      <c r="C182" s="59"/>
      <c r="D182" s="118"/>
      <c r="E182" s="119"/>
      <c r="F182" s="158"/>
      <c r="G182" s="204"/>
    </row>
    <row r="183" spans="1:27" s="160" customFormat="1" ht="12" customHeight="1">
      <c r="A183" s="208"/>
      <c r="B183" s="208"/>
      <c r="C183" s="59"/>
      <c r="D183" s="207"/>
      <c r="E183" s="119"/>
      <c r="F183" s="158"/>
      <c r="G183" s="164"/>
      <c r="I183" s="161"/>
      <c r="J183" s="161"/>
      <c r="K183" s="161"/>
      <c r="L183" s="161"/>
      <c r="M183" s="161"/>
      <c r="N183" s="161"/>
      <c r="O183" s="161"/>
      <c r="P183" s="161"/>
      <c r="Q183" s="161"/>
      <c r="R183" s="161"/>
      <c r="S183" s="161"/>
      <c r="T183" s="161"/>
      <c r="U183" s="162"/>
      <c r="V183" s="163"/>
      <c r="W183" s="163"/>
      <c r="X183" s="161"/>
      <c r="Y183" s="162"/>
      <c r="Z183" s="163"/>
      <c r="AA183" s="163"/>
    </row>
    <row r="184" spans="1:27" s="160" customFormat="1" ht="12" customHeight="1">
      <c r="A184" s="208"/>
      <c r="B184" s="208"/>
      <c r="C184" s="59"/>
      <c r="D184" s="207"/>
      <c r="E184" s="119"/>
      <c r="F184" s="158"/>
      <c r="G184" s="164"/>
      <c r="I184" s="161"/>
      <c r="J184" s="161"/>
      <c r="K184" s="161"/>
      <c r="L184" s="161"/>
      <c r="M184" s="161"/>
      <c r="N184" s="161"/>
      <c r="O184" s="161"/>
      <c r="P184" s="161"/>
      <c r="Q184" s="161"/>
      <c r="R184" s="161"/>
      <c r="S184" s="161"/>
      <c r="T184" s="161"/>
      <c r="U184" s="162"/>
      <c r="V184" s="163"/>
      <c r="W184" s="163"/>
      <c r="X184" s="161"/>
      <c r="Y184" s="162"/>
      <c r="Z184" s="163"/>
      <c r="AA184" s="163"/>
    </row>
    <row r="185" spans="1:27" s="160" customFormat="1" ht="12" customHeight="1">
      <c r="A185" s="123"/>
      <c r="B185" s="123"/>
      <c r="C185" s="59"/>
      <c r="D185" s="118"/>
      <c r="E185" s="118" t="s">
        <v>13</v>
      </c>
      <c r="F185" s="166"/>
      <c r="G185" s="169"/>
      <c r="I185" s="161"/>
      <c r="J185" s="161"/>
      <c r="K185" s="161"/>
      <c r="L185" s="161"/>
      <c r="M185" s="161"/>
      <c r="N185" s="161"/>
      <c r="O185" s="161"/>
      <c r="P185" s="161"/>
      <c r="Q185" s="161"/>
      <c r="R185" s="161"/>
      <c r="S185" s="161"/>
      <c r="T185" s="161"/>
      <c r="U185" s="162"/>
      <c r="V185" s="163"/>
      <c r="W185" s="163"/>
      <c r="X185" s="161"/>
      <c r="Y185" s="162"/>
      <c r="Z185" s="163"/>
      <c r="AA185" s="163"/>
    </row>
    <row r="186" spans="1:27" s="160" customFormat="1" ht="12" customHeight="1">
      <c r="A186" s="123"/>
      <c r="B186" s="123"/>
      <c r="C186" s="59"/>
      <c r="D186" s="118"/>
      <c r="E186" s="118"/>
      <c r="F186" s="166"/>
      <c r="G186" s="169"/>
      <c r="I186" s="161"/>
      <c r="J186" s="161"/>
      <c r="K186" s="161"/>
      <c r="L186" s="161"/>
      <c r="M186" s="161"/>
      <c r="N186" s="161"/>
      <c r="O186" s="161"/>
      <c r="P186" s="161"/>
      <c r="Q186" s="161"/>
      <c r="R186" s="161"/>
      <c r="S186" s="161"/>
      <c r="T186" s="161"/>
      <c r="U186" s="162"/>
      <c r="V186" s="163"/>
      <c r="W186" s="163"/>
      <c r="X186" s="161"/>
      <c r="Y186" s="162"/>
      <c r="Z186" s="163"/>
      <c r="AA186" s="163"/>
    </row>
    <row r="187" spans="1:27" s="150" customFormat="1" ht="13.2">
      <c r="A187" s="62"/>
      <c r="B187" s="70"/>
      <c r="C187" s="70"/>
      <c r="D187" s="70"/>
      <c r="E187" s="70"/>
      <c r="F187" s="71"/>
      <c r="G187" s="72"/>
    </row>
    <row r="188" spans="1:27" s="150" customFormat="1" ht="13.2">
      <c r="A188" s="152" t="s">
        <v>1810</v>
      </c>
      <c r="B188" s="60"/>
      <c r="C188" s="153"/>
      <c r="D188" s="153"/>
      <c r="E188" s="153"/>
      <c r="F188" s="155"/>
      <c r="G188" s="170">
        <f>SUM(G138:G186)</f>
        <v>0</v>
      </c>
    </row>
    <row r="189" spans="1:27" s="150" customFormat="1" ht="13.8" thickBot="1">
      <c r="A189" s="53"/>
      <c r="B189" s="65"/>
      <c r="C189" s="65"/>
      <c r="D189" s="65"/>
      <c r="E189" s="65"/>
      <c r="F189" s="73"/>
      <c r="G189" s="51"/>
    </row>
    <row r="190" spans="1:27" s="150" customFormat="1" ht="13.8" thickBot="1">
      <c r="A190" s="768" t="s">
        <v>27</v>
      </c>
      <c r="B190" s="769"/>
      <c r="C190" s="770"/>
      <c r="D190" s="770"/>
      <c r="E190" s="770"/>
      <c r="F190" s="771" t="s">
        <v>28</v>
      </c>
      <c r="G190" s="772"/>
    </row>
    <row r="193" spans="3:3" ht="12" customHeight="1">
      <c r="C193" s="605"/>
    </row>
    <row r="194" spans="3:3" ht="12" customHeight="1">
      <c r="C194" s="606"/>
    </row>
  </sheetData>
  <mergeCells count="12">
    <mergeCell ref="A129:E129"/>
    <mergeCell ref="F129:G129"/>
    <mergeCell ref="A131:G131"/>
    <mergeCell ref="A190:E190"/>
    <mergeCell ref="F190:G190"/>
    <mergeCell ref="A132:C132"/>
    <mergeCell ref="A67:C67"/>
    <mergeCell ref="A64:E64"/>
    <mergeCell ref="F64:G64"/>
    <mergeCell ref="A66:G66"/>
    <mergeCell ref="A2:G2"/>
    <mergeCell ref="A3:C3"/>
  </mergeCells>
  <phoneticPr fontId="23" type="noConversion"/>
  <conditionalFormatting sqref="D65 G65 D68:D75 G68:G75">
    <cfRule type="cellIs" dxfId="45" priority="3" stopIfTrue="1" operator="lessThan">
      <formula>0.005</formula>
    </cfRule>
  </conditionalFormatting>
  <conditionalFormatting sqref="D130 G130 D133:D140 G133:G140">
    <cfRule type="cellIs" dxfId="44" priority="5" stopIfTrue="1" operator="lessThan">
      <formula>0.005</formula>
    </cfRule>
  </conditionalFormatting>
  <conditionalFormatting sqref="G65 G68:G75">
    <cfRule type="cellIs" dxfId="43" priority="4" stopIfTrue="1" operator="equal">
      <formula>0</formula>
    </cfRule>
  </conditionalFormatting>
  <conditionalFormatting sqref="G130 G133:G140">
    <cfRule type="cellIs" dxfId="42" priority="6" stopIfTrue="1" operator="equal">
      <formula>0</formula>
    </cfRule>
  </conditionalFormatting>
  <dataValidations disablePrompts="1" count="1">
    <dataValidation type="custom" allowBlank="1" showInputMessage="1" showErrorMessage="1" errorTitle="Invalid rate" error="A value with an invalid decimal part_x000a_was entered." sqref="F130:F131 F133:F140 F65:F66 F68:F75" xr:uid="{DD54DBB2-5C6C-48C6-AF03-551EE243485D}">
      <formula1>(F65)-TRUNC(F65,2)=0</formula1>
    </dataValidation>
  </dataValidations>
  <printOptions horizontalCentered="1"/>
  <pageMargins left="0.78740157480314965" right="0.59055118110236227" top="0.98425196850393704" bottom="0.39370078740157483" header="0.39370078740157483" footer="0.19685039370078741"/>
  <pageSetup paperSize="9" scale="69" firstPageNumber="140" orientation="portrait" blackAndWhite="1" useFirstPageNumber="1" r:id="rId1"/>
  <headerFooter alignWithMargins="0">
    <oddHeader>&amp;L&amp;"Calibri,Regular"&amp;8EKANGALA WWTW 
STAGE 2 COST ESTIMATES</oddHeader>
    <oddFooter xml:space="preserve">&amp;C&amp;"Calibri,Regular"&amp;8Part C2: </oddFooter>
  </headerFooter>
  <rowBreaks count="2" manualBreakCount="2">
    <brk id="64" max="16383" man="1"/>
    <brk id="129"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90CEC4-C366-4F54-BF36-DC40956F5267}">
  <dimension ref="A1:AB194"/>
  <sheetViews>
    <sheetView showZeros="0" view="pageBreakPreview" zoomScaleNormal="100" zoomScaleSheetLayoutView="100" workbookViewId="0">
      <selection activeCell="F81" sqref="F81"/>
    </sheetView>
  </sheetViews>
  <sheetFormatPr defaultColWidth="8.88671875" defaultRowHeight="12" customHeight="1"/>
  <cols>
    <col min="1" max="2" width="12.77734375" style="161" customWidth="1"/>
    <col min="3" max="3" width="52.77734375" style="161" customWidth="1"/>
    <col min="4" max="4" width="8.77734375" style="161" customWidth="1"/>
    <col min="5" max="5" width="10.77734375" style="161" customWidth="1"/>
    <col min="6" max="6" width="12.77734375" style="162" customWidth="1"/>
    <col min="7" max="7" width="14.77734375" style="160" bestFit="1" customWidth="1"/>
    <col min="8" max="8" width="15.77734375" style="160" customWidth="1"/>
    <col min="9" max="11" width="8.88671875" style="161"/>
    <col min="12" max="12" width="19.21875" style="161" hidden="1" customWidth="1"/>
    <col min="13" max="13" width="16" style="161" hidden="1" customWidth="1"/>
    <col min="14" max="14" width="8" style="161" hidden="1" customWidth="1"/>
    <col min="15" max="15" width="0" style="161" hidden="1" customWidth="1"/>
    <col min="16" max="16" width="11" style="161" hidden="1" customWidth="1"/>
    <col min="17" max="17" width="0" style="161" hidden="1" customWidth="1"/>
    <col min="18" max="20" width="15.88671875" style="161" hidden="1" customWidth="1"/>
    <col min="21" max="21" width="12.109375" style="161" hidden="1" customWidth="1"/>
    <col min="22" max="22" width="12.77734375" style="162" customWidth="1"/>
    <col min="23" max="23" width="13.77734375" style="163" customWidth="1"/>
    <col min="24" max="24" width="15.77734375" style="163" customWidth="1"/>
    <col min="25" max="25" width="8.88671875" style="161"/>
    <col min="26" max="26" width="12.77734375" style="162" customWidth="1"/>
    <col min="27" max="27" width="13.77734375" style="163" customWidth="1"/>
    <col min="28" max="28" width="15.77734375" style="163" customWidth="1"/>
    <col min="29" max="16384" width="8.88671875" style="161"/>
  </cols>
  <sheetData>
    <row r="1" spans="1:28" s="150" customFormat="1" ht="13.2">
      <c r="A1" s="148" t="s">
        <v>248</v>
      </c>
      <c r="B1" s="148"/>
      <c r="C1" s="149"/>
      <c r="D1" s="149"/>
      <c r="E1" s="149"/>
      <c r="F1" s="149"/>
      <c r="G1" s="149"/>
    </row>
    <row r="2" spans="1:28" s="150" customFormat="1" ht="15" customHeight="1">
      <c r="A2" s="763" t="s">
        <v>1837</v>
      </c>
      <c r="B2" s="763"/>
      <c r="C2" s="763"/>
      <c r="D2" s="763"/>
      <c r="E2" s="763"/>
      <c r="F2" s="763"/>
      <c r="G2" s="763"/>
    </row>
    <row r="3" spans="1:28" s="150" customFormat="1" ht="15" customHeight="1">
      <c r="A3" s="757" t="s">
        <v>828</v>
      </c>
      <c r="B3" s="757"/>
      <c r="C3" s="757"/>
      <c r="D3" s="621"/>
      <c r="E3" s="621"/>
      <c r="F3" s="621"/>
      <c r="G3" s="621"/>
      <c r="J3" s="151"/>
      <c r="K3" s="151"/>
      <c r="L3" s="151"/>
    </row>
    <row r="4" spans="1:28" s="150" customFormat="1" ht="15" customHeight="1">
      <c r="A4" s="60"/>
      <c r="B4" s="60"/>
      <c r="C4" s="149"/>
      <c r="D4" s="149"/>
      <c r="E4" s="149"/>
      <c r="F4" s="149"/>
      <c r="G4" s="149"/>
      <c r="J4" s="87"/>
      <c r="K4" s="87"/>
      <c r="L4" s="87"/>
    </row>
    <row r="5" spans="1:28" s="150" customFormat="1" ht="13.2">
      <c r="A5" s="61"/>
      <c r="B5" s="61"/>
      <c r="C5" s="61"/>
      <c r="D5" s="61"/>
      <c r="E5" s="61"/>
      <c r="F5" s="61"/>
      <c r="G5" s="61"/>
    </row>
    <row r="6" spans="1:28" s="150" customFormat="1" ht="13.2">
      <c r="A6" s="29" t="s">
        <v>0</v>
      </c>
      <c r="B6" s="29" t="s">
        <v>433</v>
      </c>
      <c r="C6" s="29" t="s">
        <v>1</v>
      </c>
      <c r="D6" s="29" t="s">
        <v>2</v>
      </c>
      <c r="E6" s="29" t="s">
        <v>3</v>
      </c>
      <c r="F6" s="29" t="s">
        <v>4</v>
      </c>
      <c r="G6" s="29" t="s">
        <v>249</v>
      </c>
    </row>
    <row r="7" spans="1:28" s="150" customFormat="1" ht="13.2">
      <c r="A7" s="29" t="s">
        <v>29</v>
      </c>
      <c r="B7" s="29"/>
      <c r="C7" s="29"/>
      <c r="D7" s="29"/>
      <c r="E7" s="29"/>
      <c r="F7" s="29"/>
      <c r="G7" s="29" t="s">
        <v>250</v>
      </c>
    </row>
    <row r="8" spans="1:28" s="150" customFormat="1" ht="13.2">
      <c r="A8" s="51"/>
      <c r="B8" s="51"/>
      <c r="C8" s="51"/>
      <c r="D8" s="51"/>
      <c r="E8" s="51"/>
      <c r="F8" s="51"/>
      <c r="G8" s="51"/>
    </row>
    <row r="9" spans="1:28" s="150" customFormat="1" ht="9.75" customHeight="1">
      <c r="A9" s="62"/>
      <c r="B9" s="63"/>
      <c r="C9" s="63"/>
      <c r="D9" s="63"/>
      <c r="E9" s="63"/>
      <c r="F9" s="63"/>
      <c r="G9" s="64"/>
    </row>
    <row r="10" spans="1:28" s="150" customFormat="1" ht="13.2">
      <c r="A10" s="152"/>
      <c r="B10" s="60"/>
      <c r="C10" s="153"/>
      <c r="D10" s="153"/>
      <c r="E10" s="153"/>
      <c r="F10" s="154"/>
      <c r="G10" s="155"/>
    </row>
    <row r="11" spans="1:28" s="150" customFormat="1" ht="11.25" customHeight="1">
      <c r="A11" s="53"/>
      <c r="B11" s="65"/>
      <c r="C11" s="65"/>
      <c r="D11" s="65"/>
      <c r="E11" s="65"/>
      <c r="F11" s="66"/>
      <c r="G11" s="67"/>
    </row>
    <row r="12" spans="1:28" s="150" customFormat="1" ht="13.2">
      <c r="A12" s="68"/>
      <c r="B12" s="68"/>
      <c r="C12" s="68"/>
      <c r="D12" s="68"/>
      <c r="E12" s="68"/>
      <c r="F12" s="69"/>
      <c r="G12" s="69"/>
    </row>
    <row r="13" spans="1:28" s="150" customFormat="1" ht="13.2">
      <c r="A13" s="390">
        <v>1</v>
      </c>
      <c r="B13" s="426"/>
      <c r="C13" s="425" t="s">
        <v>556</v>
      </c>
      <c r="D13" s="30"/>
      <c r="E13" s="156"/>
      <c r="F13" s="157"/>
      <c r="G13" s="157"/>
    </row>
    <row r="14" spans="1:28" ht="12" customHeight="1">
      <c r="A14" s="123"/>
      <c r="B14" s="123"/>
      <c r="C14" s="59"/>
      <c r="D14" s="118"/>
      <c r="E14" s="119"/>
      <c r="F14" s="158"/>
      <c r="G14" s="159"/>
    </row>
    <row r="15" spans="1:28" ht="12" customHeight="1">
      <c r="A15" s="122" t="s">
        <v>1786</v>
      </c>
      <c r="B15" s="122" t="s">
        <v>494</v>
      </c>
      <c r="C15" s="117" t="s">
        <v>6</v>
      </c>
      <c r="D15" s="118"/>
      <c r="E15" s="119"/>
      <c r="F15" s="158"/>
      <c r="G15" s="159"/>
      <c r="N15" s="161" t="s">
        <v>536</v>
      </c>
      <c r="O15" s="161" t="s">
        <v>639</v>
      </c>
      <c r="P15" s="161" t="s">
        <v>642</v>
      </c>
      <c r="Q15" s="161" t="s">
        <v>643</v>
      </c>
      <c r="R15" s="161" t="s">
        <v>693</v>
      </c>
      <c r="S15" s="161" t="s">
        <v>774</v>
      </c>
      <c r="T15" s="161" t="s">
        <v>651</v>
      </c>
    </row>
    <row r="16" spans="1:28" s="160" customFormat="1" ht="12" customHeight="1">
      <c r="A16" s="123" t="s">
        <v>496</v>
      </c>
      <c r="B16" s="123" t="s">
        <v>10</v>
      </c>
      <c r="C16" s="59" t="s">
        <v>11</v>
      </c>
      <c r="D16" s="118" t="s">
        <v>12</v>
      </c>
      <c r="E16" s="119">
        <f>N16</f>
        <v>220</v>
      </c>
      <c r="F16" s="158"/>
      <c r="G16" s="164" t="str">
        <f>IF(TRIM(E16)="rate only","ro",IF(ISBLANK(F16)," ",E16*F16))</f>
        <v xml:space="preserve"> </v>
      </c>
      <c r="I16" s="161"/>
      <c r="J16" s="161"/>
      <c r="K16" s="161"/>
      <c r="L16" s="161"/>
      <c r="M16" s="161" t="s">
        <v>773</v>
      </c>
      <c r="N16" s="161">
        <v>220</v>
      </c>
      <c r="O16" s="161">
        <v>0.16</v>
      </c>
      <c r="P16" s="161">
        <f>(0.2*2)+O16</f>
        <v>0.56000000000000005</v>
      </c>
      <c r="Q16" s="161">
        <v>1.5</v>
      </c>
      <c r="R16" s="161">
        <f>0.1+O16+0.1</f>
        <v>0.36</v>
      </c>
      <c r="S16" s="161">
        <v>0.2</v>
      </c>
      <c r="T16" s="161">
        <f>Q16-R16-S16</f>
        <v>0.94000000000000017</v>
      </c>
      <c r="U16" s="161"/>
      <c r="V16" s="162"/>
      <c r="W16" s="163"/>
      <c r="X16" s="163"/>
      <c r="Y16" s="161"/>
      <c r="Z16" s="162"/>
      <c r="AA16" s="163"/>
      <c r="AB16" s="163"/>
    </row>
    <row r="17" spans="1:28" s="160" customFormat="1" ht="12" customHeight="1">
      <c r="A17" s="122"/>
      <c r="B17" s="122"/>
      <c r="C17" s="117"/>
      <c r="D17" s="209"/>
      <c r="E17" s="118"/>
      <c r="F17" s="158"/>
      <c r="G17" s="164"/>
      <c r="I17" s="161"/>
      <c r="J17" s="161"/>
      <c r="K17" s="161"/>
      <c r="L17" s="161"/>
      <c r="M17" s="161"/>
      <c r="N17" s="161"/>
      <c r="O17" s="161"/>
      <c r="P17" s="161"/>
      <c r="Q17" s="161"/>
      <c r="R17" s="161"/>
      <c r="S17" s="161"/>
      <c r="T17" s="161"/>
      <c r="U17" s="161"/>
      <c r="V17" s="162"/>
      <c r="W17" s="163"/>
      <c r="X17" s="163"/>
      <c r="Y17" s="161"/>
      <c r="Z17" s="162"/>
      <c r="AA17" s="163"/>
      <c r="AB17" s="163"/>
    </row>
    <row r="18" spans="1:28" s="160" customFormat="1" ht="12" customHeight="1">
      <c r="A18" s="122" t="s">
        <v>1236</v>
      </c>
      <c r="B18" s="122" t="s">
        <v>20</v>
      </c>
      <c r="C18" s="117" t="s">
        <v>534</v>
      </c>
      <c r="D18" s="118"/>
      <c r="E18" s="119"/>
      <c r="F18" s="166"/>
      <c r="G18" s="167"/>
      <c r="I18" s="161"/>
      <c r="J18" s="161"/>
      <c r="K18" s="161"/>
      <c r="L18" s="161"/>
      <c r="M18" s="161"/>
      <c r="N18" s="161"/>
      <c r="O18" s="161"/>
      <c r="P18" s="161"/>
      <c r="Q18" s="161"/>
      <c r="R18" s="161"/>
      <c r="S18" s="161"/>
      <c r="T18" s="161"/>
      <c r="U18" s="162"/>
      <c r="V18" s="163"/>
      <c r="W18" s="163"/>
      <c r="X18" s="161"/>
      <c r="Y18" s="162"/>
      <c r="Z18" s="163"/>
      <c r="AA18" s="163"/>
    </row>
    <row r="19" spans="1:28" s="160" customFormat="1" ht="12" customHeight="1">
      <c r="A19" s="122"/>
      <c r="B19" s="122"/>
      <c r="C19" s="168"/>
      <c r="D19" s="118"/>
      <c r="E19" s="119"/>
      <c r="F19" s="166"/>
      <c r="G19" s="167"/>
      <c r="I19" s="161"/>
      <c r="J19" s="161"/>
      <c r="K19" s="161"/>
      <c r="L19" s="161"/>
      <c r="M19" s="161"/>
      <c r="N19" s="161"/>
      <c r="O19" s="161"/>
      <c r="P19" s="161"/>
      <c r="Q19" s="161"/>
      <c r="R19" s="161"/>
      <c r="S19" s="161"/>
      <c r="T19" s="161"/>
      <c r="U19" s="162"/>
      <c r="V19" s="163"/>
      <c r="W19" s="163"/>
      <c r="X19" s="161"/>
      <c r="Y19" s="162"/>
      <c r="Z19" s="163"/>
      <c r="AA19" s="163"/>
    </row>
    <row r="20" spans="1:28" s="160" customFormat="1" ht="12" customHeight="1">
      <c r="A20" s="123" t="s">
        <v>531</v>
      </c>
      <c r="B20" s="123" t="s">
        <v>21</v>
      </c>
      <c r="C20" s="59" t="s">
        <v>538</v>
      </c>
      <c r="D20" s="118" t="s">
        <v>12</v>
      </c>
      <c r="E20" s="119">
        <v>6</v>
      </c>
      <c r="F20" s="158"/>
      <c r="G20" s="164" t="str">
        <f>IF(TRIM(E20)="rate only","ro",IF(ISBLANK(F20)," ",E20*F20))</f>
        <v xml:space="preserve"> </v>
      </c>
      <c r="I20" s="161"/>
      <c r="J20" s="161"/>
      <c r="K20" s="161"/>
      <c r="L20" s="161"/>
      <c r="M20" s="161"/>
      <c r="N20" s="161"/>
      <c r="O20" s="161"/>
      <c r="P20" s="161"/>
      <c r="Q20" s="161"/>
      <c r="R20" s="161"/>
      <c r="S20" s="161"/>
      <c r="T20" s="161"/>
      <c r="U20" s="162"/>
      <c r="V20" s="163"/>
      <c r="W20" s="163"/>
      <c r="X20" s="161"/>
      <c r="Y20" s="162"/>
      <c r="Z20" s="163"/>
      <c r="AA20" s="163"/>
    </row>
    <row r="21" spans="1:28" s="160" customFormat="1" ht="12" customHeight="1">
      <c r="A21" s="123"/>
      <c r="B21" s="123"/>
      <c r="C21" s="59"/>
      <c r="D21" s="118"/>
      <c r="E21" s="119" t="s">
        <v>13</v>
      </c>
      <c r="F21" s="166"/>
      <c r="G21" s="167"/>
      <c r="I21" s="161"/>
      <c r="J21" s="161"/>
      <c r="K21" s="161"/>
      <c r="L21" s="161"/>
      <c r="M21" s="161"/>
      <c r="N21" s="161"/>
      <c r="O21" s="161"/>
      <c r="P21" s="161"/>
      <c r="Q21" s="161"/>
      <c r="R21" s="161"/>
      <c r="S21" s="161"/>
      <c r="T21" s="161"/>
      <c r="U21" s="162"/>
      <c r="V21" s="163"/>
      <c r="W21" s="163"/>
      <c r="X21" s="161"/>
      <c r="Y21" s="162"/>
      <c r="Z21" s="163"/>
      <c r="AA21" s="163"/>
    </row>
    <row r="22" spans="1:28" s="160" customFormat="1" ht="12" customHeight="1">
      <c r="A22" s="123" t="s">
        <v>532</v>
      </c>
      <c r="B22" s="123" t="s">
        <v>22</v>
      </c>
      <c r="C22" s="59" t="s">
        <v>540</v>
      </c>
      <c r="D22" s="118"/>
      <c r="E22" s="119" t="s">
        <v>13</v>
      </c>
      <c r="F22" s="166"/>
      <c r="G22" s="167"/>
      <c r="I22" s="161"/>
      <c r="J22" s="161"/>
      <c r="K22" s="161"/>
      <c r="L22" s="161"/>
      <c r="M22" s="161"/>
      <c r="N22" s="161"/>
      <c r="O22" s="161"/>
      <c r="P22" s="161"/>
      <c r="Q22" s="161"/>
      <c r="R22" s="161"/>
      <c r="S22" s="161"/>
      <c r="T22" s="161"/>
      <c r="U22" s="162"/>
      <c r="V22" s="163"/>
      <c r="W22" s="163"/>
      <c r="X22" s="161"/>
      <c r="Y22" s="162"/>
      <c r="Z22" s="163"/>
      <c r="AA22" s="163"/>
    </row>
    <row r="23" spans="1:28" s="160" customFormat="1" ht="12" customHeight="1">
      <c r="A23" s="123"/>
      <c r="B23" s="123"/>
      <c r="C23" s="59"/>
      <c r="D23" s="118"/>
      <c r="E23" s="119" t="s">
        <v>13</v>
      </c>
      <c r="F23" s="166"/>
      <c r="G23" s="167"/>
      <c r="I23" s="161"/>
      <c r="J23" s="161"/>
      <c r="K23" s="161"/>
      <c r="L23" s="161"/>
      <c r="M23" s="161"/>
      <c r="N23" s="161"/>
      <c r="O23" s="161"/>
      <c r="P23" s="161"/>
      <c r="Q23" s="161"/>
      <c r="R23" s="161"/>
      <c r="S23" s="161"/>
      <c r="T23" s="161"/>
      <c r="U23" s="162"/>
      <c r="V23" s="163"/>
      <c r="W23" s="163"/>
      <c r="X23" s="161"/>
      <c r="Y23" s="162"/>
      <c r="Z23" s="163"/>
      <c r="AA23" s="163"/>
    </row>
    <row r="24" spans="1:28" s="160" customFormat="1" ht="12" customHeight="1">
      <c r="A24" s="123" t="s">
        <v>781</v>
      </c>
      <c r="B24" s="123" t="s">
        <v>23</v>
      </c>
      <c r="C24" s="59" t="s">
        <v>543</v>
      </c>
      <c r="D24" s="118" t="s">
        <v>9</v>
      </c>
      <c r="E24" s="119">
        <f>ROUNDUP((8*1),-1)</f>
        <v>10</v>
      </c>
      <c r="F24" s="158"/>
      <c r="G24" s="164" t="str">
        <f>IF(TRIM(E24)="rate only","ro",IF(ISBLANK(F24)," ",E24*F24))</f>
        <v xml:space="preserve"> </v>
      </c>
      <c r="I24" s="161"/>
      <c r="J24" s="161"/>
      <c r="K24" s="161"/>
      <c r="L24" s="161"/>
      <c r="M24" s="161"/>
      <c r="N24" s="161"/>
      <c r="O24" s="161"/>
      <c r="P24" s="161"/>
      <c r="Q24" s="161"/>
      <c r="R24" s="161"/>
      <c r="S24" s="161"/>
      <c r="T24" s="161"/>
      <c r="U24" s="162"/>
      <c r="V24" s="163"/>
      <c r="W24" s="163"/>
      <c r="X24" s="161"/>
      <c r="Y24" s="162"/>
      <c r="Z24" s="163"/>
      <c r="AA24" s="163"/>
    </row>
    <row r="25" spans="1:28" s="160" customFormat="1" ht="12" customHeight="1">
      <c r="A25" s="123"/>
      <c r="B25" s="123"/>
      <c r="C25" s="59"/>
      <c r="D25" s="209"/>
      <c r="E25" s="119"/>
      <c r="F25" s="158"/>
      <c r="G25" s="164"/>
      <c r="I25" s="161"/>
      <c r="J25" s="161"/>
      <c r="K25" s="161"/>
      <c r="L25" s="161"/>
      <c r="M25" s="161"/>
      <c r="N25" s="161"/>
      <c r="O25" s="161"/>
      <c r="P25" s="161"/>
      <c r="Q25" s="161"/>
      <c r="R25" s="161"/>
      <c r="S25" s="161"/>
      <c r="T25" s="161"/>
      <c r="U25" s="162"/>
      <c r="V25" s="163"/>
      <c r="W25" s="163"/>
      <c r="X25" s="161"/>
      <c r="Y25" s="162"/>
      <c r="Z25" s="163"/>
      <c r="AA25" s="163"/>
    </row>
    <row r="26" spans="1:28" s="160" customFormat="1" ht="12" customHeight="1">
      <c r="A26" s="123" t="s">
        <v>782</v>
      </c>
      <c r="B26" s="123" t="s">
        <v>24</v>
      </c>
      <c r="C26" s="59" t="s">
        <v>777</v>
      </c>
      <c r="D26" s="118" t="s">
        <v>9</v>
      </c>
      <c r="E26" s="119">
        <f>5</f>
        <v>5</v>
      </c>
      <c r="F26" s="158"/>
      <c r="G26" s="164" t="str">
        <f>IF(TRIM(E26)="rate only","ro",IF(ISBLANK(F26)," ",E26*F26))</f>
        <v xml:space="preserve"> </v>
      </c>
      <c r="I26" s="161"/>
      <c r="J26" s="161"/>
      <c r="K26" s="161"/>
      <c r="L26" s="161"/>
      <c r="M26" s="161"/>
      <c r="N26" s="161"/>
      <c r="O26" s="161"/>
      <c r="P26" s="161"/>
      <c r="Q26" s="161"/>
      <c r="R26" s="161"/>
      <c r="S26" s="161"/>
      <c r="T26" s="161"/>
      <c r="U26" s="162"/>
      <c r="V26" s="163"/>
      <c r="W26" s="163"/>
      <c r="X26" s="161"/>
      <c r="Y26" s="162"/>
      <c r="Z26" s="163"/>
      <c r="AA26" s="163"/>
    </row>
    <row r="27" spans="1:28" s="160" customFormat="1" ht="12" customHeight="1">
      <c r="A27" s="123"/>
      <c r="B27" s="123"/>
      <c r="C27" s="59"/>
      <c r="D27" s="209"/>
      <c r="E27" s="119"/>
      <c r="F27" s="158"/>
      <c r="G27" s="164"/>
      <c r="I27" s="161"/>
      <c r="J27" s="161"/>
      <c r="K27" s="161"/>
      <c r="L27" s="161"/>
      <c r="M27" s="161"/>
      <c r="N27" s="161"/>
      <c r="O27" s="161"/>
      <c r="P27" s="161"/>
      <c r="Q27" s="161"/>
      <c r="R27" s="161"/>
      <c r="S27" s="161"/>
      <c r="T27" s="161"/>
      <c r="U27" s="162"/>
      <c r="V27" s="163"/>
      <c r="W27" s="163"/>
      <c r="X27" s="161"/>
      <c r="Y27" s="162"/>
      <c r="Z27" s="163"/>
      <c r="AA27" s="163"/>
    </row>
    <row r="28" spans="1:28" s="160" customFormat="1" ht="12" customHeight="1">
      <c r="A28" s="123" t="s">
        <v>783</v>
      </c>
      <c r="B28" s="123" t="s">
        <v>778</v>
      </c>
      <c r="C28" s="59" t="s">
        <v>780</v>
      </c>
      <c r="D28" s="118" t="s">
        <v>9</v>
      </c>
      <c r="E28" s="119">
        <f>20*1</f>
        <v>20</v>
      </c>
      <c r="F28" s="158"/>
      <c r="G28" s="164" t="str">
        <f>IF(TRIM(E28)="rate only","ro",IF(ISBLANK(F28)," ",E28*F28))</f>
        <v xml:space="preserve"> </v>
      </c>
      <c r="I28" s="161"/>
      <c r="J28" s="161"/>
      <c r="K28" s="161"/>
      <c r="L28" s="161"/>
      <c r="M28" s="161"/>
      <c r="N28" s="161"/>
      <c r="O28" s="161"/>
      <c r="P28" s="161"/>
      <c r="Q28" s="161"/>
      <c r="R28" s="161"/>
      <c r="S28" s="161"/>
      <c r="T28" s="161"/>
      <c r="U28" s="162"/>
      <c r="V28" s="163"/>
      <c r="W28" s="163"/>
      <c r="X28" s="161"/>
      <c r="Y28" s="162"/>
      <c r="Z28" s="163"/>
      <c r="AA28" s="163"/>
    </row>
    <row r="29" spans="1:28" s="160" customFormat="1" ht="12" customHeight="1">
      <c r="A29" s="123"/>
      <c r="B29" s="123"/>
      <c r="C29" s="59"/>
      <c r="D29" s="118"/>
      <c r="E29" s="119"/>
      <c r="F29" s="158"/>
      <c r="G29" s="164"/>
      <c r="I29" s="161"/>
      <c r="J29" s="161"/>
      <c r="K29" s="161"/>
      <c r="L29" s="161"/>
      <c r="M29" s="161"/>
      <c r="N29" s="161"/>
      <c r="O29" s="161"/>
      <c r="P29" s="161"/>
      <c r="Q29" s="161"/>
      <c r="R29" s="161"/>
      <c r="S29" s="161"/>
      <c r="T29" s="161"/>
      <c r="U29" s="162"/>
      <c r="V29" s="163"/>
      <c r="W29" s="163"/>
      <c r="X29" s="161"/>
      <c r="Y29" s="162"/>
      <c r="Z29" s="163"/>
      <c r="AA29" s="163"/>
    </row>
    <row r="30" spans="1:28" s="160" customFormat="1" ht="12" customHeight="1">
      <c r="A30" s="122" t="s">
        <v>1783</v>
      </c>
      <c r="B30" s="122" t="s">
        <v>508</v>
      </c>
      <c r="C30" s="117" t="s">
        <v>506</v>
      </c>
      <c r="D30" s="118"/>
      <c r="E30" s="118"/>
      <c r="F30" s="166"/>
      <c r="G30" s="169"/>
      <c r="I30" s="161"/>
      <c r="J30" s="161"/>
      <c r="K30" s="161"/>
      <c r="L30" s="161"/>
      <c r="M30" s="161"/>
      <c r="N30" s="161"/>
      <c r="O30" s="161"/>
      <c r="P30" s="161"/>
      <c r="Q30" s="161"/>
      <c r="R30" s="161"/>
      <c r="S30" s="161"/>
      <c r="T30" s="161"/>
      <c r="U30" s="161"/>
      <c r="V30" s="162"/>
      <c r="W30" s="163"/>
      <c r="X30" s="163"/>
      <c r="Y30" s="161"/>
      <c r="Z30" s="162"/>
      <c r="AA30" s="163"/>
      <c r="AB30" s="163"/>
    </row>
    <row r="31" spans="1:28" s="160" customFormat="1" ht="12" customHeight="1">
      <c r="A31" s="122"/>
      <c r="B31" s="122"/>
      <c r="C31" s="117" t="s">
        <v>507</v>
      </c>
      <c r="D31" s="118" t="s">
        <v>26</v>
      </c>
      <c r="E31" s="118">
        <f>N16*0.8*0.1*0.5</f>
        <v>8.8000000000000007</v>
      </c>
      <c r="F31" s="158"/>
      <c r="G31" s="164" t="str">
        <f>IF(TRIM(E31)="rate only","ro",IF(ISBLANK(F31)," ",E31*F31))</f>
        <v xml:space="preserve"> </v>
      </c>
      <c r="I31" s="161"/>
      <c r="J31" s="161"/>
      <c r="K31" s="161"/>
      <c r="L31" s="161"/>
      <c r="M31" s="161"/>
      <c r="N31" s="161"/>
      <c r="O31" s="161"/>
      <c r="P31" s="161"/>
      <c r="Q31" s="161"/>
      <c r="R31" s="161"/>
      <c r="S31" s="161"/>
      <c r="T31" s="161"/>
      <c r="U31" s="161"/>
      <c r="V31" s="162"/>
      <c r="W31" s="163"/>
      <c r="X31" s="163"/>
      <c r="Y31" s="161"/>
      <c r="Z31" s="162"/>
      <c r="AA31" s="163"/>
      <c r="AB31" s="163"/>
    </row>
    <row r="32" spans="1:28" s="160" customFormat="1" ht="12" customHeight="1">
      <c r="A32" s="122"/>
      <c r="B32" s="122"/>
      <c r="C32" s="117"/>
      <c r="D32" s="209"/>
      <c r="E32" s="118"/>
      <c r="F32" s="158"/>
      <c r="G32" s="164"/>
      <c r="I32" s="161"/>
      <c r="J32" s="161"/>
      <c r="K32" s="161"/>
      <c r="L32" s="161"/>
      <c r="M32" s="161"/>
      <c r="N32" s="161"/>
      <c r="O32" s="161"/>
      <c r="P32" s="161"/>
      <c r="Q32" s="161"/>
      <c r="R32" s="161"/>
      <c r="S32" s="161"/>
      <c r="T32" s="161"/>
      <c r="U32" s="161"/>
      <c r="V32" s="162"/>
      <c r="W32" s="163"/>
      <c r="X32" s="163"/>
      <c r="Y32" s="161"/>
      <c r="Z32" s="162"/>
      <c r="AA32" s="163"/>
      <c r="AB32" s="163"/>
    </row>
    <row r="33" spans="1:28" ht="13.2">
      <c r="A33" s="390">
        <v>2</v>
      </c>
      <c r="B33" s="426"/>
      <c r="C33" s="425" t="s">
        <v>555</v>
      </c>
      <c r="E33" s="4"/>
      <c r="F33" s="5" t="s">
        <v>13</v>
      </c>
      <c r="G33" s="1"/>
      <c r="H33" s="2"/>
    </row>
    <row r="34" spans="1:28" s="160" customFormat="1" ht="12" customHeight="1">
      <c r="A34" s="123"/>
      <c r="B34" s="479"/>
      <c r="C34" s="6"/>
      <c r="D34" s="3"/>
      <c r="E34" s="4"/>
      <c r="F34" s="5"/>
      <c r="G34" s="1"/>
      <c r="I34" s="161"/>
      <c r="J34" s="161"/>
      <c r="K34" s="161"/>
      <c r="L34" s="161"/>
      <c r="M34" s="161"/>
      <c r="N34" s="161"/>
      <c r="O34" s="161"/>
      <c r="P34" s="161"/>
      <c r="Q34" s="161"/>
      <c r="R34" s="161"/>
      <c r="S34" s="161"/>
      <c r="T34" s="161"/>
      <c r="U34" s="161"/>
      <c r="V34" s="162"/>
      <c r="W34" s="163"/>
      <c r="X34" s="163"/>
      <c r="Y34" s="161"/>
      <c r="Z34" s="162"/>
      <c r="AA34" s="163"/>
      <c r="AB34" s="163"/>
    </row>
    <row r="35" spans="1:28" s="160" customFormat="1" ht="12" customHeight="1">
      <c r="A35" s="122"/>
      <c r="B35" s="122" t="s">
        <v>644</v>
      </c>
      <c r="C35" s="117" t="s">
        <v>39</v>
      </c>
      <c r="D35" s="118"/>
      <c r="E35" s="119" t="s">
        <v>13</v>
      </c>
      <c r="F35" s="158"/>
      <c r="G35" s="159"/>
      <c r="I35" s="161"/>
      <c r="J35" s="161"/>
      <c r="K35" s="161"/>
      <c r="L35" s="161"/>
      <c r="P35" s="161"/>
      <c r="Q35" s="161"/>
      <c r="R35" s="209"/>
      <c r="S35" s="209"/>
      <c r="T35" s="209"/>
      <c r="U35" s="161"/>
      <c r="V35" s="162"/>
      <c r="W35" s="163"/>
      <c r="X35" s="163"/>
      <c r="Y35" s="161"/>
      <c r="Z35" s="162"/>
      <c r="AA35" s="163"/>
      <c r="AB35" s="163"/>
    </row>
    <row r="36" spans="1:28" s="160" customFormat="1" ht="12" customHeight="1">
      <c r="A36" s="123"/>
      <c r="B36" s="123"/>
      <c r="C36" s="59"/>
      <c r="D36" s="118"/>
      <c r="E36" s="119"/>
      <c r="F36" s="158"/>
      <c r="G36" s="159"/>
      <c r="I36" s="161"/>
      <c r="J36" s="161"/>
      <c r="K36" s="161"/>
      <c r="L36" s="161"/>
      <c r="M36" s="161"/>
      <c r="N36" s="161"/>
      <c r="O36" s="161"/>
      <c r="P36" s="161"/>
      <c r="Q36" s="161"/>
      <c r="R36" s="161"/>
      <c r="S36" s="161"/>
      <c r="T36" s="161"/>
      <c r="U36" s="161"/>
      <c r="V36" s="162"/>
      <c r="W36" s="163"/>
      <c r="X36" s="163"/>
      <c r="Y36" s="161"/>
      <c r="Z36" s="162"/>
      <c r="AA36" s="163"/>
      <c r="AB36" s="163"/>
    </row>
    <row r="37" spans="1:28" s="160" customFormat="1" ht="12" customHeight="1">
      <c r="A37" s="122" t="s">
        <v>554</v>
      </c>
      <c r="B37" s="122" t="s">
        <v>40</v>
      </c>
      <c r="C37" s="117" t="s">
        <v>41</v>
      </c>
      <c r="D37" s="118"/>
      <c r="E37" s="119" t="s">
        <v>13</v>
      </c>
      <c r="F37" s="179"/>
      <c r="G37" s="180"/>
      <c r="I37" s="161"/>
      <c r="J37" s="161"/>
      <c r="K37" s="161"/>
      <c r="L37" s="161"/>
      <c r="M37" s="161"/>
      <c r="N37" s="161"/>
      <c r="O37" s="161"/>
      <c r="P37" s="161"/>
      <c r="Q37" s="161"/>
      <c r="R37" s="161"/>
      <c r="S37" s="161"/>
      <c r="T37" s="161"/>
      <c r="U37" s="161"/>
      <c r="V37" s="162"/>
      <c r="W37" s="163"/>
      <c r="X37" s="163"/>
      <c r="Y37" s="161"/>
      <c r="Z37" s="162"/>
      <c r="AA37" s="163"/>
      <c r="AB37" s="163"/>
    </row>
    <row r="38" spans="1:28" s="160" customFormat="1" ht="12" customHeight="1">
      <c r="A38" s="123"/>
      <c r="B38" s="123"/>
      <c r="C38" s="59"/>
      <c r="D38" s="118"/>
      <c r="E38" s="119" t="s">
        <v>13</v>
      </c>
      <c r="F38" s="179"/>
      <c r="G38" s="180"/>
      <c r="I38" s="161"/>
      <c r="J38" s="161"/>
      <c r="K38" s="161"/>
      <c r="L38" s="161"/>
      <c r="M38" s="161"/>
      <c r="N38" s="161"/>
      <c r="O38" s="161"/>
      <c r="P38" s="161"/>
      <c r="Q38" s="161"/>
      <c r="R38" s="161"/>
      <c r="S38" s="161"/>
      <c r="T38" s="161"/>
      <c r="U38" s="161"/>
      <c r="V38" s="162"/>
      <c r="W38" s="163"/>
      <c r="X38" s="163"/>
      <c r="Y38" s="161"/>
      <c r="Z38" s="162"/>
      <c r="AA38" s="163"/>
      <c r="AB38" s="163"/>
    </row>
    <row r="39" spans="1:28" s="160" customFormat="1" ht="12" customHeight="1">
      <c r="A39" s="123" t="s">
        <v>511</v>
      </c>
      <c r="B39" s="123" t="s">
        <v>42</v>
      </c>
      <c r="C39" s="117" t="s">
        <v>43</v>
      </c>
      <c r="D39" s="118"/>
      <c r="E39" s="119" t="s">
        <v>13</v>
      </c>
      <c r="F39" s="179"/>
      <c r="G39" s="180"/>
      <c r="I39" s="161"/>
      <c r="J39" s="161"/>
      <c r="K39" s="161"/>
      <c r="L39" s="161"/>
      <c r="M39" s="161"/>
      <c r="N39" s="161"/>
      <c r="O39" s="161"/>
      <c r="P39" s="161"/>
      <c r="Q39" s="161"/>
      <c r="R39" s="161"/>
      <c r="S39" s="161"/>
      <c r="T39" s="161"/>
      <c r="U39" s="161"/>
      <c r="V39" s="162"/>
      <c r="W39" s="163"/>
      <c r="X39" s="163"/>
      <c r="Y39" s="161"/>
      <c r="Z39" s="162"/>
      <c r="AA39" s="163"/>
      <c r="AB39" s="163"/>
    </row>
    <row r="40" spans="1:28" s="160" customFormat="1" ht="12" customHeight="1">
      <c r="A40" s="123"/>
      <c r="B40" s="123"/>
      <c r="C40" s="59"/>
      <c r="D40" s="118"/>
      <c r="E40" s="119" t="s">
        <v>13</v>
      </c>
      <c r="F40" s="179"/>
      <c r="G40" s="180"/>
      <c r="I40" s="161"/>
      <c r="J40" s="161"/>
      <c r="K40" s="161"/>
      <c r="L40" s="161"/>
      <c r="M40" s="161"/>
      <c r="N40" s="161"/>
      <c r="O40" s="161"/>
      <c r="P40" s="161"/>
      <c r="Q40" s="161"/>
      <c r="R40" s="161"/>
      <c r="S40" s="161"/>
      <c r="T40" s="161"/>
      <c r="U40" s="161"/>
      <c r="V40" s="162"/>
      <c r="W40" s="163"/>
      <c r="X40" s="163"/>
      <c r="Y40" s="161"/>
      <c r="Z40" s="162"/>
      <c r="AA40" s="163"/>
      <c r="AB40" s="163"/>
    </row>
    <row r="41" spans="1:28" s="160" customFormat="1" ht="12" customHeight="1">
      <c r="A41" s="123" t="s">
        <v>645</v>
      </c>
      <c r="B41" s="123" t="s">
        <v>45</v>
      </c>
      <c r="C41" s="59" t="s">
        <v>46</v>
      </c>
      <c r="D41" s="118" t="s">
        <v>26</v>
      </c>
      <c r="E41" s="119">
        <f>ROUNDUP((N16*P16*Q16),-1)</f>
        <v>190</v>
      </c>
      <c r="F41" s="179"/>
      <c r="G41" s="181" t="str">
        <f t="shared" ref="G41" si="0">IF(TRIM(E41)="rate only","ro",IF(ISBLANK(F41)," ",E41*F41))</f>
        <v xml:space="preserve"> </v>
      </c>
      <c r="I41" s="161"/>
      <c r="J41" s="161"/>
      <c r="K41" s="161"/>
      <c r="L41" s="161"/>
      <c r="M41" s="161"/>
      <c r="N41" s="161"/>
      <c r="O41" s="161"/>
      <c r="P41" s="161"/>
      <c r="Q41" s="161"/>
      <c r="R41" s="161"/>
      <c r="S41" s="161"/>
      <c r="T41" s="161"/>
      <c r="U41" s="161"/>
      <c r="V41" s="162"/>
      <c r="W41" s="163"/>
      <c r="X41" s="163"/>
      <c r="Y41" s="161"/>
      <c r="Z41" s="162"/>
      <c r="AA41" s="163"/>
      <c r="AB41" s="163"/>
    </row>
    <row r="42" spans="1:28" s="160" customFormat="1" ht="12" customHeight="1">
      <c r="A42" s="123"/>
      <c r="B42" s="123"/>
      <c r="C42" s="59"/>
      <c r="D42" s="118"/>
      <c r="E42" s="119"/>
      <c r="F42" s="179"/>
      <c r="G42" s="181"/>
      <c r="I42" s="161"/>
      <c r="J42" s="161"/>
      <c r="K42" s="161"/>
      <c r="L42" s="161"/>
      <c r="M42" s="161"/>
      <c r="N42" s="161"/>
      <c r="O42" s="161"/>
      <c r="P42" s="161"/>
      <c r="Q42" s="161"/>
      <c r="R42" s="161"/>
      <c r="S42" s="161"/>
      <c r="T42" s="161"/>
      <c r="U42" s="161"/>
      <c r="V42" s="162"/>
      <c r="W42" s="163"/>
      <c r="X42" s="163"/>
      <c r="Y42" s="161"/>
      <c r="Z42" s="162"/>
      <c r="AA42" s="163"/>
      <c r="AB42" s="163"/>
    </row>
    <row r="43" spans="1:28" s="160" customFormat="1" ht="12" customHeight="1">
      <c r="A43" s="182">
        <v>2.2000000000000002</v>
      </c>
      <c r="B43" s="182">
        <v>202.02</v>
      </c>
      <c r="C43" s="183" t="s">
        <v>51</v>
      </c>
      <c r="D43" s="118"/>
      <c r="E43" s="119"/>
      <c r="F43" s="179"/>
      <c r="G43" s="180"/>
      <c r="I43" s="161"/>
      <c r="J43" s="161"/>
      <c r="K43" s="161"/>
      <c r="L43" s="161"/>
      <c r="M43" s="161"/>
      <c r="N43" s="161"/>
      <c r="O43" s="161"/>
      <c r="P43" s="161"/>
      <c r="Q43" s="161"/>
      <c r="R43" s="161"/>
      <c r="S43" s="161"/>
      <c r="T43" s="161"/>
      <c r="U43" s="161"/>
      <c r="V43" s="162"/>
      <c r="W43" s="163"/>
      <c r="X43" s="163"/>
      <c r="Y43" s="161"/>
      <c r="Z43" s="162"/>
      <c r="AA43" s="163"/>
      <c r="AB43" s="163"/>
    </row>
    <row r="44" spans="1:28" s="160" customFormat="1" ht="12" customHeight="1">
      <c r="A44" s="182"/>
      <c r="B44" s="182"/>
      <c r="C44" s="183"/>
      <c r="D44" s="118"/>
      <c r="E44" s="184"/>
      <c r="F44" s="179"/>
      <c r="G44" s="180"/>
      <c r="I44" s="161"/>
      <c r="J44" s="161"/>
      <c r="K44" s="161"/>
      <c r="L44" s="161"/>
      <c r="M44" s="161"/>
      <c r="N44" s="161"/>
      <c r="O44" s="161"/>
      <c r="P44" s="161"/>
      <c r="Q44" s="161"/>
      <c r="R44" s="161"/>
      <c r="S44" s="161"/>
      <c r="T44" s="161"/>
      <c r="U44" s="161"/>
      <c r="V44" s="162"/>
      <c r="W44" s="163"/>
      <c r="X44" s="163"/>
      <c r="Y44" s="161"/>
      <c r="Z44" s="162"/>
      <c r="AA44" s="163"/>
      <c r="AB44" s="163"/>
    </row>
    <row r="45" spans="1:28" s="160" customFormat="1" ht="12" customHeight="1">
      <c r="A45" s="123" t="s">
        <v>517</v>
      </c>
      <c r="B45" s="123" t="s">
        <v>52</v>
      </c>
      <c r="C45" s="59" t="s">
        <v>53</v>
      </c>
      <c r="D45" s="118" t="s">
        <v>26</v>
      </c>
      <c r="E45" s="119">
        <f>E41*50%</f>
        <v>95</v>
      </c>
      <c r="F45" s="179"/>
      <c r="G45" s="181" t="str">
        <f t="shared" ref="G45:G47" si="1">IF(TRIM(E45)="rate only","ro",IF(ISBLANK(F45)," ",E45*F45))</f>
        <v xml:space="preserve"> </v>
      </c>
      <c r="I45" s="161"/>
      <c r="J45" s="161"/>
      <c r="K45" s="161"/>
      <c r="L45" s="161"/>
      <c r="M45" s="161"/>
      <c r="N45" s="161"/>
      <c r="O45" s="161"/>
      <c r="P45" s="161"/>
      <c r="Q45" s="161"/>
      <c r="R45" s="161"/>
      <c r="S45" s="161"/>
      <c r="T45" s="161"/>
      <c r="U45" s="161"/>
      <c r="V45" s="162"/>
      <c r="W45" s="163"/>
      <c r="X45" s="163"/>
      <c r="Y45" s="161"/>
      <c r="Z45" s="162"/>
      <c r="AA45" s="163"/>
      <c r="AB45" s="163"/>
    </row>
    <row r="46" spans="1:28" s="160" customFormat="1" ht="12" customHeight="1">
      <c r="A46" s="123"/>
      <c r="B46" s="123"/>
      <c r="C46" s="59"/>
      <c r="D46" s="118"/>
      <c r="E46" s="119"/>
      <c r="F46" s="179"/>
      <c r="G46" s="181"/>
      <c r="I46" s="161"/>
      <c r="J46" s="161"/>
      <c r="K46" s="161"/>
      <c r="L46" s="161"/>
      <c r="M46" s="161"/>
      <c r="N46" s="161"/>
      <c r="O46" s="161"/>
      <c r="P46" s="161"/>
      <c r="Q46" s="161"/>
      <c r="R46" s="161"/>
      <c r="S46" s="161"/>
      <c r="T46" s="161"/>
      <c r="U46" s="161"/>
      <c r="V46" s="162"/>
      <c r="W46" s="163"/>
      <c r="X46" s="163"/>
      <c r="Y46" s="161"/>
      <c r="Z46" s="162"/>
      <c r="AA46" s="163"/>
      <c r="AB46" s="163"/>
    </row>
    <row r="47" spans="1:28" s="160" customFormat="1" ht="12" customHeight="1">
      <c r="A47" s="123" t="s">
        <v>647</v>
      </c>
      <c r="B47" s="123" t="s">
        <v>54</v>
      </c>
      <c r="C47" s="59" t="s">
        <v>55</v>
      </c>
      <c r="D47" s="118" t="s">
        <v>26</v>
      </c>
      <c r="E47" s="119">
        <f>E41*40%</f>
        <v>76</v>
      </c>
      <c r="F47" s="179"/>
      <c r="G47" s="181" t="str">
        <f t="shared" si="1"/>
        <v xml:space="preserve"> </v>
      </c>
      <c r="I47" s="161"/>
      <c r="J47" s="161"/>
      <c r="K47" s="161"/>
      <c r="L47" s="161"/>
      <c r="M47" s="161"/>
      <c r="N47" s="161"/>
      <c r="O47" s="161"/>
      <c r="P47" s="161"/>
      <c r="Q47" s="161"/>
      <c r="R47" s="161"/>
      <c r="S47" s="161"/>
      <c r="T47" s="161"/>
      <c r="U47" s="161"/>
      <c r="V47" s="162"/>
      <c r="W47" s="163"/>
      <c r="X47" s="163"/>
      <c r="Y47" s="161"/>
      <c r="Z47" s="162"/>
      <c r="AA47" s="163"/>
      <c r="AB47" s="163"/>
    </row>
    <row r="48" spans="1:28" s="160" customFormat="1" ht="12" customHeight="1">
      <c r="A48" s="123"/>
      <c r="B48" s="123"/>
      <c r="C48" s="59"/>
      <c r="D48" s="118"/>
      <c r="E48" s="119"/>
      <c r="F48" s="179"/>
      <c r="G48" s="180"/>
      <c r="I48" s="161"/>
      <c r="J48" s="161"/>
      <c r="K48" s="161"/>
      <c r="L48" s="161"/>
      <c r="M48" s="161"/>
      <c r="N48" s="161"/>
      <c r="O48" s="161"/>
      <c r="P48" s="161"/>
      <c r="Q48" s="161"/>
      <c r="R48" s="161"/>
      <c r="S48" s="161"/>
      <c r="T48" s="161"/>
      <c r="U48" s="161"/>
      <c r="V48" s="162"/>
      <c r="W48" s="163"/>
      <c r="X48" s="163"/>
      <c r="Y48" s="161"/>
      <c r="Z48" s="162"/>
      <c r="AA48" s="163"/>
      <c r="AB48" s="163"/>
    </row>
    <row r="49" spans="1:28" s="160" customFormat="1" ht="12" customHeight="1">
      <c r="A49" s="185" t="s">
        <v>1224</v>
      </c>
      <c r="B49" s="185">
        <v>202.04</v>
      </c>
      <c r="C49" s="117" t="s">
        <v>56</v>
      </c>
      <c r="D49" s="118" t="s">
        <v>26</v>
      </c>
      <c r="E49" s="119">
        <f>E41*40%</f>
        <v>76</v>
      </c>
      <c r="F49" s="179"/>
      <c r="G49" s="181" t="str">
        <f t="shared" ref="G49" si="2">IF(TRIM(E49)="rate only","ro",IF(ISBLANK(F49)," ",E49*F49))</f>
        <v xml:space="preserve"> </v>
      </c>
      <c r="I49" s="161"/>
      <c r="J49" s="161"/>
      <c r="K49" s="161"/>
      <c r="L49" s="161"/>
      <c r="M49" s="161"/>
      <c r="N49" s="161"/>
      <c r="O49" s="161"/>
      <c r="P49" s="161"/>
      <c r="Q49" s="161"/>
      <c r="R49" s="161"/>
      <c r="S49" s="161"/>
      <c r="T49" s="161"/>
      <c r="U49" s="161"/>
      <c r="V49" s="162"/>
      <c r="W49" s="163"/>
      <c r="X49" s="163"/>
      <c r="Y49" s="161"/>
      <c r="Z49" s="162"/>
      <c r="AA49" s="163"/>
      <c r="AB49" s="163"/>
    </row>
    <row r="50" spans="1:28" s="160" customFormat="1" ht="12" customHeight="1">
      <c r="A50" s="123"/>
      <c r="B50" s="123"/>
      <c r="C50" s="59"/>
      <c r="D50" s="118"/>
      <c r="E50" s="119"/>
      <c r="F50" s="179"/>
      <c r="G50" s="181"/>
      <c r="I50" s="161"/>
      <c r="J50" s="161"/>
      <c r="K50" s="161"/>
      <c r="L50" s="161"/>
      <c r="M50" s="161"/>
      <c r="N50" s="161"/>
      <c r="O50" s="161"/>
      <c r="P50" s="161"/>
      <c r="Q50" s="161"/>
      <c r="R50" s="161"/>
      <c r="S50" s="161"/>
      <c r="T50" s="161"/>
      <c r="U50" s="161"/>
      <c r="V50" s="162"/>
      <c r="W50" s="163"/>
      <c r="X50" s="163"/>
      <c r="Y50" s="161"/>
      <c r="Z50" s="162"/>
      <c r="AA50" s="163"/>
      <c r="AB50" s="163"/>
    </row>
    <row r="51" spans="1:28" s="160" customFormat="1" ht="12" customHeight="1">
      <c r="A51" s="182" t="s">
        <v>1229</v>
      </c>
      <c r="B51" s="182">
        <v>202.06</v>
      </c>
      <c r="C51" s="168" t="s">
        <v>652</v>
      </c>
      <c r="E51" s="159"/>
      <c r="G51" s="159"/>
      <c r="I51" s="161"/>
      <c r="J51" s="161"/>
      <c r="K51" s="161"/>
      <c r="L51" s="161"/>
      <c r="M51" s="161"/>
      <c r="N51" s="161"/>
      <c r="O51" s="161"/>
      <c r="P51" s="161"/>
      <c r="Q51" s="161"/>
      <c r="R51" s="161"/>
      <c r="S51" s="161"/>
      <c r="T51" s="161"/>
      <c r="U51" s="161"/>
      <c r="V51" s="162"/>
      <c r="W51" s="163"/>
      <c r="X51" s="163"/>
      <c r="Y51" s="161"/>
      <c r="Z51" s="162"/>
      <c r="AA51" s="163"/>
      <c r="AB51" s="163"/>
    </row>
    <row r="52" spans="1:28" s="160" customFormat="1" ht="12" customHeight="1">
      <c r="A52" s="186"/>
      <c r="B52" s="186"/>
      <c r="C52" s="117" t="s">
        <v>653</v>
      </c>
      <c r="D52" s="118" t="s">
        <v>26</v>
      </c>
      <c r="E52" s="119">
        <f>ROUNDUP((N16*P16*T16),-1)</f>
        <v>120</v>
      </c>
      <c r="F52" s="179"/>
      <c r="G52" s="181" t="str">
        <f>IF(TRIM(E52)="rate only","ro",IF(ISBLANK(F52)," ",E52*F52))</f>
        <v xml:space="preserve"> </v>
      </c>
      <c r="I52" s="161"/>
      <c r="J52" s="161"/>
      <c r="K52" s="161"/>
      <c r="L52" s="161"/>
      <c r="M52" s="161"/>
      <c r="N52" s="161"/>
      <c r="O52" s="161"/>
      <c r="P52" s="161"/>
      <c r="Q52" s="161"/>
      <c r="R52" s="161"/>
      <c r="S52" s="161"/>
      <c r="T52" s="161"/>
      <c r="U52" s="161"/>
      <c r="V52" s="162"/>
      <c r="W52" s="163"/>
      <c r="X52" s="163"/>
      <c r="Y52" s="161"/>
      <c r="Z52" s="162"/>
      <c r="AA52" s="163"/>
      <c r="AB52" s="163"/>
    </row>
    <row r="53" spans="1:28" s="160" customFormat="1" ht="12" customHeight="1">
      <c r="A53" s="186"/>
      <c r="B53" s="186"/>
      <c r="C53" s="117"/>
      <c r="D53" s="118"/>
      <c r="E53" s="119"/>
      <c r="F53" s="179"/>
      <c r="G53" s="181"/>
      <c r="I53" s="161"/>
      <c r="J53" s="161"/>
      <c r="K53" s="161"/>
      <c r="L53" s="161"/>
      <c r="M53" s="161"/>
      <c r="N53" s="161"/>
      <c r="O53" s="161"/>
      <c r="P53" s="161"/>
      <c r="Q53" s="161"/>
      <c r="R53" s="161"/>
      <c r="S53" s="161"/>
      <c r="T53" s="161"/>
      <c r="U53" s="161"/>
      <c r="V53" s="162"/>
      <c r="W53" s="163"/>
      <c r="X53" s="163"/>
      <c r="Y53" s="161"/>
      <c r="Z53" s="162"/>
      <c r="AA53" s="163"/>
      <c r="AB53" s="163"/>
    </row>
    <row r="54" spans="1:28" s="160" customFormat="1" ht="12" customHeight="1">
      <c r="A54" s="186"/>
      <c r="B54" s="186"/>
      <c r="C54" s="117"/>
      <c r="D54" s="118"/>
      <c r="E54" s="119"/>
      <c r="F54" s="179"/>
      <c r="G54" s="181"/>
      <c r="I54" s="161"/>
      <c r="J54" s="161"/>
      <c r="K54" s="161"/>
      <c r="L54" s="161"/>
      <c r="M54" s="161"/>
      <c r="N54" s="161"/>
      <c r="O54" s="161"/>
      <c r="P54" s="161"/>
      <c r="Q54" s="161"/>
      <c r="R54" s="161"/>
      <c r="S54" s="161"/>
      <c r="T54" s="161"/>
      <c r="U54" s="161"/>
      <c r="V54" s="162"/>
      <c r="W54" s="163"/>
      <c r="X54" s="163"/>
      <c r="Y54" s="161"/>
      <c r="Z54" s="162"/>
      <c r="AA54" s="163"/>
      <c r="AB54" s="163"/>
    </row>
    <row r="55" spans="1:28" s="160" customFormat="1" ht="12" customHeight="1">
      <c r="A55" s="186"/>
      <c r="B55" s="186"/>
      <c r="C55" s="117"/>
      <c r="D55" s="118"/>
      <c r="E55" s="119"/>
      <c r="F55" s="179"/>
      <c r="G55" s="181"/>
      <c r="I55" s="161"/>
      <c r="J55" s="161"/>
      <c r="K55" s="161"/>
      <c r="L55" s="161"/>
      <c r="M55" s="161"/>
      <c r="N55" s="161"/>
      <c r="O55" s="161"/>
      <c r="P55" s="161"/>
      <c r="Q55" s="161"/>
      <c r="R55" s="161"/>
      <c r="S55" s="161"/>
      <c r="T55" s="161"/>
      <c r="U55" s="161"/>
      <c r="V55" s="162"/>
      <c r="W55" s="163"/>
      <c r="X55" s="163"/>
      <c r="Y55" s="161"/>
      <c r="Z55" s="162"/>
      <c r="AA55" s="163"/>
      <c r="AB55" s="163"/>
    </row>
    <row r="56" spans="1:28" s="160" customFormat="1" ht="12" customHeight="1">
      <c r="A56" s="123"/>
      <c r="B56" s="123"/>
      <c r="C56" s="59"/>
      <c r="D56" s="118"/>
      <c r="E56" s="119"/>
      <c r="F56" s="179"/>
      <c r="G56" s="181"/>
      <c r="I56" s="161"/>
      <c r="J56" s="161"/>
      <c r="K56" s="161"/>
      <c r="L56" s="161"/>
      <c r="M56" s="161"/>
      <c r="N56" s="161"/>
      <c r="O56" s="161"/>
      <c r="P56" s="161"/>
      <c r="Q56" s="161"/>
      <c r="R56" s="161"/>
      <c r="S56" s="161"/>
      <c r="T56" s="161"/>
      <c r="U56" s="161"/>
      <c r="V56" s="162"/>
      <c r="W56" s="163"/>
      <c r="X56" s="163"/>
      <c r="Y56" s="161"/>
      <c r="Z56" s="162"/>
      <c r="AA56" s="163"/>
      <c r="AB56" s="163"/>
    </row>
    <row r="57" spans="1:28" s="150" customFormat="1" ht="13.2">
      <c r="A57" s="62"/>
      <c r="B57" s="70"/>
      <c r="C57" s="70"/>
      <c r="D57" s="70"/>
      <c r="E57" s="70"/>
      <c r="F57" s="71"/>
      <c r="G57" s="72"/>
    </row>
    <row r="58" spans="1:28" s="150" customFormat="1" ht="13.2">
      <c r="A58" s="152" t="s">
        <v>252</v>
      </c>
      <c r="B58" s="60"/>
      <c r="C58" s="153"/>
      <c r="D58" s="153"/>
      <c r="E58" s="153"/>
      <c r="F58" s="155"/>
      <c r="G58" s="170">
        <f>SUM(G33:G56)</f>
        <v>0</v>
      </c>
    </row>
    <row r="59" spans="1:28" s="150" customFormat="1" ht="13.8" thickBot="1">
      <c r="A59" s="53"/>
      <c r="B59" s="65"/>
      <c r="C59" s="65"/>
      <c r="D59" s="65"/>
      <c r="E59" s="65"/>
      <c r="F59" s="73"/>
      <c r="G59" s="51"/>
    </row>
    <row r="60" spans="1:28" s="150" customFormat="1" ht="13.8" thickBot="1">
      <c r="A60" s="779" t="s">
        <v>27</v>
      </c>
      <c r="B60" s="780"/>
      <c r="C60" s="781"/>
      <c r="D60" s="781"/>
      <c r="E60" s="781"/>
      <c r="F60" s="782" t="s">
        <v>28</v>
      </c>
      <c r="G60" s="783"/>
    </row>
    <row r="61" spans="1:28" s="150" customFormat="1" ht="15" customHeight="1">
      <c r="A61" s="148" t="s">
        <v>248</v>
      </c>
      <c r="B61" s="148"/>
      <c r="C61" s="149"/>
      <c r="D61" s="149"/>
      <c r="E61" s="149"/>
      <c r="F61" s="149"/>
      <c r="G61" s="149"/>
    </row>
    <row r="62" spans="1:28" s="150" customFormat="1" ht="12.75" customHeight="1">
      <c r="A62" s="763" t="s">
        <v>1837</v>
      </c>
      <c r="B62" s="763"/>
      <c r="C62" s="763"/>
      <c r="D62" s="763"/>
      <c r="E62" s="763"/>
      <c r="F62" s="763"/>
      <c r="G62" s="763"/>
    </row>
    <row r="63" spans="1:28" s="150" customFormat="1" ht="15" customHeight="1">
      <c r="A63" s="757" t="s">
        <v>828</v>
      </c>
      <c r="B63" s="757"/>
      <c r="C63" s="757"/>
      <c r="D63" s="621"/>
      <c r="E63" s="621"/>
      <c r="F63" s="621"/>
      <c r="G63" s="621"/>
    </row>
    <row r="64" spans="1:28" s="150" customFormat="1" ht="13.2">
      <c r="A64" s="60"/>
      <c r="B64" s="60"/>
      <c r="C64" s="149"/>
      <c r="D64" s="149"/>
      <c r="E64" s="149"/>
      <c r="F64" s="171"/>
      <c r="G64" s="149"/>
    </row>
    <row r="65" spans="1:28" s="150" customFormat="1" ht="13.2">
      <c r="A65" s="61"/>
      <c r="B65" s="61"/>
      <c r="C65" s="61"/>
      <c r="D65" s="61"/>
      <c r="E65" s="61"/>
      <c r="F65" s="74"/>
      <c r="G65" s="61"/>
    </row>
    <row r="66" spans="1:28" s="150" customFormat="1" ht="13.2">
      <c r="A66" s="29" t="s">
        <v>0</v>
      </c>
      <c r="B66" s="29" t="s">
        <v>433</v>
      </c>
      <c r="C66" s="29" t="s">
        <v>1</v>
      </c>
      <c r="D66" s="29" t="s">
        <v>2</v>
      </c>
      <c r="E66" s="29" t="s">
        <v>3</v>
      </c>
      <c r="F66" s="172" t="s">
        <v>4</v>
      </c>
      <c r="G66" s="29" t="s">
        <v>249</v>
      </c>
    </row>
    <row r="67" spans="1:28" s="150" customFormat="1" ht="13.2">
      <c r="A67" s="29" t="s">
        <v>29</v>
      </c>
      <c r="B67" s="29"/>
      <c r="C67" s="29"/>
      <c r="D67" s="29"/>
      <c r="E67" s="29"/>
      <c r="F67" s="172"/>
      <c r="G67" s="29" t="s">
        <v>250</v>
      </c>
    </row>
    <row r="68" spans="1:28" s="150" customFormat="1" ht="13.2">
      <c r="A68" s="51"/>
      <c r="B68" s="51"/>
      <c r="C68" s="51"/>
      <c r="D68" s="51"/>
      <c r="E68" s="51"/>
      <c r="F68" s="75"/>
      <c r="G68" s="29"/>
    </row>
    <row r="69" spans="1:28" s="150" customFormat="1" ht="13.2">
      <c r="A69" s="62"/>
      <c r="B69" s="63"/>
      <c r="C69" s="63"/>
      <c r="D69" s="63"/>
      <c r="E69" s="63"/>
      <c r="F69" s="76"/>
      <c r="G69" s="61"/>
    </row>
    <row r="70" spans="1:28" s="150" customFormat="1" ht="13.2">
      <c r="A70" s="152" t="s">
        <v>251</v>
      </c>
      <c r="B70" s="60"/>
      <c r="C70" s="153"/>
      <c r="D70" s="153"/>
      <c r="E70" s="153"/>
      <c r="F70" s="154"/>
      <c r="G70" s="170">
        <f>G58</f>
        <v>0</v>
      </c>
    </row>
    <row r="71" spans="1:28" s="150" customFormat="1" ht="13.2">
      <c r="A71" s="53"/>
      <c r="B71" s="65"/>
      <c r="C71" s="65"/>
      <c r="D71" s="65"/>
      <c r="E71" s="65"/>
      <c r="F71" s="66"/>
      <c r="G71" s="77"/>
    </row>
    <row r="72" spans="1:28" s="160" customFormat="1" ht="12" customHeight="1">
      <c r="A72" s="185">
        <v>2.5</v>
      </c>
      <c r="B72" s="185">
        <v>202.07</v>
      </c>
      <c r="C72" s="117" t="s">
        <v>658</v>
      </c>
      <c r="D72" s="118"/>
      <c r="E72" s="119"/>
      <c r="F72" s="179"/>
      <c r="G72" s="181" t="str">
        <f t="shared" ref="G72" si="3">IF(TRIM(E72)="rate only","ro",IF(ISBLANK(F72)," ",E72*F72))</f>
        <v xml:space="preserve"> </v>
      </c>
      <c r="I72" s="161"/>
      <c r="J72" s="161"/>
      <c r="K72" s="161"/>
      <c r="L72" s="161"/>
      <c r="M72" s="161"/>
      <c r="N72" s="161"/>
      <c r="O72" s="161"/>
      <c r="P72" s="161"/>
      <c r="Q72" s="161"/>
      <c r="R72" s="161"/>
      <c r="S72" s="161"/>
      <c r="T72" s="161"/>
      <c r="U72" s="161"/>
      <c r="V72" s="162"/>
      <c r="W72" s="163"/>
      <c r="X72" s="163"/>
      <c r="Y72" s="161"/>
      <c r="Z72" s="162"/>
      <c r="AA72" s="163"/>
      <c r="AB72" s="163"/>
    </row>
    <row r="73" spans="1:28" s="160" customFormat="1" ht="12" customHeight="1">
      <c r="A73" s="186"/>
      <c r="B73" s="186"/>
      <c r="C73" s="117" t="s">
        <v>659</v>
      </c>
      <c r="D73" s="118"/>
      <c r="E73" s="119"/>
      <c r="F73" s="179"/>
      <c r="G73" s="181"/>
      <c r="I73" s="161"/>
      <c r="J73" s="161"/>
      <c r="K73" s="161"/>
      <c r="L73" s="161"/>
      <c r="M73" s="161"/>
      <c r="N73" s="161"/>
      <c r="O73" s="161"/>
      <c r="P73" s="161"/>
      <c r="Q73" s="161"/>
      <c r="R73" s="161"/>
      <c r="S73" s="161"/>
      <c r="T73" s="161"/>
      <c r="U73" s="161"/>
      <c r="V73" s="162"/>
      <c r="W73" s="163"/>
      <c r="X73" s="163"/>
      <c r="Y73" s="161"/>
      <c r="Z73" s="162"/>
      <c r="AA73" s="163"/>
      <c r="AB73" s="163"/>
    </row>
    <row r="74" spans="1:28" s="160" customFormat="1" ht="12" customHeight="1">
      <c r="A74" s="186"/>
      <c r="B74" s="186"/>
      <c r="C74" s="117"/>
      <c r="D74" s="118"/>
      <c r="E74" s="119"/>
      <c r="F74" s="179"/>
      <c r="G74" s="181"/>
      <c r="I74" s="161"/>
      <c r="J74" s="161"/>
      <c r="K74" s="161"/>
      <c r="L74" s="161"/>
      <c r="M74" s="161"/>
      <c r="N74" s="161"/>
      <c r="O74" s="161"/>
      <c r="P74" s="161"/>
      <c r="Q74" s="161"/>
      <c r="R74" s="161"/>
      <c r="S74" s="161"/>
      <c r="T74" s="161"/>
      <c r="U74" s="161"/>
      <c r="V74" s="162"/>
      <c r="W74" s="163"/>
      <c r="X74" s="163"/>
      <c r="Y74" s="161"/>
      <c r="Z74" s="162"/>
      <c r="AA74" s="163"/>
      <c r="AB74" s="163"/>
    </row>
    <row r="75" spans="1:28" s="160" customFormat="1" ht="12" customHeight="1">
      <c r="A75" s="186" t="s">
        <v>784</v>
      </c>
      <c r="B75" s="186" t="s">
        <v>57</v>
      </c>
      <c r="C75" s="59" t="s">
        <v>655</v>
      </c>
      <c r="D75" s="118" t="s">
        <v>26</v>
      </c>
      <c r="E75" s="119">
        <f>ROUNDUP((E52*40%),-1)</f>
        <v>50</v>
      </c>
      <c r="F75" s="179"/>
      <c r="G75" s="181" t="str">
        <f>IF(TRIM(E75)="rate only","ro",IF(ISBLANK(F75)," ",E75*F75))</f>
        <v xml:space="preserve"> </v>
      </c>
      <c r="I75" s="161"/>
      <c r="J75" s="161"/>
      <c r="K75" s="161"/>
      <c r="L75" s="161"/>
      <c r="M75" s="161"/>
      <c r="N75" s="161"/>
      <c r="O75" s="161"/>
      <c r="P75" s="161"/>
      <c r="Q75" s="161"/>
      <c r="R75" s="161"/>
      <c r="S75" s="161"/>
      <c r="T75" s="161"/>
      <c r="U75" s="161"/>
      <c r="V75" s="162"/>
      <c r="W75" s="163"/>
      <c r="X75" s="163"/>
      <c r="Y75" s="161"/>
      <c r="Z75" s="162"/>
      <c r="AA75" s="163"/>
      <c r="AB75" s="163"/>
    </row>
    <row r="76" spans="1:28" s="160" customFormat="1" ht="12" customHeight="1">
      <c r="A76" s="186"/>
      <c r="B76" s="186"/>
      <c r="C76" s="59"/>
      <c r="D76" s="118"/>
      <c r="E76" s="119"/>
      <c r="F76" s="179"/>
      <c r="G76" s="181"/>
      <c r="I76" s="161"/>
      <c r="J76" s="161"/>
      <c r="K76" s="161"/>
      <c r="L76" s="161"/>
      <c r="M76" s="161"/>
      <c r="N76" s="161"/>
      <c r="O76" s="161"/>
      <c r="P76" s="161"/>
      <c r="Q76" s="161"/>
      <c r="R76" s="161"/>
      <c r="S76" s="161"/>
      <c r="T76" s="161"/>
      <c r="U76" s="161"/>
      <c r="V76" s="162"/>
      <c r="W76" s="163"/>
      <c r="X76" s="163"/>
      <c r="Y76" s="161"/>
      <c r="Z76" s="162"/>
      <c r="AA76" s="163"/>
      <c r="AB76" s="163"/>
    </row>
    <row r="77" spans="1:28" s="160" customFormat="1" ht="12" customHeight="1">
      <c r="A77" s="185">
        <v>2.6</v>
      </c>
      <c r="B77" s="436">
        <v>202.1</v>
      </c>
      <c r="C77" s="117" t="s">
        <v>59</v>
      </c>
      <c r="D77" s="118"/>
      <c r="E77" s="119"/>
      <c r="F77" s="179"/>
      <c r="G77" s="181" t="str">
        <f t="shared" ref="G77:G80" si="4">IF(TRIM(E77)="rate only","ro",IF(ISBLANK(F77)," ",E77*F77))</f>
        <v xml:space="preserve"> </v>
      </c>
      <c r="I77" s="161"/>
      <c r="J77" s="161"/>
      <c r="K77" s="161"/>
      <c r="L77" s="161"/>
      <c r="M77" s="161"/>
      <c r="N77" s="161"/>
      <c r="O77" s="161"/>
      <c r="P77" s="161"/>
      <c r="Q77" s="161"/>
      <c r="R77" s="161"/>
      <c r="S77" s="161"/>
      <c r="T77" s="161"/>
      <c r="U77" s="161"/>
      <c r="V77" s="162"/>
      <c r="W77" s="163"/>
      <c r="X77" s="163"/>
      <c r="Y77" s="161"/>
      <c r="Z77" s="162"/>
      <c r="AA77" s="163"/>
      <c r="AB77" s="163"/>
    </row>
    <row r="78" spans="1:28" s="160" customFormat="1" ht="12" customHeight="1">
      <c r="A78" s="185"/>
      <c r="B78" s="436"/>
      <c r="C78" s="117"/>
      <c r="D78" s="118"/>
      <c r="E78" s="119"/>
      <c r="F78" s="179"/>
      <c r="G78" s="181"/>
      <c r="I78" s="161"/>
      <c r="J78" s="161"/>
      <c r="K78" s="161"/>
      <c r="L78" s="161"/>
      <c r="M78" s="161"/>
      <c r="N78" s="161"/>
      <c r="O78" s="161"/>
      <c r="P78" s="161"/>
      <c r="Q78" s="161"/>
      <c r="R78" s="161"/>
      <c r="S78" s="161"/>
      <c r="T78" s="161"/>
      <c r="U78" s="161"/>
      <c r="V78" s="162"/>
      <c r="W78" s="163"/>
      <c r="X78" s="163"/>
      <c r="Y78" s="161"/>
      <c r="Z78" s="162"/>
      <c r="AA78" s="163"/>
      <c r="AB78" s="163"/>
    </row>
    <row r="79" spans="1:28" s="160" customFormat="1" ht="12" customHeight="1">
      <c r="A79" s="186" t="s">
        <v>654</v>
      </c>
      <c r="B79" s="186" t="s">
        <v>661</v>
      </c>
      <c r="C79" s="59" t="s">
        <v>662</v>
      </c>
      <c r="D79" s="118" t="s">
        <v>26</v>
      </c>
      <c r="E79" s="119">
        <f>ROUNDUP((N16*P16*(0.2+R16)),-1)</f>
        <v>70</v>
      </c>
      <c r="F79" s="179"/>
      <c r="G79" s="181" t="str">
        <f t="shared" ref="G79" si="5">IF(TRIM(E79)="rate only","ro",IF(ISBLANK(F79)," ",E79*F79))</f>
        <v xml:space="preserve"> </v>
      </c>
      <c r="I79" s="161"/>
      <c r="J79" s="161"/>
      <c r="K79" s="161"/>
      <c r="L79" s="161"/>
      <c r="M79" s="161"/>
      <c r="N79" s="161"/>
      <c r="O79" s="161"/>
      <c r="P79" s="161"/>
      <c r="Q79" s="161"/>
      <c r="R79" s="161"/>
      <c r="S79" s="161"/>
      <c r="T79" s="161"/>
      <c r="U79" s="161"/>
      <c r="V79" s="162"/>
      <c r="W79" s="163"/>
      <c r="X79" s="163"/>
      <c r="Y79" s="161"/>
      <c r="Z79" s="162"/>
      <c r="AA79" s="163"/>
      <c r="AB79" s="163"/>
    </row>
    <row r="80" spans="1:28" s="160" customFormat="1" ht="12" customHeight="1">
      <c r="A80" s="123"/>
      <c r="B80" s="123"/>
      <c r="C80" s="59"/>
      <c r="D80" s="118"/>
      <c r="E80" s="119"/>
      <c r="F80" s="179"/>
      <c r="G80" s="181" t="str">
        <f t="shared" si="4"/>
        <v xml:space="preserve"> </v>
      </c>
      <c r="I80" s="161"/>
      <c r="J80" s="161"/>
      <c r="K80" s="161"/>
      <c r="L80" s="161"/>
      <c r="M80" s="161"/>
      <c r="N80" s="161"/>
      <c r="O80" s="161"/>
      <c r="P80" s="161"/>
      <c r="Q80" s="161"/>
      <c r="R80" s="161"/>
      <c r="S80" s="161"/>
      <c r="T80" s="161"/>
      <c r="U80" s="161"/>
      <c r="V80" s="162"/>
      <c r="W80" s="163"/>
      <c r="X80" s="163"/>
      <c r="Y80" s="161"/>
      <c r="Z80" s="162"/>
      <c r="AA80" s="163"/>
      <c r="AB80" s="163"/>
    </row>
    <row r="81" spans="1:28" ht="13.2">
      <c r="A81" s="390">
        <v>3</v>
      </c>
      <c r="B81" s="426"/>
      <c r="C81" s="425" t="s">
        <v>785</v>
      </c>
      <c r="E81" s="4"/>
      <c r="F81" s="5"/>
      <c r="G81" s="1"/>
      <c r="H81" s="2"/>
    </row>
    <row r="82" spans="1:28" s="160" customFormat="1" ht="12" customHeight="1">
      <c r="A82" s="123"/>
      <c r="B82" s="479"/>
      <c r="C82" s="6"/>
      <c r="D82" s="3"/>
      <c r="E82" s="4"/>
      <c r="F82" s="5"/>
      <c r="G82" s="1"/>
      <c r="I82" s="161"/>
      <c r="J82" s="161"/>
      <c r="K82" s="161"/>
      <c r="L82" s="161"/>
      <c r="M82" s="161"/>
      <c r="N82" s="161"/>
      <c r="O82" s="161"/>
      <c r="P82" s="161"/>
      <c r="Q82" s="161"/>
      <c r="R82" s="161"/>
      <c r="S82" s="161"/>
      <c r="T82" s="161"/>
      <c r="U82" s="161"/>
      <c r="V82" s="162"/>
      <c r="W82" s="163"/>
      <c r="X82" s="163"/>
      <c r="Y82" s="161"/>
      <c r="Z82" s="162"/>
      <c r="AA82" s="163"/>
      <c r="AB82" s="163"/>
    </row>
    <row r="83" spans="1:28" s="160" customFormat="1" ht="12" customHeight="1">
      <c r="A83" s="122" t="s">
        <v>572</v>
      </c>
      <c r="B83" s="122" t="s">
        <v>786</v>
      </c>
      <c r="C83" s="117" t="s">
        <v>288</v>
      </c>
      <c r="D83" s="118"/>
      <c r="E83" s="119" t="s">
        <v>13</v>
      </c>
      <c r="F83" s="158"/>
      <c r="G83" s="159"/>
      <c r="I83" s="161"/>
      <c r="J83" s="161"/>
      <c r="K83" s="161"/>
      <c r="L83" s="161"/>
      <c r="P83" s="161"/>
      <c r="Q83" s="161"/>
      <c r="R83" s="209"/>
      <c r="S83" s="209"/>
      <c r="T83" s="209"/>
      <c r="U83" s="161"/>
      <c r="V83" s="162"/>
      <c r="W83" s="163"/>
      <c r="X83" s="163"/>
      <c r="Y83" s="161"/>
      <c r="Z83" s="162"/>
      <c r="AA83" s="163"/>
      <c r="AB83" s="163"/>
    </row>
    <row r="84" spans="1:28" ht="12" customHeight="1">
      <c r="A84" s="123"/>
      <c r="B84" s="123"/>
      <c r="C84" s="59"/>
      <c r="D84" s="118"/>
      <c r="E84" s="119" t="s">
        <v>13</v>
      </c>
      <c r="F84" s="121"/>
      <c r="G84" s="120"/>
      <c r="U84" s="162"/>
      <c r="V84" s="163"/>
      <c r="X84" s="161"/>
      <c r="Y84" s="162"/>
      <c r="Z84" s="163"/>
      <c r="AB84" s="161"/>
    </row>
    <row r="85" spans="1:28" ht="12" customHeight="1">
      <c r="A85" s="122" t="s">
        <v>573</v>
      </c>
      <c r="B85" s="122" t="s">
        <v>787</v>
      </c>
      <c r="C85" s="117" t="s">
        <v>788</v>
      </c>
      <c r="D85" s="118"/>
      <c r="E85" s="119" t="s">
        <v>13</v>
      </c>
      <c r="F85" s="121"/>
      <c r="G85" s="120"/>
      <c r="U85" s="162"/>
      <c r="V85" s="163"/>
      <c r="X85" s="161"/>
      <c r="Y85" s="162"/>
      <c r="Z85" s="163"/>
      <c r="AB85" s="161"/>
    </row>
    <row r="86" spans="1:28" ht="12" customHeight="1">
      <c r="A86" s="123"/>
      <c r="B86" s="123"/>
      <c r="C86" s="117" t="s">
        <v>789</v>
      </c>
      <c r="D86" s="118"/>
      <c r="E86" s="119" t="s">
        <v>13</v>
      </c>
      <c r="F86" s="121"/>
      <c r="G86" s="120"/>
      <c r="U86" s="162"/>
      <c r="V86" s="163"/>
      <c r="X86" s="161"/>
      <c r="Y86" s="162"/>
      <c r="Z86" s="163"/>
      <c r="AB86" s="161"/>
    </row>
    <row r="87" spans="1:28" ht="12" customHeight="1">
      <c r="A87" s="123"/>
      <c r="B87" s="123"/>
      <c r="C87" s="59"/>
      <c r="D87" s="118"/>
      <c r="E87" s="119" t="s">
        <v>13</v>
      </c>
      <c r="F87" s="121"/>
      <c r="G87" s="120"/>
      <c r="U87" s="162"/>
      <c r="V87" s="163"/>
      <c r="X87" s="161"/>
      <c r="Y87" s="162"/>
      <c r="Z87" s="163"/>
      <c r="AB87" s="161"/>
    </row>
    <row r="88" spans="1:28" ht="12" customHeight="1">
      <c r="A88" s="123" t="s">
        <v>591</v>
      </c>
      <c r="B88" s="123" t="s">
        <v>790</v>
      </c>
      <c r="C88" s="59" t="s">
        <v>793</v>
      </c>
      <c r="D88" s="118"/>
      <c r="E88" s="119"/>
      <c r="F88" s="121"/>
      <c r="G88" s="215"/>
      <c r="U88" s="162"/>
      <c r="V88" s="163"/>
      <c r="X88" s="161"/>
      <c r="Y88" s="162"/>
      <c r="Z88" s="163"/>
      <c r="AB88" s="161"/>
    </row>
    <row r="89" spans="1:28" ht="12" customHeight="1">
      <c r="A89" s="123"/>
      <c r="B89" s="123"/>
      <c r="C89" s="59"/>
      <c r="D89" s="118"/>
      <c r="E89" s="119"/>
      <c r="F89" s="121"/>
      <c r="G89" s="215"/>
      <c r="U89" s="162"/>
      <c r="V89" s="163"/>
      <c r="X89" s="161"/>
      <c r="Y89" s="162"/>
      <c r="Z89" s="163"/>
      <c r="AB89" s="161"/>
    </row>
    <row r="90" spans="1:28" ht="14.25" customHeight="1">
      <c r="A90" s="123" t="s">
        <v>791</v>
      </c>
      <c r="B90" s="123" t="s">
        <v>792</v>
      </c>
      <c r="C90" s="59" t="s">
        <v>794</v>
      </c>
      <c r="D90" s="118" t="s">
        <v>12</v>
      </c>
      <c r="E90" s="119">
        <f>N16</f>
        <v>220</v>
      </c>
      <c r="F90" s="202"/>
      <c r="G90" s="215" t="str">
        <f>IF(TRIM(E90)="rate only","ro",IF(ISBLANK(F90)," ",E90*F90))</f>
        <v xml:space="preserve"> </v>
      </c>
      <c r="U90" s="162"/>
      <c r="V90" s="163"/>
      <c r="X90" s="161"/>
      <c r="Y90" s="162"/>
      <c r="Z90" s="163"/>
      <c r="AB90" s="161"/>
    </row>
    <row r="91" spans="1:28" ht="12" customHeight="1">
      <c r="A91" s="123"/>
      <c r="B91" s="123"/>
      <c r="C91" s="59"/>
      <c r="D91" s="118"/>
      <c r="E91" s="119"/>
      <c r="F91" s="121"/>
      <c r="G91" s="164"/>
      <c r="U91" s="162"/>
      <c r="V91" s="163"/>
      <c r="X91" s="161"/>
      <c r="Y91" s="162"/>
      <c r="Z91" s="163"/>
      <c r="AB91" s="161"/>
    </row>
    <row r="92" spans="1:28" ht="12" customHeight="1">
      <c r="A92" s="122" t="s">
        <v>580</v>
      </c>
      <c r="B92" s="122" t="s">
        <v>795</v>
      </c>
      <c r="C92" s="117" t="s">
        <v>796</v>
      </c>
      <c r="D92" s="118"/>
      <c r="E92" s="119" t="s">
        <v>13</v>
      </c>
      <c r="F92" s="121"/>
      <c r="G92" s="164" t="str">
        <f t="shared" ref="G92:G98" si="6">IF(TRIM(E92)="rate only","ro",IF(ISBLANK(F92)," ",E92*F92))</f>
        <v xml:space="preserve"> </v>
      </c>
      <c r="U92" s="162"/>
      <c r="V92" s="163"/>
      <c r="X92" s="161"/>
      <c r="Y92" s="162"/>
      <c r="Z92" s="163"/>
      <c r="AB92" s="161"/>
    </row>
    <row r="93" spans="1:28" ht="12" customHeight="1">
      <c r="A93" s="123"/>
      <c r="B93" s="123"/>
      <c r="C93" s="117" t="s">
        <v>797</v>
      </c>
      <c r="D93" s="118"/>
      <c r="E93" s="119" t="s">
        <v>13</v>
      </c>
      <c r="F93" s="121"/>
      <c r="G93" s="164" t="str">
        <f t="shared" si="6"/>
        <v xml:space="preserve"> </v>
      </c>
      <c r="U93" s="162"/>
      <c r="V93" s="163"/>
      <c r="X93" s="161"/>
      <c r="Y93" s="162"/>
      <c r="Z93" s="163"/>
      <c r="AB93" s="161"/>
    </row>
    <row r="94" spans="1:28" ht="12" customHeight="1">
      <c r="A94" s="123"/>
      <c r="B94" s="123"/>
      <c r="C94" s="59"/>
      <c r="D94" s="118"/>
      <c r="E94" s="119" t="s">
        <v>13</v>
      </c>
      <c r="F94" s="121"/>
      <c r="G94" s="164" t="str">
        <f t="shared" si="6"/>
        <v xml:space="preserve"> </v>
      </c>
      <c r="U94" s="162"/>
      <c r="V94" s="163"/>
      <c r="X94" s="161"/>
      <c r="Y94" s="162"/>
      <c r="Z94" s="163"/>
      <c r="AB94" s="161"/>
    </row>
    <row r="95" spans="1:28" ht="12" customHeight="1">
      <c r="A95" s="123" t="s">
        <v>728</v>
      </c>
      <c r="B95" s="123" t="s">
        <v>314</v>
      </c>
      <c r="C95" s="59" t="s">
        <v>798</v>
      </c>
      <c r="D95" s="118"/>
      <c r="E95" s="119" t="s">
        <v>13</v>
      </c>
      <c r="F95" s="121"/>
      <c r="G95" s="164" t="str">
        <f t="shared" si="6"/>
        <v xml:space="preserve"> </v>
      </c>
      <c r="U95" s="162"/>
      <c r="V95" s="163"/>
      <c r="X95" s="161"/>
      <c r="Y95" s="162"/>
      <c r="Z95" s="163"/>
      <c r="AB95" s="161"/>
    </row>
    <row r="96" spans="1:28" ht="12" customHeight="1">
      <c r="A96" s="123"/>
      <c r="B96" s="123"/>
      <c r="C96" s="59"/>
      <c r="D96" s="118"/>
      <c r="E96" s="119" t="s">
        <v>13</v>
      </c>
      <c r="F96" s="121"/>
      <c r="G96" s="164" t="str">
        <f t="shared" si="6"/>
        <v xml:space="preserve"> </v>
      </c>
      <c r="U96" s="162"/>
      <c r="V96" s="163"/>
      <c r="X96" s="161"/>
      <c r="Y96" s="162"/>
      <c r="Z96" s="163"/>
      <c r="AB96" s="161"/>
    </row>
    <row r="97" spans="1:28" ht="12" customHeight="1">
      <c r="A97" s="123" t="s">
        <v>731</v>
      </c>
      <c r="B97" s="123" t="s">
        <v>315</v>
      </c>
      <c r="C97" s="59" t="s">
        <v>794</v>
      </c>
      <c r="D97" s="118" t="s">
        <v>33</v>
      </c>
      <c r="E97" s="119">
        <v>4</v>
      </c>
      <c r="F97" s="179"/>
      <c r="G97" s="164" t="str">
        <f t="shared" si="6"/>
        <v xml:space="preserve"> </v>
      </c>
      <c r="U97" s="162"/>
      <c r="V97" s="163"/>
      <c r="X97" s="161"/>
      <c r="Y97" s="162"/>
      <c r="Z97" s="163"/>
      <c r="AB97" s="161"/>
    </row>
    <row r="98" spans="1:28" ht="12" customHeight="1">
      <c r="A98" s="123"/>
      <c r="B98" s="123"/>
      <c r="C98" s="59"/>
      <c r="D98" s="118"/>
      <c r="E98" s="119"/>
      <c r="F98" s="121"/>
      <c r="G98" s="164" t="str">
        <f t="shared" si="6"/>
        <v xml:space="preserve"> </v>
      </c>
      <c r="U98" s="162"/>
      <c r="V98" s="163"/>
      <c r="X98" s="161"/>
      <c r="Y98" s="162"/>
      <c r="Z98" s="163"/>
      <c r="AB98" s="161"/>
    </row>
    <row r="99" spans="1:28" ht="12" customHeight="1">
      <c r="A99" s="123" t="s">
        <v>801</v>
      </c>
      <c r="B99" s="123" t="s">
        <v>799</v>
      </c>
      <c r="C99" s="59" t="s">
        <v>803</v>
      </c>
      <c r="D99" s="118"/>
      <c r="E99" s="119" t="s">
        <v>13</v>
      </c>
      <c r="F99" s="121"/>
      <c r="G99" s="164" t="str">
        <f t="shared" ref="G99:G102" si="7">IF(TRIM(E99)="rate only","ro",IF(ISBLANK(F99)," ",E99*F99))</f>
        <v xml:space="preserve"> </v>
      </c>
      <c r="U99" s="162"/>
      <c r="V99" s="163"/>
      <c r="X99" s="161"/>
      <c r="Y99" s="162"/>
      <c r="Z99" s="163"/>
      <c r="AB99" s="161"/>
    </row>
    <row r="100" spans="1:28" ht="12" customHeight="1">
      <c r="A100" s="123"/>
      <c r="B100" s="123"/>
      <c r="C100" s="59"/>
      <c r="D100" s="118"/>
      <c r="E100" s="119" t="s">
        <v>13</v>
      </c>
      <c r="F100" s="121"/>
      <c r="G100" s="164" t="str">
        <f t="shared" si="7"/>
        <v xml:space="preserve"> </v>
      </c>
      <c r="U100" s="162"/>
      <c r="V100" s="163"/>
      <c r="X100" s="161"/>
      <c r="Y100" s="162"/>
      <c r="Z100" s="163"/>
      <c r="AB100" s="161"/>
    </row>
    <row r="101" spans="1:28" ht="12" customHeight="1">
      <c r="A101" s="123" t="s">
        <v>802</v>
      </c>
      <c r="B101" s="123" t="s">
        <v>800</v>
      </c>
      <c r="C101" s="59" t="s">
        <v>794</v>
      </c>
      <c r="D101" s="118" t="s">
        <v>33</v>
      </c>
      <c r="E101" s="119">
        <v>5</v>
      </c>
      <c r="F101" s="179"/>
      <c r="G101" s="164" t="str">
        <f t="shared" si="7"/>
        <v xml:space="preserve"> </v>
      </c>
      <c r="U101" s="162"/>
      <c r="V101" s="163"/>
      <c r="X101" s="161"/>
      <c r="Y101" s="162"/>
      <c r="Z101" s="163"/>
      <c r="AB101" s="161"/>
    </row>
    <row r="102" spans="1:28" ht="12" customHeight="1">
      <c r="A102" s="123"/>
      <c r="B102" s="123"/>
      <c r="C102" s="59"/>
      <c r="D102" s="118"/>
      <c r="E102" s="119"/>
      <c r="F102" s="121"/>
      <c r="G102" s="164" t="str">
        <f t="shared" si="7"/>
        <v xml:space="preserve"> </v>
      </c>
      <c r="U102" s="162"/>
      <c r="V102" s="163"/>
      <c r="X102" s="161"/>
      <c r="Y102" s="162"/>
      <c r="Z102" s="163"/>
      <c r="AB102" s="161"/>
    </row>
    <row r="103" spans="1:28" ht="12" customHeight="1">
      <c r="A103" s="123" t="s">
        <v>806</v>
      </c>
      <c r="B103" s="123" t="s">
        <v>804</v>
      </c>
      <c r="C103" s="59" t="s">
        <v>808</v>
      </c>
      <c r="D103" s="118"/>
      <c r="E103" s="119" t="s">
        <v>13</v>
      </c>
      <c r="F103" s="121"/>
      <c r="G103" s="164" t="str">
        <f t="shared" ref="G103:G111" si="8">IF(TRIM(E103)="rate only","ro",IF(ISBLANK(F103)," ",E103*F103))</f>
        <v xml:space="preserve"> </v>
      </c>
      <c r="U103" s="162"/>
      <c r="V103" s="163"/>
      <c r="X103" s="161"/>
      <c r="Y103" s="162"/>
      <c r="Z103" s="163"/>
      <c r="AB103" s="161"/>
    </row>
    <row r="104" spans="1:28" ht="12" customHeight="1">
      <c r="A104" s="123"/>
      <c r="B104" s="123"/>
      <c r="C104" s="59"/>
      <c r="D104" s="118"/>
      <c r="E104" s="119" t="s">
        <v>13</v>
      </c>
      <c r="F104" s="121"/>
      <c r="G104" s="164" t="str">
        <f t="shared" si="8"/>
        <v xml:space="preserve"> </v>
      </c>
      <c r="U104" s="162"/>
      <c r="V104" s="163"/>
      <c r="X104" s="161"/>
      <c r="Y104" s="162"/>
      <c r="Z104" s="163"/>
      <c r="AB104" s="161"/>
    </row>
    <row r="105" spans="1:28" ht="13.5" customHeight="1">
      <c r="A105" s="123" t="s">
        <v>807</v>
      </c>
      <c r="B105" s="123" t="s">
        <v>805</v>
      </c>
      <c r="C105" s="59" t="s">
        <v>809</v>
      </c>
      <c r="D105" s="118" t="s">
        <v>33</v>
      </c>
      <c r="E105" s="119">
        <v>1</v>
      </c>
      <c r="F105" s="179"/>
      <c r="G105" s="164" t="str">
        <f t="shared" si="8"/>
        <v xml:space="preserve"> </v>
      </c>
      <c r="U105" s="162"/>
      <c r="V105" s="163"/>
      <c r="X105" s="161"/>
      <c r="Y105" s="162"/>
      <c r="Z105" s="163"/>
      <c r="AB105" s="161"/>
    </row>
    <row r="106" spans="1:28" ht="12" customHeight="1">
      <c r="A106" s="123"/>
      <c r="B106" s="123"/>
      <c r="C106" s="59"/>
      <c r="D106" s="118"/>
      <c r="E106" s="119" t="s">
        <v>13</v>
      </c>
      <c r="F106" s="121"/>
      <c r="G106" s="164" t="str">
        <f t="shared" ref="G106:G107" si="9">IF(TRIM(E106)="rate only","ro",IF(ISBLANK(F106)," ",E106*F106))</f>
        <v xml:space="preserve"> </v>
      </c>
      <c r="U106" s="162"/>
      <c r="V106" s="163"/>
      <c r="X106" s="161"/>
      <c r="Y106" s="162"/>
      <c r="Z106" s="163"/>
      <c r="AB106" s="161"/>
    </row>
    <row r="107" spans="1:28" ht="13.5" customHeight="1">
      <c r="A107" s="123" t="s">
        <v>811</v>
      </c>
      <c r="B107" s="123" t="s">
        <v>831</v>
      </c>
      <c r="C107" s="59" t="s">
        <v>810</v>
      </c>
      <c r="D107" s="118" t="s">
        <v>33</v>
      </c>
      <c r="E107" s="119">
        <v>1</v>
      </c>
      <c r="F107" s="179"/>
      <c r="G107" s="164" t="str">
        <f t="shared" si="9"/>
        <v xml:space="preserve"> </v>
      </c>
      <c r="U107" s="162"/>
      <c r="V107" s="163"/>
      <c r="X107" s="161"/>
      <c r="Y107" s="162"/>
      <c r="Z107" s="163"/>
      <c r="AB107" s="161"/>
    </row>
    <row r="108" spans="1:28" ht="12" customHeight="1">
      <c r="A108" s="123"/>
      <c r="B108" s="123"/>
      <c r="C108" s="59"/>
      <c r="D108" s="118"/>
      <c r="E108" s="119" t="s">
        <v>13</v>
      </c>
      <c r="F108" s="121"/>
      <c r="G108" s="164" t="str">
        <f t="shared" ref="G108:G109" si="10">IF(TRIM(E108)="rate only","ro",IF(ISBLANK(F108)," ",E108*F108))</f>
        <v xml:space="preserve"> </v>
      </c>
      <c r="U108" s="162"/>
      <c r="V108" s="163"/>
      <c r="X108" s="161"/>
      <c r="Y108" s="162"/>
      <c r="Z108" s="163"/>
      <c r="AB108" s="161"/>
    </row>
    <row r="109" spans="1:28" ht="13.5" customHeight="1">
      <c r="A109" s="123" t="s">
        <v>812</v>
      </c>
      <c r="B109" s="123" t="s">
        <v>832</v>
      </c>
      <c r="C109" s="59" t="s">
        <v>813</v>
      </c>
      <c r="D109" s="118" t="s">
        <v>33</v>
      </c>
      <c r="E109" s="119">
        <v>1</v>
      </c>
      <c r="F109" s="179"/>
      <c r="G109" s="164" t="str">
        <f t="shared" si="10"/>
        <v xml:space="preserve"> </v>
      </c>
      <c r="U109" s="162"/>
      <c r="V109" s="163"/>
      <c r="X109" s="161"/>
      <c r="Y109" s="162"/>
      <c r="Z109" s="163"/>
      <c r="AB109" s="161"/>
    </row>
    <row r="110" spans="1:28" ht="12" customHeight="1">
      <c r="A110" s="123"/>
      <c r="B110" s="123"/>
      <c r="C110" s="59"/>
      <c r="D110" s="118"/>
      <c r="E110" s="119"/>
      <c r="F110" s="121"/>
      <c r="G110" s="164" t="str">
        <f t="shared" si="8"/>
        <v xml:space="preserve"> </v>
      </c>
      <c r="U110" s="162"/>
      <c r="V110" s="163"/>
      <c r="X110" s="161"/>
      <c r="Y110" s="162"/>
      <c r="Z110" s="163"/>
      <c r="AB110" s="161"/>
    </row>
    <row r="111" spans="1:28" ht="13.5" customHeight="1">
      <c r="A111" s="123" t="s">
        <v>814</v>
      </c>
      <c r="B111" s="123" t="s">
        <v>833</v>
      </c>
      <c r="C111" s="59" t="s">
        <v>815</v>
      </c>
      <c r="D111" s="118" t="s">
        <v>33</v>
      </c>
      <c r="E111" s="119">
        <v>1</v>
      </c>
      <c r="F111" s="179"/>
      <c r="G111" s="164" t="str">
        <f t="shared" si="8"/>
        <v xml:space="preserve"> </v>
      </c>
      <c r="U111" s="162"/>
      <c r="V111" s="163"/>
      <c r="X111" s="161"/>
      <c r="Y111" s="162"/>
      <c r="Z111" s="163"/>
      <c r="AB111" s="161"/>
    </row>
    <row r="112" spans="1:28" ht="12" customHeight="1">
      <c r="A112" s="123"/>
      <c r="B112" s="123"/>
      <c r="C112" s="59"/>
      <c r="D112" s="118"/>
      <c r="E112" s="119"/>
      <c r="F112" s="121"/>
      <c r="G112" s="164" t="str">
        <f t="shared" ref="G112" si="11">IF(TRIM(E112)="rate only","ro",IF(ISBLANK(F112)," ",E112*F112))</f>
        <v xml:space="preserve"> </v>
      </c>
      <c r="U112" s="162"/>
      <c r="V112" s="163"/>
      <c r="X112" s="161"/>
      <c r="Y112" s="162"/>
      <c r="Z112" s="163"/>
      <c r="AB112" s="161"/>
    </row>
    <row r="113" spans="1:28" ht="12" customHeight="1">
      <c r="A113" s="122" t="s">
        <v>583</v>
      </c>
      <c r="B113" s="206" t="s">
        <v>316</v>
      </c>
      <c r="C113" s="122" t="s">
        <v>317</v>
      </c>
      <c r="D113" s="211"/>
      <c r="E113" s="158"/>
      <c r="F113" s="158"/>
      <c r="G113" s="144"/>
      <c r="T113" s="162"/>
      <c r="U113" s="163"/>
      <c r="V113" s="163"/>
      <c r="W113" s="161"/>
      <c r="X113" s="162"/>
      <c r="Y113" s="163"/>
      <c r="Z113" s="163"/>
      <c r="AA113" s="161"/>
      <c r="AB113" s="161"/>
    </row>
    <row r="114" spans="1:28" s="150" customFormat="1" ht="13.2">
      <c r="A114" s="206"/>
      <c r="B114" s="206"/>
      <c r="C114" s="122" t="s">
        <v>318</v>
      </c>
      <c r="D114" s="118" t="s">
        <v>26</v>
      </c>
      <c r="E114" s="119">
        <v>5</v>
      </c>
      <c r="F114" s="158"/>
      <c r="G114" s="164" t="str">
        <f t="shared" ref="G114" si="12">IF(TRIM(E114)="rate only","ro",IF(ISBLANK(F114)," ",E114*F114))</f>
        <v xml:space="preserve"> </v>
      </c>
      <c r="H114" s="160"/>
    </row>
    <row r="115" spans="1:28" s="150" customFormat="1" ht="13.2">
      <c r="A115" s="206"/>
      <c r="B115" s="206"/>
      <c r="C115" s="122"/>
      <c r="D115" s="207"/>
      <c r="E115" s="158"/>
      <c r="F115" s="158"/>
      <c r="G115" s="164"/>
      <c r="H115" s="160"/>
    </row>
    <row r="116" spans="1:28" s="150" customFormat="1" ht="13.2">
      <c r="A116" s="206"/>
      <c r="B116" s="206"/>
      <c r="C116" s="122"/>
      <c r="D116" s="207"/>
      <c r="E116" s="158"/>
      <c r="F116" s="158"/>
      <c r="G116" s="164"/>
      <c r="H116" s="160"/>
    </row>
    <row r="117" spans="1:28" s="150" customFormat="1" ht="13.2">
      <c r="A117" s="206"/>
      <c r="B117" s="206"/>
      <c r="C117" s="122"/>
      <c r="D117" s="207"/>
      <c r="E117" s="158"/>
      <c r="F117" s="158"/>
      <c r="G117" s="164"/>
      <c r="H117" s="160"/>
    </row>
    <row r="118" spans="1:28" s="150" customFormat="1" ht="13.2">
      <c r="A118" s="206"/>
      <c r="B118" s="206"/>
      <c r="C118" s="122"/>
      <c r="D118" s="207"/>
      <c r="E118" s="158"/>
      <c r="F118" s="158"/>
      <c r="G118" s="164"/>
      <c r="H118" s="160"/>
    </row>
    <row r="119" spans="1:28" s="150" customFormat="1" ht="13.2">
      <c r="A119" s="206"/>
      <c r="B119" s="206"/>
      <c r="C119" s="122"/>
      <c r="D119" s="207"/>
      <c r="E119" s="158"/>
      <c r="F119" s="158"/>
      <c r="G119" s="164"/>
      <c r="H119" s="160"/>
    </row>
    <row r="120" spans="1:28" s="150" customFormat="1" ht="13.2">
      <c r="A120" s="206"/>
      <c r="B120" s="206"/>
      <c r="C120" s="122"/>
      <c r="D120" s="211"/>
      <c r="E120" s="158"/>
      <c r="F120" s="158"/>
      <c r="G120" s="164"/>
      <c r="H120" s="160"/>
    </row>
    <row r="121" spans="1:28" s="160" customFormat="1" ht="12" customHeight="1">
      <c r="A121" s="123"/>
      <c r="B121" s="123"/>
      <c r="C121" s="165"/>
      <c r="D121" s="118"/>
      <c r="E121" s="119"/>
      <c r="F121" s="121"/>
      <c r="G121" s="164"/>
      <c r="I121" s="161"/>
      <c r="J121" s="161"/>
      <c r="K121" s="161"/>
      <c r="L121" s="161"/>
      <c r="M121" s="161"/>
      <c r="N121" s="161"/>
      <c r="O121" s="161"/>
      <c r="P121" s="161"/>
      <c r="Q121" s="161"/>
      <c r="R121" s="161"/>
      <c r="S121" s="161"/>
      <c r="T121" s="161"/>
      <c r="U121" s="161"/>
      <c r="V121" s="162"/>
      <c r="W121" s="163"/>
      <c r="X121" s="163"/>
      <c r="Y121" s="161"/>
      <c r="Z121" s="162"/>
      <c r="AA121" s="163"/>
      <c r="AB121" s="163"/>
    </row>
    <row r="122" spans="1:28" s="150" customFormat="1" ht="13.2">
      <c r="A122" s="62"/>
      <c r="B122" s="70"/>
      <c r="C122" s="70"/>
      <c r="D122" s="70"/>
      <c r="E122" s="70"/>
      <c r="F122" s="71"/>
      <c r="G122" s="72"/>
    </row>
    <row r="123" spans="1:28" s="150" customFormat="1" ht="13.2">
      <c r="A123" s="152" t="s">
        <v>252</v>
      </c>
      <c r="B123" s="60"/>
      <c r="C123" s="153"/>
      <c r="D123" s="153"/>
      <c r="E123" s="153"/>
      <c r="F123" s="155"/>
      <c r="G123" s="170">
        <f>SUM(G97:G121)</f>
        <v>0</v>
      </c>
    </row>
    <row r="124" spans="1:28" s="150" customFormat="1" ht="13.8" thickBot="1">
      <c r="A124" s="53"/>
      <c r="B124" s="65"/>
      <c r="C124" s="65"/>
      <c r="D124" s="65"/>
      <c r="E124" s="65"/>
      <c r="F124" s="73"/>
      <c r="G124" s="51"/>
    </row>
    <row r="125" spans="1:28" s="150" customFormat="1" ht="13.8" thickBot="1">
      <c r="A125" s="779" t="s">
        <v>27</v>
      </c>
      <c r="B125" s="780"/>
      <c r="C125" s="781"/>
      <c r="D125" s="781"/>
      <c r="E125" s="781"/>
      <c r="F125" s="782" t="s">
        <v>28</v>
      </c>
      <c r="G125" s="783"/>
    </row>
    <row r="126" spans="1:28" s="150" customFormat="1" ht="15" customHeight="1">
      <c r="A126" s="148" t="s">
        <v>248</v>
      </c>
      <c r="B126" s="148"/>
      <c r="C126" s="149"/>
      <c r="D126" s="149"/>
      <c r="E126" s="149"/>
      <c r="F126" s="149"/>
      <c r="G126" s="149"/>
    </row>
    <row r="127" spans="1:28" s="150" customFormat="1" ht="12.75" customHeight="1">
      <c r="A127" s="763" t="s">
        <v>1837</v>
      </c>
      <c r="B127" s="763"/>
      <c r="C127" s="763"/>
      <c r="D127" s="763"/>
      <c r="E127" s="763"/>
      <c r="F127" s="763"/>
      <c r="G127" s="763"/>
    </row>
    <row r="128" spans="1:28" s="150" customFormat="1" ht="15" customHeight="1">
      <c r="A128" s="757" t="s">
        <v>828</v>
      </c>
      <c r="B128" s="757"/>
      <c r="C128" s="757"/>
      <c r="D128" s="621"/>
      <c r="E128" s="621"/>
      <c r="F128" s="621"/>
      <c r="G128" s="621"/>
    </row>
    <row r="129" spans="1:28" s="150" customFormat="1" ht="13.2">
      <c r="A129" s="60"/>
      <c r="B129" s="60"/>
      <c r="C129" s="149"/>
      <c r="D129" s="149"/>
      <c r="E129" s="149"/>
      <c r="F129" s="171"/>
      <c r="G129" s="149"/>
    </row>
    <row r="130" spans="1:28" s="150" customFormat="1" ht="13.2">
      <c r="A130" s="61"/>
      <c r="B130" s="61"/>
      <c r="C130" s="61"/>
      <c r="D130" s="61"/>
      <c r="E130" s="61"/>
      <c r="F130" s="74"/>
      <c r="G130" s="61"/>
    </row>
    <row r="131" spans="1:28" s="150" customFormat="1" ht="13.2">
      <c r="A131" s="29" t="s">
        <v>0</v>
      </c>
      <c r="B131" s="29" t="s">
        <v>433</v>
      </c>
      <c r="C131" s="29" t="s">
        <v>1</v>
      </c>
      <c r="D131" s="29" t="s">
        <v>2</v>
      </c>
      <c r="E131" s="29" t="s">
        <v>3</v>
      </c>
      <c r="F131" s="172" t="s">
        <v>4</v>
      </c>
      <c r="G131" s="29" t="s">
        <v>249</v>
      </c>
    </row>
    <row r="132" spans="1:28" s="150" customFormat="1" ht="13.2">
      <c r="A132" s="29" t="s">
        <v>29</v>
      </c>
      <c r="B132" s="29"/>
      <c r="C132" s="29"/>
      <c r="D132" s="29"/>
      <c r="E132" s="29"/>
      <c r="F132" s="172"/>
      <c r="G132" s="29" t="s">
        <v>250</v>
      </c>
    </row>
    <row r="133" spans="1:28" s="150" customFormat="1" ht="13.2">
      <c r="A133" s="51"/>
      <c r="B133" s="51"/>
      <c r="C133" s="51"/>
      <c r="D133" s="51"/>
      <c r="E133" s="51"/>
      <c r="F133" s="75"/>
      <c r="G133" s="29"/>
    </row>
    <row r="134" spans="1:28" s="150" customFormat="1" ht="13.2">
      <c r="A134" s="62"/>
      <c r="B134" s="63"/>
      <c r="C134" s="63"/>
      <c r="D134" s="63"/>
      <c r="E134" s="63"/>
      <c r="F134" s="76"/>
      <c r="G134" s="61"/>
    </row>
    <row r="135" spans="1:28" s="150" customFormat="1" ht="13.2">
      <c r="A135" s="152" t="s">
        <v>251</v>
      </c>
      <c r="B135" s="60"/>
      <c r="C135" s="153"/>
      <c r="D135" s="153"/>
      <c r="E135" s="153"/>
      <c r="F135" s="154"/>
      <c r="G135" s="170">
        <f>G123</f>
        <v>0</v>
      </c>
    </row>
    <row r="136" spans="1:28" s="150" customFormat="1" ht="13.2">
      <c r="A136" s="53"/>
      <c r="B136" s="65"/>
      <c r="C136" s="65"/>
      <c r="D136" s="65"/>
      <c r="E136" s="65"/>
      <c r="F136" s="66"/>
      <c r="G136" s="77"/>
    </row>
    <row r="137" spans="1:28" s="160" customFormat="1" ht="14.25" customHeight="1">
      <c r="A137" s="123"/>
      <c r="B137" s="123"/>
      <c r="C137" s="59"/>
      <c r="D137" s="118"/>
      <c r="E137" s="119"/>
      <c r="F137" s="202"/>
      <c r="G137" s="203"/>
      <c r="I137" s="161"/>
      <c r="J137" s="161"/>
      <c r="K137" s="161"/>
      <c r="L137" s="161"/>
      <c r="M137" s="161"/>
      <c r="N137" s="161"/>
      <c r="O137" s="161"/>
      <c r="P137" s="161"/>
      <c r="Q137" s="161"/>
      <c r="R137" s="161"/>
      <c r="S137" s="161"/>
      <c r="T137" s="161"/>
      <c r="U137" s="161"/>
      <c r="V137" s="162"/>
      <c r="W137" s="163"/>
      <c r="X137" s="163"/>
      <c r="Y137" s="161"/>
      <c r="Z137" s="162"/>
      <c r="AA137" s="163"/>
      <c r="AB137" s="163"/>
    </row>
    <row r="138" spans="1:28" s="150" customFormat="1" ht="13.2">
      <c r="A138" s="122" t="s">
        <v>1812</v>
      </c>
      <c r="B138" s="206" t="s">
        <v>816</v>
      </c>
      <c r="C138" s="122" t="s">
        <v>817</v>
      </c>
      <c r="D138" s="211"/>
      <c r="E138" s="158"/>
      <c r="F138" s="158"/>
      <c r="G138" s="144"/>
      <c r="H138" s="160"/>
    </row>
    <row r="139" spans="1:28" s="160" customFormat="1" ht="15" customHeight="1">
      <c r="A139" s="206"/>
      <c r="B139" s="206"/>
      <c r="C139" s="122" t="s">
        <v>818</v>
      </c>
      <c r="D139" s="118"/>
      <c r="E139" s="158"/>
      <c r="F139" s="158"/>
      <c r="G139" s="164"/>
      <c r="I139" s="161"/>
      <c r="J139" s="161"/>
      <c r="K139" s="161"/>
      <c r="L139" s="161"/>
      <c r="M139" s="161"/>
      <c r="N139" s="161"/>
      <c r="O139" s="161"/>
      <c r="P139" s="161"/>
      <c r="Q139" s="161"/>
      <c r="R139" s="161"/>
      <c r="S139" s="161"/>
      <c r="T139" s="161"/>
      <c r="U139" s="161"/>
      <c r="V139" s="162"/>
      <c r="W139" s="163"/>
      <c r="X139" s="163"/>
      <c r="Y139" s="161"/>
      <c r="Z139" s="162"/>
      <c r="AA139" s="163"/>
      <c r="AB139" s="163"/>
    </row>
    <row r="140" spans="1:28" ht="12" customHeight="1">
      <c r="A140" s="122"/>
      <c r="B140" s="122"/>
      <c r="C140" s="117" t="s">
        <v>819</v>
      </c>
      <c r="D140" s="118"/>
      <c r="E140" s="119"/>
      <c r="F140" s="121"/>
      <c r="G140" s="120"/>
      <c r="U140" s="162"/>
      <c r="V140" s="163"/>
      <c r="X140" s="161"/>
      <c r="Y140" s="162"/>
      <c r="Z140" s="163"/>
      <c r="AB140" s="161"/>
    </row>
    <row r="141" spans="1:28" ht="12" customHeight="1">
      <c r="A141" s="122"/>
      <c r="B141" s="122"/>
      <c r="C141" s="117"/>
      <c r="D141" s="118"/>
      <c r="E141" s="119"/>
      <c r="F141" s="121"/>
      <c r="G141" s="120"/>
      <c r="U141" s="162"/>
      <c r="V141" s="163"/>
      <c r="X141" s="161"/>
      <c r="Y141" s="162"/>
      <c r="Z141" s="163"/>
      <c r="AB141" s="161"/>
    </row>
    <row r="142" spans="1:28" ht="12" customHeight="1">
      <c r="A142" s="123" t="s">
        <v>820</v>
      </c>
      <c r="B142" s="123" t="s">
        <v>821</v>
      </c>
      <c r="C142" s="59" t="s">
        <v>822</v>
      </c>
      <c r="D142" s="118"/>
      <c r="E142" s="119"/>
      <c r="F142" s="121"/>
      <c r="G142" s="120"/>
      <c r="U142" s="162"/>
      <c r="V142" s="163"/>
      <c r="X142" s="161"/>
      <c r="Y142" s="162"/>
      <c r="Z142" s="163"/>
      <c r="AB142" s="161"/>
    </row>
    <row r="143" spans="1:28" ht="12" customHeight="1">
      <c r="A143" s="122"/>
      <c r="B143" s="122"/>
      <c r="C143" s="59" t="s">
        <v>58</v>
      </c>
      <c r="D143" s="118" t="s">
        <v>26</v>
      </c>
      <c r="E143" s="119">
        <f>ROUNDUP((N16*P16*(S16+R16)),-1)</f>
        <v>70</v>
      </c>
      <c r="F143" s="179"/>
      <c r="G143" s="164" t="str">
        <f t="shared" ref="G143" si="13">IF(TRIM(E143)="rate only","ro",IF(ISBLANK(F143)," ",E143*F143))</f>
        <v xml:space="preserve"> </v>
      </c>
      <c r="U143" s="162"/>
      <c r="V143" s="163"/>
      <c r="X143" s="161"/>
      <c r="Y143" s="162"/>
      <c r="Z143" s="163"/>
      <c r="AB143" s="161"/>
    </row>
    <row r="144" spans="1:28" ht="12" customHeight="1">
      <c r="A144" s="122"/>
      <c r="B144" s="122"/>
      <c r="C144" s="117"/>
      <c r="D144" s="118"/>
      <c r="E144" s="119"/>
      <c r="F144" s="121"/>
      <c r="G144" s="120"/>
      <c r="U144" s="162"/>
      <c r="V144" s="163"/>
      <c r="X144" s="161"/>
      <c r="Y144" s="162"/>
      <c r="Z144" s="163"/>
      <c r="AB144" s="161"/>
    </row>
    <row r="145" spans="1:28" s="160" customFormat="1" ht="12" customHeight="1">
      <c r="A145" s="122" t="s">
        <v>590</v>
      </c>
      <c r="B145" s="122" t="s">
        <v>823</v>
      </c>
      <c r="C145" s="117" t="s">
        <v>319</v>
      </c>
      <c r="D145" s="118"/>
      <c r="E145" s="119"/>
      <c r="F145" s="121"/>
      <c r="G145" s="164"/>
      <c r="I145" s="161"/>
      <c r="J145" s="161"/>
      <c r="K145" s="161"/>
      <c r="L145" s="161"/>
      <c r="M145" s="161"/>
      <c r="N145" s="161"/>
      <c r="O145" s="161"/>
      <c r="P145" s="161"/>
      <c r="Q145" s="161"/>
      <c r="R145" s="161"/>
      <c r="S145" s="161"/>
      <c r="T145" s="161"/>
      <c r="U145" s="161"/>
      <c r="V145" s="162"/>
      <c r="W145" s="163"/>
      <c r="X145" s="163"/>
      <c r="Y145" s="161"/>
      <c r="Z145" s="162"/>
      <c r="AA145" s="163"/>
      <c r="AB145" s="163"/>
    </row>
    <row r="146" spans="1:28" s="160" customFormat="1" ht="15.75" customHeight="1">
      <c r="A146" s="122"/>
      <c r="B146" s="122"/>
      <c r="C146" s="59"/>
      <c r="D146" s="118"/>
      <c r="E146" s="119"/>
      <c r="F146" s="158"/>
      <c r="G146" s="164"/>
      <c r="I146" s="161"/>
      <c r="J146" s="161"/>
      <c r="K146" s="161"/>
      <c r="L146" s="161"/>
      <c r="M146" s="161"/>
      <c r="N146" s="161"/>
      <c r="O146" s="161"/>
      <c r="P146" s="161"/>
      <c r="Q146" s="161"/>
      <c r="R146" s="161"/>
      <c r="S146" s="161"/>
      <c r="T146" s="161"/>
      <c r="U146" s="161"/>
      <c r="V146" s="162"/>
      <c r="W146" s="163"/>
      <c r="X146" s="163"/>
      <c r="Y146" s="161"/>
      <c r="Z146" s="162"/>
      <c r="AA146" s="163"/>
      <c r="AB146" s="163"/>
    </row>
    <row r="147" spans="1:28" s="160" customFormat="1" ht="12" customHeight="1">
      <c r="A147" s="122" t="s">
        <v>592</v>
      </c>
      <c r="B147" s="122" t="s">
        <v>824</v>
      </c>
      <c r="C147" s="117" t="s">
        <v>825</v>
      </c>
      <c r="D147" s="118"/>
      <c r="E147" s="119"/>
      <c r="F147" s="158"/>
      <c r="G147" s="164"/>
      <c r="I147" s="161"/>
      <c r="J147" s="161"/>
      <c r="K147" s="161"/>
      <c r="L147" s="161"/>
      <c r="M147" s="161"/>
      <c r="N147" s="161"/>
      <c r="O147" s="161"/>
      <c r="P147" s="161"/>
      <c r="Q147" s="161"/>
      <c r="R147" s="161"/>
      <c r="S147" s="161"/>
      <c r="T147" s="161"/>
      <c r="U147" s="161"/>
      <c r="V147" s="162"/>
      <c r="W147" s="163"/>
      <c r="X147" s="163"/>
      <c r="Y147" s="161"/>
      <c r="Z147" s="162"/>
      <c r="AA147" s="163"/>
      <c r="AB147" s="163"/>
    </row>
    <row r="148" spans="1:28" s="160" customFormat="1" ht="12" customHeight="1">
      <c r="A148" s="122"/>
      <c r="B148" s="122"/>
      <c r="C148" s="117"/>
      <c r="D148" s="118"/>
      <c r="E148" s="119"/>
      <c r="F148" s="158"/>
      <c r="G148" s="164"/>
      <c r="I148" s="161"/>
      <c r="J148" s="161"/>
      <c r="K148" s="161"/>
      <c r="L148" s="161"/>
      <c r="M148" s="161"/>
      <c r="N148" s="161"/>
      <c r="O148" s="161"/>
      <c r="P148" s="161"/>
      <c r="Q148" s="161"/>
      <c r="R148" s="161"/>
      <c r="S148" s="161"/>
      <c r="T148" s="161"/>
      <c r="U148" s="161"/>
      <c r="V148" s="162"/>
      <c r="W148" s="163"/>
      <c r="X148" s="163"/>
      <c r="Y148" s="161"/>
      <c r="Z148" s="162"/>
      <c r="AA148" s="163"/>
      <c r="AB148" s="163"/>
    </row>
    <row r="149" spans="1:28" s="160" customFormat="1" ht="12" customHeight="1">
      <c r="A149" s="123" t="s">
        <v>596</v>
      </c>
      <c r="B149" s="123" t="s">
        <v>826</v>
      </c>
      <c r="C149" s="59" t="s">
        <v>794</v>
      </c>
      <c r="D149" s="118" t="s">
        <v>12</v>
      </c>
      <c r="E149" s="119">
        <f>N16</f>
        <v>220</v>
      </c>
      <c r="F149" s="158"/>
      <c r="G149" s="164" t="str">
        <f>IF(TRIM(E149)="rate only","ro",IF(ISBLANK(F149)," ",E149*F149))</f>
        <v xml:space="preserve"> </v>
      </c>
      <c r="I149" s="161"/>
      <c r="J149" s="161"/>
      <c r="K149" s="161"/>
      <c r="L149" s="161"/>
      <c r="M149" s="161"/>
      <c r="N149" s="161"/>
      <c r="O149" s="161"/>
      <c r="P149" s="161"/>
      <c r="Q149" s="161"/>
      <c r="R149" s="161"/>
      <c r="S149" s="161"/>
      <c r="T149" s="161"/>
      <c r="U149" s="161"/>
      <c r="V149" s="162"/>
      <c r="W149" s="163"/>
      <c r="X149" s="163"/>
      <c r="Y149" s="161"/>
      <c r="Z149" s="162"/>
      <c r="AA149" s="163"/>
      <c r="AB149" s="163"/>
    </row>
    <row r="150" spans="1:28" s="160" customFormat="1" ht="12" customHeight="1">
      <c r="A150" s="123"/>
      <c r="B150" s="123"/>
      <c r="C150" s="59"/>
      <c r="D150" s="118"/>
      <c r="E150" s="119"/>
      <c r="F150" s="158"/>
      <c r="G150" s="204"/>
      <c r="I150" s="161"/>
      <c r="J150" s="161"/>
      <c r="K150" s="161"/>
      <c r="L150" s="161"/>
      <c r="M150" s="161"/>
      <c r="N150" s="161"/>
      <c r="O150" s="161"/>
      <c r="P150" s="161"/>
      <c r="Q150" s="161"/>
      <c r="R150" s="161"/>
      <c r="S150" s="161"/>
      <c r="T150" s="161"/>
      <c r="U150" s="161"/>
      <c r="V150" s="162"/>
      <c r="W150" s="163"/>
      <c r="X150" s="163"/>
      <c r="Y150" s="161"/>
      <c r="Z150" s="162"/>
      <c r="AA150" s="163"/>
      <c r="AB150" s="163"/>
    </row>
    <row r="151" spans="1:28" s="160" customFormat="1" ht="12" customHeight="1">
      <c r="A151" s="123"/>
      <c r="B151" s="123"/>
      <c r="C151" s="59"/>
      <c r="D151" s="118"/>
      <c r="E151" s="119"/>
      <c r="F151" s="158"/>
      <c r="G151" s="164"/>
      <c r="I151" s="161"/>
      <c r="J151" s="161"/>
      <c r="K151" s="161"/>
      <c r="L151" s="161"/>
      <c r="M151" s="161"/>
      <c r="N151" s="161"/>
      <c r="O151" s="161"/>
      <c r="P151" s="161"/>
      <c r="Q151" s="161"/>
      <c r="R151" s="161"/>
      <c r="S151" s="161"/>
      <c r="T151" s="161"/>
      <c r="U151" s="161"/>
      <c r="V151" s="162"/>
      <c r="W151" s="163"/>
      <c r="X151" s="163"/>
      <c r="Y151" s="161"/>
      <c r="Z151" s="162"/>
      <c r="AA151" s="163"/>
      <c r="AB151" s="163"/>
    </row>
    <row r="152" spans="1:28" s="160" customFormat="1" ht="12" customHeight="1">
      <c r="A152" s="123"/>
      <c r="B152" s="123"/>
      <c r="C152" s="59"/>
      <c r="D152" s="118"/>
      <c r="E152" s="119"/>
      <c r="F152" s="158"/>
      <c r="G152" s="164"/>
      <c r="I152" s="161"/>
      <c r="J152" s="161"/>
      <c r="K152" s="161"/>
      <c r="L152" s="161"/>
      <c r="M152" s="161"/>
      <c r="N152" s="161"/>
      <c r="O152" s="161"/>
      <c r="P152" s="161"/>
      <c r="Q152" s="161"/>
      <c r="R152" s="161"/>
      <c r="S152" s="161"/>
      <c r="T152" s="161"/>
      <c r="U152" s="161"/>
      <c r="V152" s="162"/>
      <c r="W152" s="163"/>
      <c r="X152" s="163"/>
      <c r="Y152" s="161"/>
      <c r="Z152" s="162"/>
      <c r="AA152" s="163"/>
      <c r="AB152" s="163"/>
    </row>
    <row r="153" spans="1:28" s="160" customFormat="1" ht="12" customHeight="1">
      <c r="A153" s="123"/>
      <c r="B153" s="123"/>
      <c r="C153" s="59"/>
      <c r="D153" s="118"/>
      <c r="E153" s="119"/>
      <c r="F153" s="158"/>
      <c r="G153" s="164"/>
      <c r="I153" s="161"/>
      <c r="J153" s="161"/>
      <c r="K153" s="161"/>
      <c r="L153" s="161"/>
      <c r="M153" s="161"/>
      <c r="N153" s="161"/>
      <c r="O153" s="161"/>
      <c r="P153" s="161"/>
      <c r="Q153" s="161"/>
      <c r="R153" s="161"/>
      <c r="S153" s="161"/>
      <c r="T153" s="161"/>
      <c r="U153" s="161"/>
      <c r="V153" s="162"/>
      <c r="W153" s="163"/>
      <c r="X153" s="163"/>
      <c r="Y153" s="161"/>
      <c r="Z153" s="162"/>
      <c r="AA153" s="163"/>
      <c r="AB153" s="163"/>
    </row>
    <row r="154" spans="1:28" s="160" customFormat="1" ht="12" customHeight="1">
      <c r="A154" s="123"/>
      <c r="B154" s="123"/>
      <c r="C154" s="59"/>
      <c r="D154" s="118"/>
      <c r="E154" s="119"/>
      <c r="F154" s="158"/>
      <c r="G154" s="164"/>
      <c r="I154" s="161"/>
      <c r="J154" s="161"/>
      <c r="K154" s="161"/>
      <c r="L154" s="161"/>
      <c r="M154" s="161"/>
      <c r="N154" s="161"/>
      <c r="O154" s="161"/>
      <c r="P154" s="161"/>
      <c r="Q154" s="161"/>
      <c r="R154" s="161"/>
      <c r="S154" s="161"/>
      <c r="T154" s="161"/>
      <c r="U154" s="161"/>
      <c r="V154" s="162"/>
      <c r="W154" s="163"/>
      <c r="X154" s="163"/>
      <c r="Y154" s="161"/>
      <c r="Z154" s="162"/>
      <c r="AA154" s="163"/>
      <c r="AB154" s="163"/>
    </row>
    <row r="155" spans="1:28" s="160" customFormat="1" ht="12" customHeight="1">
      <c r="A155" s="123"/>
      <c r="B155" s="123"/>
      <c r="C155" s="59"/>
      <c r="D155" s="118"/>
      <c r="E155" s="119"/>
      <c r="F155" s="158"/>
      <c r="G155" s="164"/>
      <c r="I155" s="161"/>
      <c r="J155" s="161"/>
      <c r="K155" s="161"/>
      <c r="L155" s="161"/>
      <c r="M155" s="161"/>
      <c r="N155" s="161"/>
      <c r="O155" s="161"/>
      <c r="P155" s="161"/>
      <c r="Q155" s="161"/>
      <c r="R155" s="161"/>
      <c r="S155" s="161"/>
      <c r="T155" s="161"/>
      <c r="U155" s="161"/>
      <c r="V155" s="162"/>
      <c r="W155" s="163"/>
      <c r="X155" s="163"/>
      <c r="Y155" s="161"/>
      <c r="Z155" s="162"/>
      <c r="AA155" s="163"/>
      <c r="AB155" s="163"/>
    </row>
    <row r="156" spans="1:28" s="160" customFormat="1" ht="12" customHeight="1">
      <c r="A156" s="123"/>
      <c r="B156" s="123"/>
      <c r="C156" s="59"/>
      <c r="D156" s="118"/>
      <c r="E156" s="119"/>
      <c r="F156" s="158"/>
      <c r="G156" s="164"/>
      <c r="I156" s="161"/>
      <c r="J156" s="161"/>
      <c r="K156" s="161"/>
      <c r="L156" s="161"/>
      <c r="M156" s="161"/>
      <c r="N156" s="161"/>
      <c r="O156" s="161"/>
      <c r="P156" s="161"/>
      <c r="Q156" s="161"/>
      <c r="R156" s="161"/>
      <c r="S156" s="161"/>
      <c r="T156" s="161"/>
      <c r="U156" s="161"/>
      <c r="V156" s="162"/>
      <c r="W156" s="163"/>
      <c r="X156" s="163"/>
      <c r="Y156" s="161"/>
      <c r="Z156" s="162"/>
      <c r="AA156" s="163"/>
      <c r="AB156" s="163"/>
    </row>
    <row r="157" spans="1:28" s="160" customFormat="1" ht="12" customHeight="1">
      <c r="A157" s="123"/>
      <c r="B157" s="123"/>
      <c r="C157" s="59"/>
      <c r="D157" s="118"/>
      <c r="E157" s="119"/>
      <c r="F157" s="158"/>
      <c r="G157" s="164"/>
      <c r="I157" s="161"/>
      <c r="J157" s="161"/>
      <c r="K157" s="161"/>
      <c r="L157" s="161"/>
      <c r="M157" s="161"/>
      <c r="N157" s="161"/>
      <c r="O157" s="161"/>
      <c r="P157" s="161"/>
      <c r="Q157" s="161"/>
      <c r="R157" s="161"/>
      <c r="S157" s="161"/>
      <c r="T157" s="161"/>
      <c r="U157" s="161"/>
      <c r="V157" s="162"/>
      <c r="W157" s="163"/>
      <c r="X157" s="163"/>
      <c r="Y157" s="161"/>
      <c r="Z157" s="162"/>
      <c r="AA157" s="163"/>
      <c r="AB157" s="163"/>
    </row>
    <row r="158" spans="1:28" s="160" customFormat="1" ht="12" customHeight="1">
      <c r="A158" s="123"/>
      <c r="B158" s="123"/>
      <c r="C158" s="59"/>
      <c r="D158" s="118"/>
      <c r="E158" s="119"/>
      <c r="F158" s="158"/>
      <c r="G158" s="164"/>
      <c r="I158" s="161"/>
      <c r="J158" s="161"/>
      <c r="K158" s="161"/>
      <c r="L158" s="161"/>
      <c r="M158" s="161"/>
      <c r="N158" s="161"/>
      <c r="O158" s="161"/>
      <c r="P158" s="161"/>
      <c r="Q158" s="161"/>
      <c r="R158" s="161"/>
      <c r="S158" s="161"/>
      <c r="T158" s="161"/>
      <c r="U158" s="161"/>
      <c r="V158" s="162"/>
      <c r="W158" s="163"/>
      <c r="X158" s="163"/>
      <c r="Y158" s="161"/>
      <c r="Z158" s="162"/>
      <c r="AA158" s="163"/>
      <c r="AB158" s="163"/>
    </row>
    <row r="159" spans="1:28" s="160" customFormat="1" ht="12" customHeight="1">
      <c r="A159" s="123"/>
      <c r="B159" s="123"/>
      <c r="C159" s="59"/>
      <c r="D159" s="118"/>
      <c r="E159" s="119"/>
      <c r="F159" s="158"/>
      <c r="G159" s="164"/>
      <c r="I159" s="161"/>
      <c r="J159" s="161"/>
      <c r="K159" s="161"/>
      <c r="L159" s="161"/>
      <c r="M159" s="161"/>
      <c r="N159" s="161"/>
      <c r="O159" s="161"/>
      <c r="P159" s="161"/>
      <c r="Q159" s="161"/>
      <c r="R159" s="161"/>
      <c r="S159" s="161"/>
      <c r="T159" s="161"/>
      <c r="U159" s="161"/>
      <c r="V159" s="162"/>
      <c r="W159" s="163"/>
      <c r="X159" s="163"/>
      <c r="Y159" s="161"/>
      <c r="Z159" s="162"/>
      <c r="AA159" s="163"/>
      <c r="AB159" s="163"/>
    </row>
    <row r="160" spans="1:28" s="160" customFormat="1" ht="12" customHeight="1">
      <c r="A160" s="123"/>
      <c r="B160" s="123"/>
      <c r="C160" s="59"/>
      <c r="D160" s="118"/>
      <c r="E160" s="119"/>
      <c r="F160" s="158"/>
      <c r="G160" s="164"/>
      <c r="I160" s="161"/>
      <c r="J160" s="161"/>
      <c r="K160" s="161"/>
      <c r="L160" s="161"/>
      <c r="M160" s="161"/>
      <c r="N160" s="161"/>
      <c r="O160" s="161"/>
      <c r="P160" s="161"/>
      <c r="Q160" s="161"/>
      <c r="R160" s="161"/>
      <c r="S160" s="161"/>
      <c r="T160" s="161"/>
      <c r="U160" s="161"/>
      <c r="V160" s="162"/>
      <c r="W160" s="163"/>
      <c r="X160" s="163"/>
      <c r="Y160" s="161"/>
      <c r="Z160" s="162"/>
      <c r="AA160" s="163"/>
      <c r="AB160" s="163"/>
    </row>
    <row r="161" spans="1:28" s="160" customFormat="1" ht="12" customHeight="1">
      <c r="A161" s="123"/>
      <c r="B161" s="123"/>
      <c r="C161" s="59"/>
      <c r="D161" s="118"/>
      <c r="E161" s="119"/>
      <c r="F161" s="158"/>
      <c r="G161" s="164"/>
      <c r="I161" s="161"/>
      <c r="J161" s="161"/>
      <c r="K161" s="161"/>
      <c r="L161" s="161"/>
      <c r="M161" s="161"/>
      <c r="N161" s="161"/>
      <c r="O161" s="161"/>
      <c r="P161" s="161"/>
      <c r="Q161" s="161"/>
      <c r="R161" s="161"/>
      <c r="S161" s="161"/>
      <c r="T161" s="161"/>
      <c r="U161" s="161"/>
      <c r="V161" s="162"/>
      <c r="W161" s="163"/>
      <c r="X161" s="163"/>
      <c r="Y161" s="161"/>
      <c r="Z161" s="162"/>
      <c r="AA161" s="163"/>
      <c r="AB161" s="163"/>
    </row>
    <row r="162" spans="1:28" s="160" customFormat="1" ht="12" customHeight="1">
      <c r="A162" s="123"/>
      <c r="B162" s="123"/>
      <c r="C162" s="59"/>
      <c r="D162" s="118"/>
      <c r="E162" s="119"/>
      <c r="F162" s="158"/>
      <c r="G162" s="164"/>
      <c r="I162" s="161"/>
      <c r="J162" s="161"/>
      <c r="K162" s="161"/>
      <c r="L162" s="161"/>
      <c r="M162" s="161"/>
      <c r="N162" s="161"/>
      <c r="O162" s="161"/>
      <c r="P162" s="161"/>
      <c r="Q162" s="161"/>
      <c r="R162" s="161"/>
      <c r="S162" s="161"/>
      <c r="T162" s="161"/>
      <c r="U162" s="161"/>
      <c r="V162" s="162"/>
      <c r="W162" s="163"/>
      <c r="X162" s="163"/>
      <c r="Y162" s="161"/>
      <c r="Z162" s="162"/>
      <c r="AA162" s="163"/>
      <c r="AB162" s="163"/>
    </row>
    <row r="163" spans="1:28" s="160" customFormat="1" ht="12" customHeight="1">
      <c r="A163" s="123"/>
      <c r="B163" s="123"/>
      <c r="C163" s="59"/>
      <c r="D163" s="118"/>
      <c r="E163" s="119"/>
      <c r="F163" s="158"/>
      <c r="G163" s="164"/>
      <c r="I163" s="161"/>
      <c r="J163" s="161"/>
      <c r="K163" s="161"/>
      <c r="L163" s="161"/>
      <c r="M163" s="161"/>
      <c r="N163" s="161"/>
      <c r="O163" s="161"/>
      <c r="P163" s="161"/>
      <c r="Q163" s="161"/>
      <c r="R163" s="161"/>
      <c r="S163" s="161"/>
      <c r="T163" s="161"/>
      <c r="U163" s="161"/>
      <c r="V163" s="162"/>
      <c r="W163" s="163"/>
      <c r="X163" s="163"/>
      <c r="Y163" s="161"/>
      <c r="Z163" s="162"/>
      <c r="AA163" s="163"/>
      <c r="AB163" s="163"/>
    </row>
    <row r="164" spans="1:28" s="160" customFormat="1" ht="12" customHeight="1">
      <c r="A164" s="123"/>
      <c r="B164" s="123"/>
      <c r="C164" s="59"/>
      <c r="D164" s="118"/>
      <c r="E164" s="119"/>
      <c r="F164" s="158"/>
      <c r="G164" s="164"/>
      <c r="I164" s="161"/>
      <c r="J164" s="161"/>
      <c r="K164" s="161"/>
      <c r="L164" s="161"/>
      <c r="M164" s="161"/>
      <c r="N164" s="161"/>
      <c r="O164" s="161"/>
      <c r="P164" s="161"/>
      <c r="Q164" s="161"/>
      <c r="R164" s="161"/>
      <c r="S164" s="161"/>
      <c r="T164" s="161"/>
      <c r="U164" s="161"/>
      <c r="V164" s="162"/>
      <c r="W164" s="163"/>
      <c r="X164" s="163"/>
      <c r="Y164" s="161"/>
      <c r="Z164" s="162"/>
      <c r="AA164" s="163"/>
      <c r="AB164" s="163"/>
    </row>
    <row r="165" spans="1:28" s="160" customFormat="1" ht="12" customHeight="1">
      <c r="A165" s="123"/>
      <c r="B165" s="123"/>
      <c r="C165" s="59"/>
      <c r="D165" s="118"/>
      <c r="E165" s="119"/>
      <c r="F165" s="158"/>
      <c r="G165" s="164"/>
      <c r="I165" s="161"/>
      <c r="J165" s="161"/>
      <c r="K165" s="161"/>
      <c r="L165" s="161"/>
      <c r="M165" s="161"/>
      <c r="N165" s="161"/>
      <c r="O165" s="161"/>
      <c r="P165" s="161"/>
      <c r="Q165" s="161"/>
      <c r="R165" s="161"/>
      <c r="S165" s="161"/>
      <c r="T165" s="161"/>
      <c r="U165" s="161"/>
      <c r="V165" s="162"/>
      <c r="W165" s="163"/>
      <c r="X165" s="163"/>
      <c r="Y165" s="161"/>
      <c r="Z165" s="162"/>
      <c r="AA165" s="163"/>
      <c r="AB165" s="163"/>
    </row>
    <row r="166" spans="1:28" s="160" customFormat="1" ht="12" customHeight="1">
      <c r="A166" s="123"/>
      <c r="B166" s="123"/>
      <c r="C166" s="59"/>
      <c r="D166" s="118"/>
      <c r="E166" s="119"/>
      <c r="F166" s="158"/>
      <c r="G166" s="164"/>
      <c r="I166" s="161"/>
      <c r="J166" s="161"/>
      <c r="K166" s="161"/>
      <c r="L166" s="161"/>
      <c r="M166" s="161"/>
      <c r="N166" s="161"/>
      <c r="O166" s="161"/>
      <c r="P166" s="161"/>
      <c r="Q166" s="161"/>
      <c r="R166" s="161"/>
      <c r="S166" s="161"/>
      <c r="T166" s="161"/>
      <c r="U166" s="161"/>
      <c r="V166" s="162"/>
      <c r="W166" s="163"/>
      <c r="X166" s="163"/>
      <c r="Y166" s="161"/>
      <c r="Z166" s="162"/>
      <c r="AA166" s="163"/>
      <c r="AB166" s="163"/>
    </row>
    <row r="167" spans="1:28" s="160" customFormat="1" ht="12" customHeight="1">
      <c r="A167" s="123"/>
      <c r="B167" s="123"/>
      <c r="C167" s="59"/>
      <c r="D167" s="118"/>
      <c r="E167" s="119"/>
      <c r="F167" s="158"/>
      <c r="G167" s="164"/>
      <c r="I167" s="161"/>
      <c r="J167" s="161"/>
      <c r="K167" s="161"/>
      <c r="L167" s="161"/>
      <c r="M167" s="161"/>
      <c r="N167" s="161"/>
      <c r="O167" s="161"/>
      <c r="P167" s="161"/>
      <c r="Q167" s="161"/>
      <c r="R167" s="161"/>
      <c r="S167" s="161"/>
      <c r="T167" s="161"/>
      <c r="U167" s="161"/>
      <c r="V167" s="162"/>
      <c r="W167" s="163"/>
      <c r="X167" s="163"/>
      <c r="Y167" s="161"/>
      <c r="Z167" s="162"/>
      <c r="AA167" s="163"/>
      <c r="AB167" s="163"/>
    </row>
    <row r="168" spans="1:28" s="160" customFormat="1" ht="12" customHeight="1">
      <c r="A168" s="123"/>
      <c r="B168" s="123"/>
      <c r="C168" s="59"/>
      <c r="D168" s="118"/>
      <c r="E168" s="119"/>
      <c r="F168" s="158"/>
      <c r="G168" s="164"/>
      <c r="I168" s="161"/>
      <c r="J168" s="161"/>
      <c r="K168" s="161"/>
      <c r="L168" s="161"/>
      <c r="M168" s="161"/>
      <c r="N168" s="161"/>
      <c r="O168" s="161"/>
      <c r="P168" s="161"/>
      <c r="Q168" s="161"/>
      <c r="R168" s="161"/>
      <c r="S168" s="161"/>
      <c r="T168" s="161"/>
      <c r="U168" s="161"/>
      <c r="V168" s="162"/>
      <c r="W168" s="163"/>
      <c r="X168" s="163"/>
      <c r="Y168" s="161"/>
      <c r="Z168" s="162"/>
      <c r="AA168" s="163"/>
      <c r="AB168" s="163"/>
    </row>
    <row r="169" spans="1:28" s="160" customFormat="1" ht="12" customHeight="1">
      <c r="A169" s="123"/>
      <c r="B169" s="123"/>
      <c r="C169" s="59"/>
      <c r="D169" s="118"/>
      <c r="E169" s="119"/>
      <c r="F169" s="158"/>
      <c r="G169" s="164"/>
      <c r="I169" s="161"/>
      <c r="J169" s="161"/>
      <c r="K169" s="161"/>
      <c r="L169" s="161"/>
      <c r="M169" s="161"/>
      <c r="N169" s="161"/>
      <c r="O169" s="161"/>
      <c r="P169" s="161"/>
      <c r="Q169" s="161"/>
      <c r="R169" s="161"/>
      <c r="S169" s="161"/>
      <c r="T169" s="161"/>
      <c r="U169" s="161"/>
      <c r="V169" s="162"/>
      <c r="W169" s="163"/>
      <c r="X169" s="163"/>
      <c r="Y169" s="161"/>
      <c r="Z169" s="162"/>
      <c r="AA169" s="163"/>
      <c r="AB169" s="163"/>
    </row>
    <row r="170" spans="1:28" s="160" customFormat="1" ht="12" customHeight="1">
      <c r="A170" s="123"/>
      <c r="B170" s="123"/>
      <c r="C170" s="59"/>
      <c r="D170" s="118"/>
      <c r="E170" s="119"/>
      <c r="F170" s="158"/>
      <c r="G170" s="164"/>
      <c r="I170" s="161"/>
      <c r="J170" s="161"/>
      <c r="K170" s="161"/>
      <c r="L170" s="161"/>
      <c r="M170" s="161"/>
      <c r="N170" s="161"/>
      <c r="O170" s="161"/>
      <c r="P170" s="161"/>
      <c r="Q170" s="161"/>
      <c r="R170" s="161"/>
      <c r="S170" s="161"/>
      <c r="T170" s="161"/>
      <c r="U170" s="161"/>
      <c r="V170" s="162"/>
      <c r="W170" s="163"/>
      <c r="X170" s="163"/>
      <c r="Y170" s="161"/>
      <c r="Z170" s="162"/>
      <c r="AA170" s="163"/>
      <c r="AB170" s="163"/>
    </row>
    <row r="171" spans="1:28" s="160" customFormat="1" ht="12" customHeight="1">
      <c r="A171" s="123"/>
      <c r="B171" s="123"/>
      <c r="C171" s="59"/>
      <c r="D171" s="118"/>
      <c r="E171" s="119"/>
      <c r="F171" s="158"/>
      <c r="G171" s="164"/>
      <c r="I171" s="161"/>
      <c r="J171" s="161"/>
      <c r="K171" s="161"/>
      <c r="L171" s="161"/>
      <c r="M171" s="161"/>
      <c r="N171" s="161"/>
      <c r="O171" s="161"/>
      <c r="P171" s="161"/>
      <c r="Q171" s="161"/>
      <c r="R171" s="161"/>
      <c r="S171" s="161"/>
      <c r="T171" s="161"/>
      <c r="U171" s="161"/>
      <c r="V171" s="162"/>
      <c r="W171" s="163"/>
      <c r="X171" s="163"/>
      <c r="Y171" s="161"/>
      <c r="Z171" s="162"/>
      <c r="AA171" s="163"/>
      <c r="AB171" s="163"/>
    </row>
    <row r="172" spans="1:28" s="160" customFormat="1" ht="12" customHeight="1">
      <c r="A172" s="123"/>
      <c r="B172" s="123"/>
      <c r="C172" s="59"/>
      <c r="D172" s="118"/>
      <c r="E172" s="119"/>
      <c r="F172" s="158"/>
      <c r="G172" s="164"/>
      <c r="I172" s="161"/>
      <c r="J172" s="161"/>
      <c r="K172" s="161"/>
      <c r="L172" s="161"/>
      <c r="M172" s="161"/>
      <c r="N172" s="161"/>
      <c r="O172" s="161"/>
      <c r="P172" s="161"/>
      <c r="Q172" s="161"/>
      <c r="R172" s="161"/>
      <c r="S172" s="161"/>
      <c r="T172" s="161"/>
      <c r="U172" s="161"/>
      <c r="V172" s="162"/>
      <c r="W172" s="163"/>
      <c r="X172" s="163"/>
      <c r="Y172" s="161"/>
      <c r="Z172" s="162"/>
      <c r="AA172" s="163"/>
      <c r="AB172" s="163"/>
    </row>
    <row r="173" spans="1:28" s="160" customFormat="1" ht="12" customHeight="1">
      <c r="A173" s="123"/>
      <c r="B173" s="123"/>
      <c r="C173" s="59"/>
      <c r="D173" s="118"/>
      <c r="E173" s="119"/>
      <c r="F173" s="158"/>
      <c r="G173" s="164"/>
      <c r="I173" s="161"/>
      <c r="J173" s="161"/>
      <c r="K173" s="161"/>
      <c r="L173" s="161"/>
      <c r="M173" s="161"/>
      <c r="N173" s="161"/>
      <c r="O173" s="161"/>
      <c r="P173" s="161"/>
      <c r="Q173" s="161"/>
      <c r="R173" s="161"/>
      <c r="S173" s="161"/>
      <c r="T173" s="161"/>
      <c r="U173" s="161"/>
      <c r="V173" s="162"/>
      <c r="W173" s="163"/>
      <c r="X173" s="163"/>
      <c r="Y173" s="161"/>
      <c r="Z173" s="162"/>
      <c r="AA173" s="163"/>
      <c r="AB173" s="163"/>
    </row>
    <row r="174" spans="1:28" s="160" customFormat="1" ht="12" customHeight="1">
      <c r="A174" s="123"/>
      <c r="B174" s="123"/>
      <c r="C174" s="59"/>
      <c r="D174" s="118"/>
      <c r="E174" s="119"/>
      <c r="F174" s="158"/>
      <c r="G174" s="164"/>
      <c r="I174" s="161"/>
      <c r="J174" s="161"/>
      <c r="K174" s="161"/>
      <c r="L174" s="161"/>
      <c r="M174" s="161"/>
      <c r="N174" s="161"/>
      <c r="O174" s="161"/>
      <c r="P174" s="161"/>
      <c r="Q174" s="161"/>
      <c r="R174" s="161"/>
      <c r="S174" s="161"/>
      <c r="T174" s="161"/>
      <c r="U174" s="161"/>
      <c r="V174" s="162"/>
      <c r="W174" s="163"/>
      <c r="X174" s="163"/>
      <c r="Y174" s="161"/>
      <c r="Z174" s="162"/>
      <c r="AA174" s="163"/>
      <c r="AB174" s="163"/>
    </row>
    <row r="175" spans="1:28" s="160" customFormat="1" ht="12" customHeight="1">
      <c r="A175" s="123"/>
      <c r="B175" s="123"/>
      <c r="C175" s="59"/>
      <c r="D175" s="118"/>
      <c r="E175" s="119"/>
      <c r="F175" s="158"/>
      <c r="G175" s="164"/>
      <c r="I175" s="161"/>
      <c r="J175" s="161"/>
      <c r="K175" s="161"/>
      <c r="L175" s="161"/>
      <c r="M175" s="161"/>
      <c r="N175" s="161"/>
      <c r="O175" s="161"/>
      <c r="P175" s="161"/>
      <c r="Q175" s="161"/>
      <c r="R175" s="161"/>
      <c r="S175" s="161"/>
      <c r="T175" s="161"/>
      <c r="U175" s="161"/>
      <c r="V175" s="162"/>
      <c r="W175" s="163"/>
      <c r="X175" s="163"/>
      <c r="Y175" s="161"/>
      <c r="Z175" s="162"/>
      <c r="AA175" s="163"/>
      <c r="AB175" s="163"/>
    </row>
    <row r="176" spans="1:28" s="160" customFormat="1" ht="12" customHeight="1">
      <c r="A176" s="123"/>
      <c r="B176" s="123"/>
      <c r="C176" s="59"/>
      <c r="D176" s="118"/>
      <c r="E176" s="119"/>
      <c r="F176" s="158"/>
      <c r="G176" s="164"/>
      <c r="I176" s="161"/>
      <c r="J176" s="161"/>
      <c r="K176" s="161"/>
      <c r="L176" s="161"/>
      <c r="M176" s="161"/>
      <c r="N176" s="161"/>
      <c r="O176" s="161"/>
      <c r="P176" s="161"/>
      <c r="Q176" s="161"/>
      <c r="R176" s="161"/>
      <c r="S176" s="161"/>
      <c r="T176" s="161"/>
      <c r="U176" s="161"/>
      <c r="V176" s="162"/>
      <c r="W176" s="163"/>
      <c r="X176" s="163"/>
      <c r="Y176" s="161"/>
      <c r="Z176" s="162"/>
      <c r="AA176" s="163"/>
      <c r="AB176" s="163"/>
    </row>
    <row r="177" spans="1:28" s="160" customFormat="1" ht="12" customHeight="1">
      <c r="A177" s="123"/>
      <c r="B177" s="123"/>
      <c r="C177" s="59"/>
      <c r="D177" s="118"/>
      <c r="E177" s="119"/>
      <c r="F177" s="158"/>
      <c r="G177" s="164"/>
      <c r="I177" s="161"/>
      <c r="J177" s="161"/>
      <c r="K177" s="161"/>
      <c r="L177" s="161"/>
      <c r="M177" s="161"/>
      <c r="N177" s="161"/>
      <c r="O177" s="161"/>
      <c r="P177" s="161"/>
      <c r="Q177" s="161"/>
      <c r="R177" s="161"/>
      <c r="S177" s="161"/>
      <c r="T177" s="161"/>
      <c r="U177" s="161"/>
      <c r="V177" s="162"/>
      <c r="W177" s="163"/>
      <c r="X177" s="163"/>
      <c r="Y177" s="161"/>
      <c r="Z177" s="162"/>
      <c r="AA177" s="163"/>
      <c r="AB177" s="163"/>
    </row>
    <row r="178" spans="1:28" s="160" customFormat="1" ht="12" customHeight="1">
      <c r="A178" s="123"/>
      <c r="B178" s="123"/>
      <c r="C178" s="59"/>
      <c r="D178" s="118"/>
      <c r="E178" s="119"/>
      <c r="F178" s="158"/>
      <c r="G178" s="164"/>
      <c r="I178" s="161"/>
      <c r="J178" s="161"/>
      <c r="K178" s="161"/>
      <c r="L178" s="161"/>
      <c r="M178" s="161"/>
      <c r="N178" s="161"/>
      <c r="O178" s="161"/>
      <c r="P178" s="161"/>
      <c r="Q178" s="161"/>
      <c r="R178" s="161"/>
      <c r="S178" s="161"/>
      <c r="T178" s="161"/>
      <c r="U178" s="161"/>
      <c r="V178" s="162"/>
      <c r="W178" s="163"/>
      <c r="X178" s="163"/>
      <c r="Y178" s="161"/>
      <c r="Z178" s="162"/>
      <c r="AA178" s="163"/>
      <c r="AB178" s="163"/>
    </row>
    <row r="179" spans="1:28" s="160" customFormat="1" ht="12" customHeight="1">
      <c r="A179" s="123"/>
      <c r="B179" s="123"/>
      <c r="C179" s="59"/>
      <c r="D179" s="118"/>
      <c r="E179" s="119"/>
      <c r="F179" s="158"/>
      <c r="G179" s="164"/>
      <c r="I179" s="161"/>
      <c r="J179" s="161"/>
      <c r="K179" s="161"/>
      <c r="L179" s="161"/>
      <c r="M179" s="161"/>
      <c r="N179" s="161"/>
      <c r="O179" s="161"/>
      <c r="P179" s="161"/>
      <c r="Q179" s="161"/>
      <c r="R179" s="161"/>
      <c r="S179" s="161"/>
      <c r="T179" s="161"/>
      <c r="U179" s="161"/>
      <c r="V179" s="162"/>
      <c r="W179" s="163"/>
      <c r="X179" s="163"/>
      <c r="Y179" s="161"/>
      <c r="Z179" s="162"/>
      <c r="AA179" s="163"/>
      <c r="AB179" s="163"/>
    </row>
    <row r="180" spans="1:28" s="160" customFormat="1" ht="12" customHeight="1">
      <c r="A180" s="123"/>
      <c r="B180" s="123"/>
      <c r="C180" s="59"/>
      <c r="D180" s="118"/>
      <c r="E180" s="119"/>
      <c r="F180" s="158"/>
      <c r="G180" s="164"/>
      <c r="I180" s="161"/>
      <c r="J180" s="161"/>
      <c r="K180" s="161"/>
      <c r="L180" s="161"/>
      <c r="M180" s="161"/>
      <c r="N180" s="161"/>
      <c r="O180" s="161"/>
      <c r="P180" s="161"/>
      <c r="Q180" s="161"/>
      <c r="R180" s="161"/>
      <c r="S180" s="161"/>
      <c r="T180" s="161"/>
      <c r="U180" s="161"/>
      <c r="V180" s="162"/>
      <c r="W180" s="163"/>
      <c r="X180" s="163"/>
      <c r="Y180" s="161"/>
      <c r="Z180" s="162"/>
      <c r="AA180" s="163"/>
      <c r="AB180" s="163"/>
    </row>
    <row r="181" spans="1:28" s="160" customFormat="1" ht="12" customHeight="1">
      <c r="A181" s="208"/>
      <c r="B181" s="208"/>
      <c r="C181" s="59"/>
      <c r="D181" s="207"/>
      <c r="E181" s="119"/>
      <c r="F181" s="158"/>
      <c r="G181" s="164"/>
      <c r="I181" s="161"/>
      <c r="J181" s="161"/>
      <c r="K181" s="161"/>
      <c r="L181" s="161"/>
      <c r="M181" s="161"/>
      <c r="N181" s="161"/>
      <c r="O181" s="161"/>
      <c r="P181" s="161"/>
      <c r="Q181" s="161"/>
      <c r="R181" s="161"/>
      <c r="S181" s="161"/>
      <c r="T181" s="161"/>
      <c r="U181" s="161"/>
      <c r="V181" s="162"/>
      <c r="W181" s="163"/>
      <c r="X181" s="163"/>
      <c r="Y181" s="161"/>
      <c r="Z181" s="162"/>
      <c r="AA181" s="163"/>
      <c r="AB181" s="163"/>
    </row>
    <row r="182" spans="1:28" s="160" customFormat="1" ht="12" customHeight="1">
      <c r="A182" s="208"/>
      <c r="B182" s="208"/>
      <c r="C182" s="59"/>
      <c r="D182" s="207"/>
      <c r="E182" s="119"/>
      <c r="F182" s="158"/>
      <c r="G182" s="164"/>
      <c r="I182" s="161"/>
      <c r="J182" s="161"/>
      <c r="K182" s="161"/>
      <c r="L182" s="161"/>
      <c r="M182" s="161"/>
      <c r="N182" s="161"/>
      <c r="O182" s="161"/>
      <c r="P182" s="161"/>
      <c r="Q182" s="161"/>
      <c r="R182" s="161"/>
      <c r="S182" s="161"/>
      <c r="T182" s="161"/>
      <c r="U182" s="161"/>
      <c r="V182" s="162"/>
      <c r="W182" s="163"/>
      <c r="X182" s="163"/>
      <c r="Y182" s="161"/>
      <c r="Z182" s="162"/>
      <c r="AA182" s="163"/>
      <c r="AB182" s="163"/>
    </row>
    <row r="183" spans="1:28" s="160" customFormat="1" ht="12" customHeight="1">
      <c r="A183" s="208"/>
      <c r="B183" s="208"/>
      <c r="C183" s="59"/>
      <c r="D183" s="207"/>
      <c r="E183" s="119"/>
      <c r="F183" s="158"/>
      <c r="G183" s="164"/>
      <c r="I183" s="161"/>
      <c r="J183" s="161"/>
      <c r="K183" s="161"/>
      <c r="L183" s="161"/>
      <c r="M183" s="161"/>
      <c r="N183" s="161"/>
      <c r="O183" s="161"/>
      <c r="P183" s="161"/>
      <c r="Q183" s="161"/>
      <c r="R183" s="161"/>
      <c r="S183" s="161"/>
      <c r="T183" s="161"/>
      <c r="U183" s="161"/>
      <c r="V183" s="162"/>
      <c r="W183" s="163"/>
      <c r="X183" s="163"/>
      <c r="Y183" s="161"/>
      <c r="Z183" s="162"/>
      <c r="AA183" s="163"/>
      <c r="AB183" s="163"/>
    </row>
    <row r="184" spans="1:28" s="160" customFormat="1" ht="12" customHeight="1">
      <c r="A184" s="208"/>
      <c r="B184" s="208"/>
      <c r="C184" s="59"/>
      <c r="D184" s="207"/>
      <c r="E184" s="119"/>
      <c r="F184" s="158"/>
      <c r="G184" s="164"/>
      <c r="I184" s="161"/>
      <c r="J184" s="161"/>
      <c r="K184" s="161"/>
      <c r="L184" s="161"/>
      <c r="M184" s="161"/>
      <c r="N184" s="161"/>
      <c r="O184" s="161"/>
      <c r="P184" s="161"/>
      <c r="Q184" s="161"/>
      <c r="R184" s="161"/>
      <c r="S184" s="161"/>
      <c r="T184" s="161"/>
      <c r="U184" s="161"/>
      <c r="V184" s="162"/>
      <c r="W184" s="163"/>
      <c r="X184" s="163"/>
      <c r="Y184" s="161"/>
      <c r="Z184" s="162"/>
      <c r="AA184" s="163"/>
      <c r="AB184" s="163"/>
    </row>
    <row r="185" spans="1:28" s="160" customFormat="1" ht="12" customHeight="1">
      <c r="A185" s="123"/>
      <c r="B185" s="123"/>
      <c r="C185" s="59"/>
      <c r="D185" s="118"/>
      <c r="E185" s="118" t="s">
        <v>13</v>
      </c>
      <c r="F185" s="166"/>
      <c r="G185" s="169"/>
      <c r="I185" s="161"/>
      <c r="J185" s="161"/>
      <c r="K185" s="161"/>
      <c r="L185" s="161"/>
      <c r="M185" s="161"/>
      <c r="N185" s="161"/>
      <c r="O185" s="161"/>
      <c r="P185" s="161"/>
      <c r="Q185" s="161"/>
      <c r="R185" s="161"/>
      <c r="S185" s="161"/>
      <c r="T185" s="161"/>
      <c r="U185" s="161"/>
      <c r="V185" s="162"/>
      <c r="W185" s="163"/>
      <c r="X185" s="163"/>
      <c r="Y185" s="161"/>
      <c r="Z185" s="162"/>
      <c r="AA185" s="163"/>
      <c r="AB185" s="163"/>
    </row>
    <row r="186" spans="1:28" s="160" customFormat="1" ht="12" customHeight="1">
      <c r="A186" s="123"/>
      <c r="B186" s="123"/>
      <c r="C186" s="59"/>
      <c r="D186" s="118"/>
      <c r="E186" s="118"/>
      <c r="F186" s="166"/>
      <c r="G186" s="169"/>
      <c r="I186" s="161"/>
      <c r="J186" s="161"/>
      <c r="K186" s="161"/>
      <c r="L186" s="161"/>
      <c r="M186" s="161"/>
      <c r="N186" s="161"/>
      <c r="O186" s="161"/>
      <c r="P186" s="161"/>
      <c r="Q186" s="161"/>
      <c r="R186" s="161"/>
      <c r="S186" s="161"/>
      <c r="T186" s="161"/>
      <c r="U186" s="161"/>
      <c r="V186" s="162"/>
      <c r="W186" s="163"/>
      <c r="X186" s="163"/>
      <c r="Y186" s="161"/>
      <c r="Z186" s="162"/>
      <c r="AA186" s="163"/>
      <c r="AB186" s="163"/>
    </row>
    <row r="187" spans="1:28" s="150" customFormat="1" ht="13.2">
      <c r="A187" s="62"/>
      <c r="B187" s="70"/>
      <c r="C187" s="70"/>
      <c r="D187" s="70"/>
      <c r="E187" s="70"/>
      <c r="F187" s="71"/>
      <c r="G187" s="72"/>
    </row>
    <row r="188" spans="1:28" s="150" customFormat="1" ht="13.2">
      <c r="A188" s="152" t="s">
        <v>1811</v>
      </c>
      <c r="B188" s="60"/>
      <c r="C188" s="153"/>
      <c r="D188" s="153"/>
      <c r="E188" s="153"/>
      <c r="F188" s="155"/>
      <c r="G188" s="170">
        <f>SUM(G134:G186)</f>
        <v>0</v>
      </c>
    </row>
    <row r="189" spans="1:28" s="150" customFormat="1" ht="13.8" thickBot="1">
      <c r="A189" s="53"/>
      <c r="B189" s="65"/>
      <c r="C189" s="65"/>
      <c r="D189" s="65"/>
      <c r="E189" s="65"/>
      <c r="F189" s="73"/>
      <c r="G189" s="51"/>
    </row>
    <row r="190" spans="1:28" s="150" customFormat="1" ht="13.8" thickBot="1">
      <c r="A190" s="779" t="s">
        <v>27</v>
      </c>
      <c r="B190" s="780"/>
      <c r="C190" s="781"/>
      <c r="D190" s="781"/>
      <c r="E190" s="781"/>
      <c r="F190" s="782" t="s">
        <v>28</v>
      </c>
      <c r="G190" s="783"/>
    </row>
    <row r="193" spans="3:3" ht="12" customHeight="1">
      <c r="C193" s="605"/>
    </row>
    <row r="194" spans="3:3" ht="12" customHeight="1">
      <c r="C194" s="606"/>
    </row>
  </sheetData>
  <mergeCells count="12">
    <mergeCell ref="A127:G127"/>
    <mergeCell ref="A190:E190"/>
    <mergeCell ref="F190:G190"/>
    <mergeCell ref="A128:C128"/>
    <mergeCell ref="A2:G2"/>
    <mergeCell ref="A3:C3"/>
    <mergeCell ref="A60:E60"/>
    <mergeCell ref="F60:G60"/>
    <mergeCell ref="A62:G62"/>
    <mergeCell ref="A63:C63"/>
    <mergeCell ref="A125:E125"/>
    <mergeCell ref="F125:G125"/>
  </mergeCells>
  <conditionalFormatting sqref="D61 G61 D64:D71 G64:G71">
    <cfRule type="cellIs" dxfId="41" priority="3" stopIfTrue="1" operator="lessThan">
      <formula>0.005</formula>
    </cfRule>
  </conditionalFormatting>
  <conditionalFormatting sqref="D126 G126 D129:D136 G129:G136">
    <cfRule type="cellIs" dxfId="40" priority="5" stopIfTrue="1" operator="lessThan">
      <formula>0.005</formula>
    </cfRule>
  </conditionalFormatting>
  <conditionalFormatting sqref="G61 G64:G71">
    <cfRule type="cellIs" dxfId="39" priority="4" stopIfTrue="1" operator="equal">
      <formula>0</formula>
    </cfRule>
  </conditionalFormatting>
  <conditionalFormatting sqref="G126 G129:G136">
    <cfRule type="cellIs" dxfId="38" priority="6" stopIfTrue="1" operator="equal">
      <formula>0</formula>
    </cfRule>
  </conditionalFormatting>
  <dataValidations disablePrompts="1" count="1">
    <dataValidation type="custom" allowBlank="1" showInputMessage="1" showErrorMessage="1" errorTitle="Invalid rate" error="A value with an invalid decimal part_x000a_was entered." sqref="F126:F127 F129:F136 F61:F62 F64:F71" xr:uid="{FB5121BE-23D8-4343-BF6B-4BD05B3D6354}">
      <formula1>(F61)-TRUNC(F61,2)=0</formula1>
    </dataValidation>
  </dataValidations>
  <printOptions horizontalCentered="1"/>
  <pageMargins left="0.78740157480314965" right="0.59055118110236227" top="0.98425196850393704" bottom="0.39370078740157483" header="0.39370078740157483" footer="0.19685039370078741"/>
  <pageSetup paperSize="9" scale="69" firstPageNumber="140" orientation="portrait" blackAndWhite="1" useFirstPageNumber="1" r:id="rId1"/>
  <headerFooter alignWithMargins="0">
    <oddHeader>&amp;L&amp;"Calibri,Regular"&amp;8EKANGALA WWTW 
STAGE 2 COST ESTIMATES</oddHeader>
    <oddFooter xml:space="preserve">&amp;C&amp;"Calibri,Regular"&amp;8Part C2: </oddFooter>
  </headerFooter>
  <rowBreaks count="2" manualBreakCount="2">
    <brk id="60" max="16383" man="1"/>
    <brk id="125"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4C5536-61DB-4719-B6E8-853183EE251D}">
  <dimension ref="A1:AB136"/>
  <sheetViews>
    <sheetView showZeros="0" view="pageBreakPreview" zoomScaleNormal="100" zoomScaleSheetLayoutView="100" workbookViewId="0">
      <selection activeCell="F81" sqref="F81"/>
    </sheetView>
  </sheetViews>
  <sheetFormatPr defaultColWidth="8.88671875" defaultRowHeight="12" customHeight="1"/>
  <cols>
    <col min="1" max="2" width="12.77734375" style="161" customWidth="1"/>
    <col min="3" max="3" width="52.77734375" style="161" customWidth="1"/>
    <col min="4" max="4" width="8.77734375" style="161" customWidth="1"/>
    <col min="5" max="5" width="10.77734375" style="161" customWidth="1"/>
    <col min="6" max="6" width="12.77734375" style="162" customWidth="1"/>
    <col min="7" max="7" width="14.77734375" style="160" bestFit="1" customWidth="1"/>
    <col min="8" max="8" width="15.77734375" style="160" customWidth="1"/>
    <col min="9" max="11" width="8.88671875" style="161"/>
    <col min="12" max="12" width="19.21875" style="161" hidden="1" customWidth="1"/>
    <col min="13" max="13" width="16" style="161" hidden="1" customWidth="1"/>
    <col min="14" max="14" width="8" style="161" hidden="1" customWidth="1"/>
    <col min="15" max="15" width="0" style="161" hidden="1" customWidth="1"/>
    <col min="16" max="16" width="11" style="161" hidden="1" customWidth="1"/>
    <col min="17" max="17" width="0" style="161" hidden="1" customWidth="1"/>
    <col min="18" max="20" width="15.88671875" style="161" hidden="1" customWidth="1"/>
    <col min="21" max="21" width="12.109375" style="161" customWidth="1"/>
    <col min="22" max="22" width="12.77734375" style="162" customWidth="1"/>
    <col min="23" max="23" width="13.77734375" style="163" customWidth="1"/>
    <col min="24" max="24" width="15.77734375" style="163" customWidth="1"/>
    <col min="25" max="25" width="8.88671875" style="161"/>
    <col min="26" max="26" width="12.77734375" style="162" customWidth="1"/>
    <col min="27" max="27" width="13.77734375" style="163" customWidth="1"/>
    <col min="28" max="28" width="15.77734375" style="163" customWidth="1"/>
    <col min="29" max="16384" width="8.88671875" style="161"/>
  </cols>
  <sheetData>
    <row r="1" spans="1:28" s="150" customFormat="1" ht="13.2">
      <c r="A1" s="148" t="s">
        <v>248</v>
      </c>
      <c r="B1" s="148"/>
      <c r="C1" s="149"/>
      <c r="D1" s="149"/>
      <c r="E1" s="149"/>
      <c r="F1" s="149"/>
      <c r="G1" s="149"/>
    </row>
    <row r="2" spans="1:28" s="150" customFormat="1" ht="15" customHeight="1">
      <c r="A2" s="763" t="s">
        <v>1837</v>
      </c>
      <c r="B2" s="763"/>
      <c r="C2" s="763"/>
      <c r="D2" s="763"/>
      <c r="E2" s="763"/>
      <c r="F2" s="763"/>
      <c r="G2" s="763"/>
    </row>
    <row r="3" spans="1:28" s="150" customFormat="1" ht="15" customHeight="1">
      <c r="A3" s="757" t="s">
        <v>827</v>
      </c>
      <c r="B3" s="757"/>
      <c r="C3" s="757"/>
      <c r="D3" s="621"/>
      <c r="E3" s="621"/>
      <c r="F3" s="621"/>
      <c r="G3" s="621"/>
      <c r="J3" s="151"/>
      <c r="K3" s="151"/>
      <c r="L3" s="151"/>
    </row>
    <row r="4" spans="1:28" s="150" customFormat="1" ht="15" customHeight="1">
      <c r="A4" s="60"/>
      <c r="B4" s="60"/>
      <c r="C4" s="149"/>
      <c r="D4" s="149"/>
      <c r="E4" s="149"/>
      <c r="F4" s="149"/>
      <c r="G4" s="149"/>
      <c r="J4" s="87"/>
      <c r="K4" s="87"/>
      <c r="L4" s="87"/>
    </row>
    <row r="5" spans="1:28" s="150" customFormat="1" ht="13.2">
      <c r="A5" s="61"/>
      <c r="B5" s="61"/>
      <c r="C5" s="61"/>
      <c r="D5" s="61"/>
      <c r="E5" s="61"/>
      <c r="F5" s="61"/>
      <c r="G5" s="61"/>
    </row>
    <row r="6" spans="1:28" s="150" customFormat="1" ht="13.2">
      <c r="A6" s="29" t="s">
        <v>0</v>
      </c>
      <c r="B6" s="29" t="s">
        <v>433</v>
      </c>
      <c r="C6" s="29" t="s">
        <v>1</v>
      </c>
      <c r="D6" s="29" t="s">
        <v>2</v>
      </c>
      <c r="E6" s="29" t="s">
        <v>3</v>
      </c>
      <c r="F6" s="29" t="s">
        <v>4</v>
      </c>
      <c r="G6" s="29" t="s">
        <v>249</v>
      </c>
    </row>
    <row r="7" spans="1:28" s="150" customFormat="1" ht="13.2">
      <c r="A7" s="29" t="s">
        <v>29</v>
      </c>
      <c r="B7" s="29"/>
      <c r="C7" s="29"/>
      <c r="D7" s="29"/>
      <c r="E7" s="29"/>
      <c r="F7" s="29"/>
      <c r="G7" s="29" t="s">
        <v>250</v>
      </c>
    </row>
    <row r="8" spans="1:28" s="150" customFormat="1" ht="13.2">
      <c r="A8" s="51"/>
      <c r="B8" s="51"/>
      <c r="C8" s="51"/>
      <c r="D8" s="51"/>
      <c r="E8" s="51"/>
      <c r="F8" s="51"/>
      <c r="G8" s="51"/>
    </row>
    <row r="9" spans="1:28" s="150" customFormat="1" ht="9.75" customHeight="1">
      <c r="A9" s="62"/>
      <c r="B9" s="63"/>
      <c r="C9" s="63"/>
      <c r="D9" s="63"/>
      <c r="E9" s="63"/>
      <c r="F9" s="63"/>
      <c r="G9" s="64"/>
    </row>
    <row r="10" spans="1:28" s="150" customFormat="1" ht="13.2">
      <c r="A10" s="152"/>
      <c r="B10" s="60"/>
      <c r="C10" s="153"/>
      <c r="D10" s="153"/>
      <c r="E10" s="153"/>
      <c r="F10" s="154"/>
      <c r="G10" s="155"/>
    </row>
    <row r="11" spans="1:28" s="150" customFormat="1" ht="11.25" customHeight="1">
      <c r="A11" s="53"/>
      <c r="B11" s="65"/>
      <c r="C11" s="65"/>
      <c r="D11" s="65"/>
      <c r="E11" s="65"/>
      <c r="F11" s="66"/>
      <c r="G11" s="67"/>
    </row>
    <row r="12" spans="1:28" s="150" customFormat="1" ht="13.2">
      <c r="A12" s="68"/>
      <c r="B12" s="68"/>
      <c r="C12" s="68"/>
      <c r="D12" s="68"/>
      <c r="E12" s="68"/>
      <c r="F12" s="69"/>
      <c r="G12" s="69"/>
    </row>
    <row r="13" spans="1:28" s="150" customFormat="1" ht="13.2">
      <c r="A13" s="390">
        <v>1</v>
      </c>
      <c r="B13" s="426"/>
      <c r="C13" s="425" t="s">
        <v>556</v>
      </c>
      <c r="D13" s="30"/>
      <c r="E13" s="156"/>
      <c r="F13" s="157"/>
      <c r="G13" s="157"/>
    </row>
    <row r="14" spans="1:28" ht="12" customHeight="1">
      <c r="A14" s="123"/>
      <c r="B14" s="123"/>
      <c r="C14" s="59"/>
      <c r="D14" s="118"/>
      <c r="E14" s="119"/>
      <c r="F14" s="158"/>
      <c r="G14" s="159"/>
    </row>
    <row r="15" spans="1:28" ht="12" customHeight="1">
      <c r="A15" s="122" t="s">
        <v>495</v>
      </c>
      <c r="B15" s="122" t="s">
        <v>494</v>
      </c>
      <c r="C15" s="117" t="s">
        <v>6</v>
      </c>
      <c r="D15" s="118"/>
      <c r="E15" s="119"/>
      <c r="F15" s="158"/>
      <c r="G15" s="159"/>
      <c r="N15" s="161" t="s">
        <v>536</v>
      </c>
      <c r="O15" s="161" t="s">
        <v>639</v>
      </c>
      <c r="P15" s="161" t="s">
        <v>642</v>
      </c>
      <c r="Q15" s="161" t="s">
        <v>643</v>
      </c>
      <c r="R15" s="161" t="s">
        <v>693</v>
      </c>
      <c r="S15" s="161" t="s">
        <v>774</v>
      </c>
      <c r="T15" s="161" t="s">
        <v>651</v>
      </c>
    </row>
    <row r="16" spans="1:28" s="160" customFormat="1" ht="12" customHeight="1">
      <c r="A16" s="123" t="s">
        <v>496</v>
      </c>
      <c r="B16" s="123" t="s">
        <v>10</v>
      </c>
      <c r="C16" s="59" t="s">
        <v>11</v>
      </c>
      <c r="D16" s="118" t="s">
        <v>12</v>
      </c>
      <c r="E16" s="119">
        <f>N16</f>
        <v>25</v>
      </c>
      <c r="F16" s="158"/>
      <c r="G16" s="164" t="str">
        <f>IF(TRIM(E16)="rate only","ro",IF(ISBLANK(F16)," ",E16*F16))</f>
        <v xml:space="preserve"> </v>
      </c>
      <c r="I16" s="161"/>
      <c r="J16" s="161"/>
      <c r="K16" s="161"/>
      <c r="L16" s="161"/>
      <c r="M16" s="161" t="s">
        <v>773</v>
      </c>
      <c r="N16" s="161">
        <v>25</v>
      </c>
      <c r="O16" s="161">
        <v>0.11</v>
      </c>
      <c r="P16" s="161">
        <f>(0.2*2)+O16</f>
        <v>0.51</v>
      </c>
      <c r="Q16" s="161">
        <v>1.5</v>
      </c>
      <c r="R16" s="161">
        <f>0.1+O16+0.1</f>
        <v>0.31000000000000005</v>
      </c>
      <c r="S16" s="161">
        <v>0.2</v>
      </c>
      <c r="T16" s="161">
        <f>Q16-R16-S16</f>
        <v>0.99</v>
      </c>
      <c r="U16" s="161"/>
      <c r="V16" s="162"/>
      <c r="W16" s="163"/>
      <c r="X16" s="163"/>
      <c r="Y16" s="161"/>
      <c r="Z16" s="162"/>
      <c r="AA16" s="163"/>
      <c r="AB16" s="163"/>
    </row>
    <row r="17" spans="1:28" s="160" customFormat="1" ht="12" customHeight="1">
      <c r="A17" s="122"/>
      <c r="B17" s="122"/>
      <c r="C17" s="117"/>
      <c r="D17" s="209"/>
      <c r="E17" s="118"/>
      <c r="F17" s="158"/>
      <c r="G17" s="164"/>
      <c r="I17" s="161"/>
      <c r="J17" s="161"/>
      <c r="K17" s="161"/>
      <c r="L17" s="161"/>
      <c r="M17" s="161"/>
      <c r="N17" s="161"/>
      <c r="O17" s="161"/>
      <c r="P17" s="161"/>
      <c r="Q17" s="161"/>
      <c r="R17" s="161"/>
      <c r="S17" s="161"/>
      <c r="T17" s="161"/>
      <c r="U17" s="161"/>
      <c r="V17" s="162"/>
      <c r="W17" s="163"/>
      <c r="X17" s="163"/>
      <c r="Y17" s="161"/>
      <c r="Z17" s="162"/>
      <c r="AA17" s="163"/>
      <c r="AB17" s="163"/>
    </row>
    <row r="18" spans="1:28" s="160" customFormat="1" ht="12" customHeight="1">
      <c r="A18" s="122" t="s">
        <v>1236</v>
      </c>
      <c r="B18" s="122" t="s">
        <v>20</v>
      </c>
      <c r="C18" s="117" t="s">
        <v>534</v>
      </c>
      <c r="D18" s="118"/>
      <c r="E18" s="119"/>
      <c r="F18" s="166"/>
      <c r="G18" s="167"/>
      <c r="I18" s="161"/>
      <c r="J18" s="161"/>
      <c r="K18" s="161"/>
      <c r="L18" s="161"/>
      <c r="M18" s="161"/>
      <c r="N18" s="161"/>
      <c r="O18" s="161"/>
      <c r="P18" s="161"/>
      <c r="Q18" s="161"/>
      <c r="R18" s="161"/>
      <c r="S18" s="161"/>
      <c r="T18" s="161"/>
      <c r="U18" s="162"/>
      <c r="V18" s="163"/>
      <c r="W18" s="163"/>
      <c r="X18" s="161"/>
      <c r="Y18" s="162"/>
      <c r="Z18" s="163"/>
      <c r="AA18" s="163"/>
    </row>
    <row r="19" spans="1:28" s="160" customFormat="1" ht="12" customHeight="1">
      <c r="A19" s="122"/>
      <c r="B19" s="122"/>
      <c r="C19" s="168"/>
      <c r="D19" s="118"/>
      <c r="E19" s="119"/>
      <c r="F19" s="166"/>
      <c r="G19" s="167"/>
      <c r="I19" s="161"/>
      <c r="J19" s="161"/>
      <c r="K19" s="161"/>
      <c r="L19" s="161"/>
      <c r="M19" s="161"/>
      <c r="N19" s="161"/>
      <c r="O19" s="161"/>
      <c r="P19" s="161"/>
      <c r="Q19" s="161"/>
      <c r="R19" s="161"/>
      <c r="S19" s="161"/>
      <c r="T19" s="161"/>
      <c r="U19" s="162"/>
      <c r="V19" s="163"/>
      <c r="W19" s="163"/>
      <c r="X19" s="161"/>
      <c r="Y19" s="162"/>
      <c r="Z19" s="163"/>
      <c r="AA19" s="163"/>
    </row>
    <row r="20" spans="1:28" s="160" customFormat="1" ht="12" customHeight="1">
      <c r="A20" s="123" t="s">
        <v>531</v>
      </c>
      <c r="B20" s="123" t="s">
        <v>22</v>
      </c>
      <c r="C20" s="59" t="s">
        <v>540</v>
      </c>
      <c r="D20" s="118"/>
      <c r="E20" s="119" t="s">
        <v>13</v>
      </c>
      <c r="F20" s="166"/>
      <c r="G20" s="167"/>
      <c r="I20" s="161"/>
      <c r="J20" s="161"/>
      <c r="K20" s="161"/>
      <c r="L20" s="161"/>
      <c r="M20" s="161"/>
      <c r="N20" s="161"/>
      <c r="O20" s="161"/>
      <c r="P20" s="161"/>
      <c r="Q20" s="161"/>
      <c r="R20" s="161"/>
      <c r="S20" s="161"/>
      <c r="T20" s="161"/>
      <c r="U20" s="162"/>
      <c r="V20" s="163"/>
      <c r="W20" s="163"/>
      <c r="X20" s="161"/>
      <c r="Y20" s="162"/>
      <c r="Z20" s="163"/>
      <c r="AA20" s="163"/>
    </row>
    <row r="21" spans="1:28" s="160" customFormat="1" ht="12" customHeight="1">
      <c r="A21" s="123"/>
      <c r="B21" s="123"/>
      <c r="C21" s="59"/>
      <c r="D21" s="118"/>
      <c r="E21" s="119" t="s">
        <v>13</v>
      </c>
      <c r="F21" s="166"/>
      <c r="G21" s="167"/>
      <c r="I21" s="161"/>
      <c r="J21" s="161"/>
      <c r="K21" s="161"/>
      <c r="L21" s="161"/>
      <c r="M21" s="161"/>
      <c r="N21" s="161"/>
      <c r="O21" s="161"/>
      <c r="P21" s="161"/>
      <c r="Q21" s="161"/>
      <c r="R21" s="161"/>
      <c r="S21" s="161"/>
      <c r="T21" s="161"/>
      <c r="U21" s="162"/>
      <c r="V21" s="163"/>
      <c r="W21" s="163"/>
      <c r="X21" s="161"/>
      <c r="Y21" s="162"/>
      <c r="Z21" s="163"/>
      <c r="AA21" s="163"/>
    </row>
    <row r="22" spans="1:28" s="160" customFormat="1" ht="12" customHeight="1">
      <c r="A22" s="123" t="s">
        <v>532</v>
      </c>
      <c r="B22" s="123" t="s">
        <v>23</v>
      </c>
      <c r="C22" s="59" t="s">
        <v>780</v>
      </c>
      <c r="D22" s="118" t="s">
        <v>9</v>
      </c>
      <c r="E22" s="119">
        <f>15*1</f>
        <v>15</v>
      </c>
      <c r="F22" s="158"/>
      <c r="G22" s="164" t="str">
        <f>IF(TRIM(E22)="rate only","ro",IF(ISBLANK(F22)," ",E22*F22))</f>
        <v xml:space="preserve"> </v>
      </c>
      <c r="I22" s="161"/>
      <c r="J22" s="161"/>
      <c r="K22" s="161"/>
      <c r="L22" s="161"/>
      <c r="M22" s="161"/>
      <c r="N22" s="161"/>
      <c r="O22" s="161"/>
      <c r="P22" s="161"/>
      <c r="Q22" s="161"/>
      <c r="R22" s="161"/>
      <c r="S22" s="161"/>
      <c r="T22" s="161"/>
      <c r="U22" s="162"/>
      <c r="V22" s="163"/>
      <c r="W22" s="163"/>
      <c r="X22" s="161"/>
      <c r="Y22" s="162"/>
      <c r="Z22" s="163"/>
      <c r="AA22" s="163"/>
    </row>
    <row r="23" spans="1:28" s="160" customFormat="1" ht="12" customHeight="1">
      <c r="A23" s="123"/>
      <c r="B23" s="123"/>
      <c r="C23" s="59"/>
      <c r="D23" s="118"/>
      <c r="E23" s="119"/>
      <c r="F23" s="158"/>
      <c r="G23" s="164"/>
      <c r="I23" s="161"/>
      <c r="J23" s="161"/>
      <c r="K23" s="161"/>
      <c r="L23" s="161"/>
      <c r="M23" s="161"/>
      <c r="N23" s="161"/>
      <c r="O23" s="161"/>
      <c r="P23" s="161"/>
      <c r="Q23" s="161"/>
      <c r="R23" s="161"/>
      <c r="S23" s="161"/>
      <c r="T23" s="161"/>
      <c r="U23" s="162"/>
      <c r="V23" s="163"/>
      <c r="W23" s="163"/>
      <c r="X23" s="161"/>
      <c r="Y23" s="162"/>
      <c r="Z23" s="163"/>
      <c r="AA23" s="163"/>
    </row>
    <row r="24" spans="1:28" s="160" customFormat="1" ht="12" customHeight="1">
      <c r="A24" s="123"/>
      <c r="B24" s="123"/>
      <c r="C24" s="59"/>
      <c r="D24" s="209"/>
      <c r="E24" s="119"/>
      <c r="F24" s="158"/>
      <c r="G24" s="164"/>
      <c r="I24" s="161"/>
      <c r="J24" s="161"/>
      <c r="K24" s="161"/>
      <c r="L24" s="161"/>
      <c r="M24" s="161"/>
      <c r="N24" s="161"/>
      <c r="O24" s="161"/>
      <c r="P24" s="161"/>
      <c r="Q24" s="161"/>
      <c r="R24" s="161"/>
      <c r="S24" s="161"/>
      <c r="T24" s="161"/>
      <c r="U24" s="162"/>
      <c r="V24" s="163"/>
      <c r="W24" s="163"/>
      <c r="X24" s="161"/>
      <c r="Y24" s="162"/>
      <c r="Z24" s="163"/>
      <c r="AA24" s="163"/>
    </row>
    <row r="25" spans="1:28" ht="13.2">
      <c r="A25" s="390">
        <v>2</v>
      </c>
      <c r="B25" s="426"/>
      <c r="C25" s="425" t="s">
        <v>555</v>
      </c>
      <c r="E25" s="4"/>
      <c r="F25" s="5"/>
      <c r="G25" s="1"/>
      <c r="H25" s="2"/>
    </row>
    <row r="26" spans="1:28" s="160" customFormat="1" ht="12" customHeight="1">
      <c r="A26" s="123"/>
      <c r="B26" s="6"/>
      <c r="C26" s="6"/>
      <c r="D26" s="3"/>
      <c r="E26" s="4"/>
      <c r="F26" s="5"/>
      <c r="G26" s="1"/>
      <c r="I26" s="161"/>
      <c r="J26" s="161"/>
      <c r="K26" s="161"/>
      <c r="L26" s="161"/>
      <c r="M26" s="161"/>
      <c r="N26" s="161"/>
      <c r="O26" s="161"/>
      <c r="P26" s="161"/>
      <c r="Q26" s="161"/>
      <c r="R26" s="161"/>
      <c r="S26" s="161"/>
      <c r="T26" s="161"/>
      <c r="U26" s="161"/>
      <c r="V26" s="162"/>
      <c r="W26" s="163"/>
      <c r="X26" s="163"/>
      <c r="Y26" s="161"/>
      <c r="Z26" s="162"/>
      <c r="AA26" s="163"/>
      <c r="AB26" s="163"/>
    </row>
    <row r="27" spans="1:28" s="160" customFormat="1" ht="12" customHeight="1">
      <c r="A27" s="122"/>
      <c r="B27" s="122" t="s">
        <v>644</v>
      </c>
      <c r="C27" s="117" t="s">
        <v>39</v>
      </c>
      <c r="D27" s="118"/>
      <c r="E27" s="119" t="s">
        <v>13</v>
      </c>
      <c r="F27" s="158"/>
      <c r="G27" s="159"/>
      <c r="I27" s="161"/>
      <c r="J27" s="161"/>
      <c r="K27" s="161"/>
      <c r="L27" s="161"/>
      <c r="P27" s="161"/>
      <c r="Q27" s="161"/>
      <c r="R27" s="209"/>
      <c r="S27" s="209"/>
      <c r="T27" s="209"/>
      <c r="U27" s="161"/>
      <c r="V27" s="162"/>
      <c r="W27" s="163"/>
      <c r="X27" s="163"/>
      <c r="Y27" s="161"/>
      <c r="Z27" s="162"/>
      <c r="AA27" s="163"/>
      <c r="AB27" s="163"/>
    </row>
    <row r="28" spans="1:28" s="160" customFormat="1" ht="12" customHeight="1">
      <c r="A28" s="123"/>
      <c r="B28" s="123"/>
      <c r="C28" s="59"/>
      <c r="D28" s="118"/>
      <c r="E28" s="119"/>
      <c r="F28" s="158"/>
      <c r="G28" s="159"/>
      <c r="I28" s="161"/>
      <c r="J28" s="161"/>
      <c r="K28" s="161"/>
      <c r="L28" s="161"/>
      <c r="M28" s="161"/>
      <c r="N28" s="161"/>
      <c r="O28" s="161"/>
      <c r="P28" s="161"/>
      <c r="Q28" s="161"/>
      <c r="R28" s="161"/>
      <c r="S28" s="161"/>
      <c r="T28" s="161"/>
      <c r="U28" s="161"/>
      <c r="V28" s="162"/>
      <c r="W28" s="163"/>
      <c r="X28" s="163"/>
      <c r="Y28" s="161"/>
      <c r="Z28" s="162"/>
      <c r="AA28" s="163"/>
      <c r="AB28" s="163"/>
    </row>
    <row r="29" spans="1:28" s="160" customFormat="1" ht="12" customHeight="1">
      <c r="A29" s="122" t="s">
        <v>554</v>
      </c>
      <c r="B29" s="122" t="s">
        <v>40</v>
      </c>
      <c r="C29" s="117" t="s">
        <v>41</v>
      </c>
      <c r="D29" s="118"/>
      <c r="E29" s="119" t="s">
        <v>13</v>
      </c>
      <c r="F29" s="179"/>
      <c r="G29" s="180"/>
      <c r="I29" s="161"/>
      <c r="J29" s="161"/>
      <c r="K29" s="161"/>
      <c r="L29" s="161"/>
      <c r="M29" s="161"/>
      <c r="N29" s="161"/>
      <c r="O29" s="161"/>
      <c r="P29" s="161"/>
      <c r="Q29" s="161"/>
      <c r="R29" s="161"/>
      <c r="S29" s="161"/>
      <c r="T29" s="161"/>
      <c r="U29" s="161"/>
      <c r="V29" s="162"/>
      <c r="W29" s="163"/>
      <c r="X29" s="163"/>
      <c r="Y29" s="161"/>
      <c r="Z29" s="162"/>
      <c r="AA29" s="163"/>
      <c r="AB29" s="163"/>
    </row>
    <row r="30" spans="1:28" s="160" customFormat="1" ht="12" customHeight="1">
      <c r="A30" s="123"/>
      <c r="B30" s="123"/>
      <c r="C30" s="59"/>
      <c r="D30" s="118"/>
      <c r="E30" s="119" t="s">
        <v>13</v>
      </c>
      <c r="F30" s="179"/>
      <c r="G30" s="180"/>
      <c r="I30" s="161"/>
      <c r="J30" s="161"/>
      <c r="K30" s="161"/>
      <c r="L30" s="161"/>
      <c r="M30" s="161"/>
      <c r="N30" s="161"/>
      <c r="O30" s="161"/>
      <c r="P30" s="161"/>
      <c r="Q30" s="161"/>
      <c r="R30" s="161"/>
      <c r="S30" s="161"/>
      <c r="T30" s="161"/>
      <c r="U30" s="161"/>
      <c r="V30" s="162"/>
      <c r="W30" s="163"/>
      <c r="X30" s="163"/>
      <c r="Y30" s="161"/>
      <c r="Z30" s="162"/>
      <c r="AA30" s="163"/>
      <c r="AB30" s="163"/>
    </row>
    <row r="31" spans="1:28" s="160" customFormat="1" ht="12" customHeight="1">
      <c r="A31" s="123" t="s">
        <v>511</v>
      </c>
      <c r="B31" s="123" t="s">
        <v>42</v>
      </c>
      <c r="C31" s="117" t="s">
        <v>43</v>
      </c>
      <c r="D31" s="118"/>
      <c r="E31" s="119" t="s">
        <v>13</v>
      </c>
      <c r="F31" s="179"/>
      <c r="G31" s="180"/>
      <c r="I31" s="161"/>
      <c r="J31" s="161"/>
      <c r="K31" s="161"/>
      <c r="L31" s="161"/>
      <c r="M31" s="161"/>
      <c r="N31" s="161"/>
      <c r="O31" s="161"/>
      <c r="P31" s="161"/>
      <c r="Q31" s="161"/>
      <c r="R31" s="161"/>
      <c r="S31" s="161"/>
      <c r="T31" s="161"/>
      <c r="U31" s="161"/>
      <c r="V31" s="162"/>
      <c r="W31" s="163"/>
      <c r="X31" s="163"/>
      <c r="Y31" s="161"/>
      <c r="Z31" s="162"/>
      <c r="AA31" s="163"/>
      <c r="AB31" s="163"/>
    </row>
    <row r="32" spans="1:28" s="160" customFormat="1" ht="12" customHeight="1">
      <c r="A32" s="123"/>
      <c r="B32" s="123"/>
      <c r="C32" s="59"/>
      <c r="D32" s="118"/>
      <c r="E32" s="119" t="s">
        <v>13</v>
      </c>
      <c r="F32" s="179"/>
      <c r="G32" s="180"/>
      <c r="I32" s="161"/>
      <c r="J32" s="161"/>
      <c r="K32" s="161"/>
      <c r="L32" s="161"/>
      <c r="M32" s="161"/>
      <c r="N32" s="161"/>
      <c r="O32" s="161"/>
      <c r="P32" s="161"/>
      <c r="Q32" s="161"/>
      <c r="R32" s="161"/>
      <c r="S32" s="161"/>
      <c r="T32" s="161"/>
      <c r="U32" s="161"/>
      <c r="V32" s="162"/>
      <c r="W32" s="163"/>
      <c r="X32" s="163"/>
      <c r="Y32" s="161"/>
      <c r="Z32" s="162"/>
      <c r="AA32" s="163"/>
      <c r="AB32" s="163"/>
    </row>
    <row r="33" spans="1:28" s="160" customFormat="1" ht="12" customHeight="1">
      <c r="A33" s="123" t="s">
        <v>645</v>
      </c>
      <c r="B33" s="123" t="s">
        <v>45</v>
      </c>
      <c r="C33" s="59" t="s">
        <v>46</v>
      </c>
      <c r="D33" s="118" t="s">
        <v>26</v>
      </c>
      <c r="E33" s="119">
        <f>ROUNDUP((N16*P16*Q16),-1)</f>
        <v>20</v>
      </c>
      <c r="F33" s="179"/>
      <c r="G33" s="181" t="str">
        <f t="shared" ref="G33" si="0">IF(TRIM(E33)="rate only","ro",IF(ISBLANK(F33)," ",E33*F33))</f>
        <v xml:space="preserve"> </v>
      </c>
      <c r="I33" s="161"/>
      <c r="J33" s="161"/>
      <c r="K33" s="161"/>
      <c r="L33" s="161"/>
      <c r="M33" s="161"/>
      <c r="N33" s="161"/>
      <c r="O33" s="161"/>
      <c r="P33" s="161"/>
      <c r="Q33" s="161"/>
      <c r="R33" s="161"/>
      <c r="S33" s="161"/>
      <c r="T33" s="161"/>
      <c r="U33" s="161"/>
      <c r="V33" s="162"/>
      <c r="W33" s="163"/>
      <c r="X33" s="163"/>
      <c r="Y33" s="161"/>
      <c r="Z33" s="162"/>
      <c r="AA33" s="163"/>
      <c r="AB33" s="163"/>
    </row>
    <row r="34" spans="1:28" s="160" customFormat="1" ht="12" customHeight="1">
      <c r="A34" s="208"/>
      <c r="B34" s="123"/>
      <c r="C34" s="114"/>
      <c r="D34" s="118"/>
      <c r="E34" s="184"/>
      <c r="F34" s="179"/>
      <c r="G34" s="181"/>
      <c r="I34" s="161"/>
      <c r="J34" s="161"/>
      <c r="K34" s="161"/>
      <c r="L34" s="161"/>
      <c r="M34" s="161"/>
      <c r="N34" s="161"/>
      <c r="O34" s="161"/>
      <c r="P34" s="161"/>
      <c r="Q34" s="161"/>
      <c r="R34" s="161"/>
      <c r="S34" s="161"/>
      <c r="T34" s="161"/>
      <c r="U34" s="161"/>
      <c r="V34" s="162"/>
      <c r="W34" s="163"/>
      <c r="X34" s="163"/>
      <c r="Y34" s="161"/>
      <c r="Z34" s="162"/>
      <c r="AA34" s="163"/>
      <c r="AB34" s="163"/>
    </row>
    <row r="35" spans="1:28" s="150" customFormat="1" ht="13.2">
      <c r="A35" s="432"/>
      <c r="B35" s="432"/>
      <c r="C35" s="433"/>
      <c r="D35" s="434"/>
      <c r="E35" s="434"/>
      <c r="F35" s="629"/>
      <c r="G35" s="435"/>
    </row>
    <row r="36" spans="1:28" s="160" customFormat="1" ht="12" customHeight="1">
      <c r="A36" s="182">
        <v>2.2000000000000002</v>
      </c>
      <c r="B36" s="182">
        <v>202.02</v>
      </c>
      <c r="C36" s="183" t="s">
        <v>51</v>
      </c>
      <c r="D36" s="118"/>
      <c r="E36" s="119"/>
      <c r="F36" s="179"/>
      <c r="G36" s="180"/>
      <c r="I36" s="161"/>
      <c r="J36" s="161"/>
      <c r="K36" s="161"/>
      <c r="L36" s="161"/>
      <c r="M36" s="161"/>
      <c r="N36" s="161"/>
      <c r="O36" s="161"/>
      <c r="P36" s="161"/>
      <c r="Q36" s="161"/>
      <c r="R36" s="161"/>
      <c r="S36" s="161"/>
      <c r="T36" s="161"/>
      <c r="U36" s="161"/>
      <c r="V36" s="162"/>
      <c r="W36" s="163"/>
      <c r="X36" s="163"/>
      <c r="Y36" s="161"/>
      <c r="Z36" s="162"/>
      <c r="AA36" s="163"/>
      <c r="AB36" s="163"/>
    </row>
    <row r="37" spans="1:28" s="160" customFormat="1" ht="12" customHeight="1">
      <c r="A37" s="182"/>
      <c r="B37" s="182"/>
      <c r="C37" s="183"/>
      <c r="D37" s="118"/>
      <c r="E37" s="184"/>
      <c r="F37" s="179"/>
      <c r="G37" s="180"/>
      <c r="I37" s="161"/>
      <c r="J37" s="161"/>
      <c r="K37" s="161"/>
      <c r="L37" s="161"/>
      <c r="M37" s="161"/>
      <c r="N37" s="161"/>
      <c r="O37" s="161"/>
      <c r="P37" s="161"/>
      <c r="Q37" s="161"/>
      <c r="R37" s="161"/>
      <c r="S37" s="161"/>
      <c r="T37" s="161"/>
      <c r="U37" s="161"/>
      <c r="V37" s="162"/>
      <c r="W37" s="163"/>
      <c r="X37" s="163"/>
      <c r="Y37" s="161"/>
      <c r="Z37" s="162"/>
      <c r="AA37" s="163"/>
      <c r="AB37" s="163"/>
    </row>
    <row r="38" spans="1:28" s="160" customFormat="1" ht="12" customHeight="1">
      <c r="A38" s="123" t="s">
        <v>517</v>
      </c>
      <c r="B38" s="123" t="s">
        <v>52</v>
      </c>
      <c r="C38" s="59" t="s">
        <v>53</v>
      </c>
      <c r="D38" s="118" t="s">
        <v>26</v>
      </c>
      <c r="E38" s="119">
        <f>E33*50%</f>
        <v>10</v>
      </c>
      <c r="F38" s="179"/>
      <c r="G38" s="181" t="str">
        <f t="shared" ref="G38:G39" si="1">IF(TRIM(E38)="rate only","ro",IF(ISBLANK(F38)," ",E38*F38))</f>
        <v xml:space="preserve"> </v>
      </c>
      <c r="I38" s="161"/>
      <c r="J38" s="161"/>
      <c r="K38" s="161"/>
      <c r="L38" s="161"/>
      <c r="M38" s="161"/>
      <c r="N38" s="161"/>
      <c r="O38" s="161"/>
      <c r="P38" s="161"/>
      <c r="Q38" s="161"/>
      <c r="R38" s="161"/>
      <c r="S38" s="161"/>
      <c r="T38" s="161"/>
      <c r="U38" s="161"/>
      <c r="V38" s="162"/>
      <c r="W38" s="163"/>
      <c r="X38" s="163"/>
      <c r="Y38" s="161"/>
      <c r="Z38" s="162"/>
      <c r="AA38" s="163"/>
      <c r="AB38" s="163"/>
    </row>
    <row r="39" spans="1:28" s="160" customFormat="1" ht="12" customHeight="1">
      <c r="A39" s="123" t="s">
        <v>647</v>
      </c>
      <c r="B39" s="123" t="s">
        <v>54</v>
      </c>
      <c r="C39" s="59" t="s">
        <v>55</v>
      </c>
      <c r="D39" s="118" t="s">
        <v>26</v>
      </c>
      <c r="E39" s="119">
        <f>E33*40%</f>
        <v>8</v>
      </c>
      <c r="F39" s="179"/>
      <c r="G39" s="181" t="str">
        <f t="shared" si="1"/>
        <v xml:space="preserve"> </v>
      </c>
      <c r="I39" s="161"/>
      <c r="J39" s="161"/>
      <c r="K39" s="161"/>
      <c r="L39" s="161"/>
      <c r="M39" s="161"/>
      <c r="N39" s="161"/>
      <c r="O39" s="161"/>
      <c r="P39" s="161"/>
      <c r="Q39" s="161"/>
      <c r="R39" s="161"/>
      <c r="S39" s="161"/>
      <c r="T39" s="161"/>
      <c r="U39" s="161"/>
      <c r="V39" s="162"/>
      <c r="W39" s="163"/>
      <c r="X39" s="163"/>
      <c r="Y39" s="161"/>
      <c r="Z39" s="162"/>
      <c r="AA39" s="163"/>
      <c r="AB39" s="163"/>
    </row>
    <row r="40" spans="1:28" s="160" customFormat="1" ht="12" customHeight="1">
      <c r="A40" s="123"/>
      <c r="B40" s="123"/>
      <c r="C40" s="59"/>
      <c r="D40" s="118"/>
      <c r="E40" s="119"/>
      <c r="F40" s="179"/>
      <c r="G40" s="180"/>
      <c r="I40" s="161"/>
      <c r="J40" s="161"/>
      <c r="K40" s="161"/>
      <c r="L40" s="161"/>
      <c r="M40" s="161"/>
      <c r="N40" s="161"/>
      <c r="O40" s="161"/>
      <c r="P40" s="161"/>
      <c r="Q40" s="161"/>
      <c r="R40" s="161"/>
      <c r="S40" s="161"/>
      <c r="T40" s="161"/>
      <c r="U40" s="161"/>
      <c r="V40" s="162"/>
      <c r="W40" s="163"/>
      <c r="X40" s="163"/>
      <c r="Y40" s="161"/>
      <c r="Z40" s="162"/>
      <c r="AA40" s="163"/>
      <c r="AB40" s="163"/>
    </row>
    <row r="41" spans="1:28" s="160" customFormat="1" ht="12" customHeight="1">
      <c r="A41" s="185" t="s">
        <v>1224</v>
      </c>
      <c r="B41" s="185">
        <v>202.04</v>
      </c>
      <c r="C41" s="117" t="s">
        <v>56</v>
      </c>
      <c r="D41" s="118" t="s">
        <v>26</v>
      </c>
      <c r="E41" s="119">
        <f>E33*40%</f>
        <v>8</v>
      </c>
      <c r="F41" s="179"/>
      <c r="G41" s="181" t="str">
        <f t="shared" ref="G41" si="2">IF(TRIM(E41)="rate only","ro",IF(ISBLANK(F41)," ",E41*F41))</f>
        <v xml:space="preserve"> </v>
      </c>
      <c r="I41" s="161"/>
      <c r="J41" s="161"/>
      <c r="K41" s="161"/>
      <c r="L41" s="161"/>
      <c r="M41" s="161"/>
      <c r="N41" s="161"/>
      <c r="O41" s="161"/>
      <c r="P41" s="161"/>
      <c r="Q41" s="161"/>
      <c r="R41" s="161"/>
      <c r="S41" s="161"/>
      <c r="T41" s="161"/>
      <c r="U41" s="161"/>
      <c r="V41" s="162"/>
      <c r="W41" s="163"/>
      <c r="X41" s="163"/>
      <c r="Y41" s="161"/>
      <c r="Z41" s="162"/>
      <c r="AA41" s="163"/>
      <c r="AB41" s="163"/>
    </row>
    <row r="42" spans="1:28" s="160" customFormat="1" ht="12" customHeight="1">
      <c r="A42" s="123"/>
      <c r="B42" s="123"/>
      <c r="C42" s="59"/>
      <c r="D42" s="118"/>
      <c r="E42" s="119"/>
      <c r="F42" s="179"/>
      <c r="G42" s="181"/>
      <c r="I42" s="161"/>
      <c r="J42" s="161"/>
      <c r="K42" s="161"/>
      <c r="L42" s="161"/>
      <c r="M42" s="161"/>
      <c r="N42" s="161"/>
      <c r="O42" s="161"/>
      <c r="P42" s="161"/>
      <c r="Q42" s="161"/>
      <c r="R42" s="161"/>
      <c r="S42" s="161"/>
      <c r="T42" s="161"/>
      <c r="U42" s="161"/>
      <c r="V42" s="162"/>
      <c r="W42" s="163"/>
      <c r="X42" s="163"/>
      <c r="Y42" s="161"/>
      <c r="Z42" s="162"/>
      <c r="AA42" s="163"/>
      <c r="AB42" s="163"/>
    </row>
    <row r="43" spans="1:28" s="160" customFormat="1" ht="12" customHeight="1">
      <c r="A43" s="182">
        <v>2.4</v>
      </c>
      <c r="B43" s="182">
        <v>202.06</v>
      </c>
      <c r="C43" s="168" t="s">
        <v>652</v>
      </c>
      <c r="E43" s="159"/>
      <c r="G43" s="159"/>
      <c r="I43" s="161"/>
      <c r="J43" s="161"/>
      <c r="K43" s="161"/>
      <c r="L43" s="161"/>
      <c r="M43" s="161"/>
      <c r="N43" s="161"/>
      <c r="O43" s="161"/>
      <c r="P43" s="161"/>
      <c r="Q43" s="161"/>
      <c r="R43" s="161"/>
      <c r="S43" s="161"/>
      <c r="T43" s="161"/>
      <c r="U43" s="161"/>
      <c r="V43" s="162"/>
      <c r="W43" s="163"/>
      <c r="X43" s="163"/>
      <c r="Y43" s="161"/>
      <c r="Z43" s="162"/>
      <c r="AA43" s="163"/>
      <c r="AB43" s="163"/>
    </row>
    <row r="44" spans="1:28" s="160" customFormat="1" ht="12" customHeight="1">
      <c r="A44" s="186"/>
      <c r="B44" s="186"/>
      <c r="C44" s="117" t="s">
        <v>653</v>
      </c>
      <c r="D44" s="118" t="s">
        <v>26</v>
      </c>
      <c r="E44" s="119">
        <f>ROUNDUP((N16*P16*T16),-1)</f>
        <v>20</v>
      </c>
      <c r="F44" s="179"/>
      <c r="G44" s="181" t="str">
        <f>IF(TRIM(E44)="rate only","ro",IF(ISBLANK(F44)," ",E44*F44))</f>
        <v xml:space="preserve"> </v>
      </c>
      <c r="I44" s="161"/>
      <c r="J44" s="161"/>
      <c r="K44" s="161"/>
      <c r="L44" s="161"/>
      <c r="M44" s="161"/>
      <c r="N44" s="161"/>
      <c r="O44" s="161"/>
      <c r="P44" s="161"/>
      <c r="Q44" s="161"/>
      <c r="R44" s="161"/>
      <c r="S44" s="161"/>
      <c r="T44" s="161"/>
      <c r="U44" s="161"/>
      <c r="V44" s="162"/>
      <c r="W44" s="163"/>
      <c r="X44" s="163"/>
      <c r="Y44" s="161"/>
      <c r="Z44" s="162"/>
      <c r="AA44" s="163"/>
      <c r="AB44" s="163"/>
    </row>
    <row r="45" spans="1:28" s="160" customFormat="1" ht="12" customHeight="1">
      <c r="A45" s="123"/>
      <c r="B45" s="123"/>
      <c r="C45" s="59"/>
      <c r="D45" s="118"/>
      <c r="E45" s="119"/>
      <c r="F45" s="179"/>
      <c r="G45" s="181"/>
      <c r="I45" s="161"/>
      <c r="J45" s="161"/>
      <c r="K45" s="161"/>
      <c r="L45" s="161"/>
      <c r="M45" s="161"/>
      <c r="N45" s="161"/>
      <c r="O45" s="161"/>
      <c r="P45" s="161"/>
      <c r="Q45" s="161"/>
      <c r="R45" s="161"/>
      <c r="S45" s="161"/>
      <c r="T45" s="161"/>
      <c r="U45" s="161"/>
      <c r="V45" s="162"/>
      <c r="W45" s="163"/>
      <c r="X45" s="163"/>
      <c r="Y45" s="161"/>
      <c r="Z45" s="162"/>
      <c r="AA45" s="163"/>
      <c r="AB45" s="163"/>
    </row>
    <row r="46" spans="1:28" s="160" customFormat="1" ht="12" customHeight="1">
      <c r="A46" s="185">
        <v>2.5</v>
      </c>
      <c r="B46" s="185">
        <v>202.07</v>
      </c>
      <c r="C46" s="117" t="s">
        <v>658</v>
      </c>
      <c r="D46" s="118"/>
      <c r="E46" s="119"/>
      <c r="F46" s="179"/>
      <c r="G46" s="181" t="str">
        <f t="shared" ref="G46" si="3">IF(TRIM(E46)="rate only","ro",IF(ISBLANK(F46)," ",E46*F46))</f>
        <v xml:space="preserve"> </v>
      </c>
      <c r="I46" s="161"/>
      <c r="J46" s="161"/>
      <c r="K46" s="161"/>
      <c r="L46" s="161"/>
      <c r="M46" s="161"/>
      <c r="N46" s="161"/>
      <c r="O46" s="161"/>
      <c r="P46" s="161"/>
      <c r="Q46" s="161"/>
      <c r="R46" s="161"/>
      <c r="S46" s="161"/>
      <c r="T46" s="161"/>
      <c r="U46" s="161"/>
      <c r="V46" s="162"/>
      <c r="W46" s="163"/>
      <c r="X46" s="163"/>
      <c r="Y46" s="161"/>
      <c r="Z46" s="162"/>
      <c r="AA46" s="163"/>
      <c r="AB46" s="163"/>
    </row>
    <row r="47" spans="1:28" s="160" customFormat="1" ht="12" customHeight="1">
      <c r="A47" s="186"/>
      <c r="B47" s="186"/>
      <c r="C47" s="117" t="s">
        <v>659</v>
      </c>
      <c r="D47" s="118"/>
      <c r="E47" s="119"/>
      <c r="F47" s="179"/>
      <c r="G47" s="181"/>
      <c r="I47" s="161"/>
      <c r="J47" s="161"/>
      <c r="K47" s="161"/>
      <c r="L47" s="161"/>
      <c r="M47" s="161"/>
      <c r="N47" s="161"/>
      <c r="O47" s="161"/>
      <c r="P47" s="161"/>
      <c r="Q47" s="161"/>
      <c r="R47" s="161"/>
      <c r="S47" s="161"/>
      <c r="T47" s="161"/>
      <c r="U47" s="161"/>
      <c r="V47" s="162"/>
      <c r="W47" s="163"/>
      <c r="X47" s="163"/>
      <c r="Y47" s="161"/>
      <c r="Z47" s="162"/>
      <c r="AA47" s="163"/>
      <c r="AB47" s="163"/>
    </row>
    <row r="48" spans="1:28" s="160" customFormat="1" ht="12" customHeight="1">
      <c r="A48" s="186"/>
      <c r="B48" s="186"/>
      <c r="C48" s="117"/>
      <c r="D48" s="118"/>
      <c r="E48" s="119"/>
      <c r="F48" s="179"/>
      <c r="G48" s="181"/>
      <c r="I48" s="161"/>
      <c r="J48" s="161"/>
      <c r="K48" s="161"/>
      <c r="L48" s="161"/>
      <c r="M48" s="161"/>
      <c r="N48" s="161"/>
      <c r="O48" s="161"/>
      <c r="P48" s="161"/>
      <c r="Q48" s="161"/>
      <c r="R48" s="161"/>
      <c r="S48" s="161"/>
      <c r="T48" s="161"/>
      <c r="U48" s="161"/>
      <c r="V48" s="162"/>
      <c r="W48" s="163"/>
      <c r="X48" s="163"/>
      <c r="Y48" s="161"/>
      <c r="Z48" s="162"/>
      <c r="AA48" s="163"/>
      <c r="AB48" s="163"/>
    </row>
    <row r="49" spans="1:28" s="160" customFormat="1" ht="12" customHeight="1">
      <c r="A49" s="186" t="s">
        <v>784</v>
      </c>
      <c r="B49" s="186" t="s">
        <v>57</v>
      </c>
      <c r="C49" s="59" t="s">
        <v>655</v>
      </c>
      <c r="D49" s="118" t="s">
        <v>26</v>
      </c>
      <c r="E49" s="119">
        <f>ROUNDUP((E44*40%),-1)</f>
        <v>10</v>
      </c>
      <c r="F49" s="179"/>
      <c r="G49" s="181" t="str">
        <f>IF(TRIM(E49)="rate only","ro",IF(ISBLANK(F49)," ",E49*F49))</f>
        <v xml:space="preserve"> </v>
      </c>
      <c r="I49" s="161"/>
      <c r="J49" s="161"/>
      <c r="K49" s="161"/>
      <c r="L49" s="161"/>
      <c r="M49" s="161"/>
      <c r="N49" s="161"/>
      <c r="O49" s="161"/>
      <c r="P49" s="161"/>
      <c r="Q49" s="161"/>
      <c r="R49" s="161"/>
      <c r="S49" s="161"/>
      <c r="T49" s="161"/>
      <c r="U49" s="161"/>
      <c r="V49" s="162"/>
      <c r="W49" s="163"/>
      <c r="X49" s="163"/>
      <c r="Y49" s="161"/>
      <c r="Z49" s="162"/>
      <c r="AA49" s="163"/>
      <c r="AB49" s="163"/>
    </row>
    <row r="50" spans="1:28" s="160" customFormat="1" ht="12" customHeight="1">
      <c r="A50" s="186"/>
      <c r="B50" s="186"/>
      <c r="C50" s="59"/>
      <c r="D50" s="118"/>
      <c r="E50" s="119"/>
      <c r="F50" s="179"/>
      <c r="G50" s="181"/>
      <c r="I50" s="161"/>
      <c r="J50" s="161"/>
      <c r="K50" s="161"/>
      <c r="L50" s="161"/>
      <c r="M50" s="161"/>
      <c r="N50" s="161"/>
      <c r="O50" s="161"/>
      <c r="P50" s="161"/>
      <c r="Q50" s="161"/>
      <c r="R50" s="161"/>
      <c r="S50" s="161"/>
      <c r="T50" s="161"/>
      <c r="U50" s="161"/>
      <c r="V50" s="162"/>
      <c r="W50" s="163"/>
      <c r="X50" s="163"/>
      <c r="Y50" s="161"/>
      <c r="Z50" s="162"/>
      <c r="AA50" s="163"/>
      <c r="AB50" s="163"/>
    </row>
    <row r="51" spans="1:28" s="160" customFormat="1" ht="12" customHeight="1">
      <c r="A51" s="185">
        <v>2.6</v>
      </c>
      <c r="B51" s="436">
        <v>202.1</v>
      </c>
      <c r="C51" s="117" t="s">
        <v>59</v>
      </c>
      <c r="D51" s="118"/>
      <c r="E51" s="119"/>
      <c r="F51" s="179"/>
      <c r="G51" s="181" t="str">
        <f t="shared" ref="G51:G62" si="4">IF(TRIM(E51)="rate only","ro",IF(ISBLANK(F51)," ",E51*F51))</f>
        <v xml:space="preserve"> </v>
      </c>
      <c r="I51" s="161"/>
      <c r="J51" s="161"/>
      <c r="K51" s="161"/>
      <c r="L51" s="161"/>
      <c r="M51" s="161"/>
      <c r="N51" s="161"/>
      <c r="O51" s="161"/>
      <c r="P51" s="161"/>
      <c r="Q51" s="161"/>
      <c r="R51" s="161"/>
      <c r="S51" s="161"/>
      <c r="T51" s="161"/>
      <c r="U51" s="161"/>
      <c r="V51" s="162"/>
      <c r="W51" s="163"/>
      <c r="X51" s="163"/>
      <c r="Y51" s="161"/>
      <c r="Z51" s="162"/>
      <c r="AA51" s="163"/>
      <c r="AB51" s="163"/>
    </row>
    <row r="52" spans="1:28" s="160" customFormat="1" ht="12" customHeight="1">
      <c r="A52" s="185"/>
      <c r="B52" s="436"/>
      <c r="C52" s="117"/>
      <c r="D52" s="118"/>
      <c r="E52" s="119"/>
      <c r="F52" s="179"/>
      <c r="G52" s="181"/>
      <c r="I52" s="161"/>
      <c r="J52" s="161"/>
      <c r="K52" s="161"/>
      <c r="L52" s="161"/>
      <c r="M52" s="161"/>
      <c r="N52" s="161"/>
      <c r="O52" s="161"/>
      <c r="P52" s="161"/>
      <c r="Q52" s="161"/>
      <c r="R52" s="161"/>
      <c r="S52" s="161"/>
      <c r="T52" s="161"/>
      <c r="U52" s="161"/>
      <c r="V52" s="162"/>
      <c r="W52" s="163"/>
      <c r="X52" s="163"/>
      <c r="Y52" s="161"/>
      <c r="Z52" s="162"/>
      <c r="AA52" s="163"/>
      <c r="AB52" s="163"/>
    </row>
    <row r="53" spans="1:28" s="160" customFormat="1" ht="12" customHeight="1">
      <c r="A53" s="186" t="s">
        <v>654</v>
      </c>
      <c r="B53" s="186" t="s">
        <v>661</v>
      </c>
      <c r="C53" s="59" t="s">
        <v>662</v>
      </c>
      <c r="D53" s="118" t="s">
        <v>26</v>
      </c>
      <c r="E53" s="119">
        <f>ROUNDUP((N16*P16*(0.2+R16)),-1)</f>
        <v>10</v>
      </c>
      <c r="F53" s="179"/>
      <c r="G53" s="181" t="str">
        <f t="shared" ref="G53" si="5">IF(TRIM(E53)="rate only","ro",IF(ISBLANK(F53)," ",E53*F53))</f>
        <v xml:space="preserve"> </v>
      </c>
      <c r="I53" s="161"/>
      <c r="J53" s="161"/>
      <c r="K53" s="161"/>
      <c r="L53" s="161"/>
      <c r="M53" s="161"/>
      <c r="N53" s="161"/>
      <c r="O53" s="161"/>
      <c r="P53" s="161"/>
      <c r="Q53" s="161"/>
      <c r="R53" s="161"/>
      <c r="S53" s="161"/>
      <c r="T53" s="161"/>
      <c r="U53" s="161"/>
      <c r="V53" s="162"/>
      <c r="W53" s="163"/>
      <c r="X53" s="163"/>
      <c r="Y53" s="161"/>
      <c r="Z53" s="162"/>
      <c r="AA53" s="163"/>
      <c r="AB53" s="163"/>
    </row>
    <row r="54" spans="1:28" s="160" customFormat="1" ht="12" customHeight="1">
      <c r="A54" s="186"/>
      <c r="B54" s="186"/>
      <c r="C54" s="59"/>
      <c r="D54" s="118"/>
      <c r="E54" s="119"/>
      <c r="F54" s="179"/>
      <c r="G54" s="181"/>
      <c r="I54" s="161"/>
      <c r="J54" s="161"/>
      <c r="K54" s="161"/>
      <c r="L54" s="161"/>
      <c r="M54" s="161"/>
      <c r="N54" s="161"/>
      <c r="O54" s="161"/>
      <c r="P54" s="161"/>
      <c r="Q54" s="161"/>
      <c r="R54" s="161"/>
      <c r="S54" s="161"/>
      <c r="T54" s="161"/>
      <c r="U54" s="161"/>
      <c r="V54" s="162"/>
      <c r="W54" s="163"/>
      <c r="X54" s="163"/>
      <c r="Y54" s="161"/>
      <c r="Z54" s="162"/>
      <c r="AA54" s="163"/>
      <c r="AB54" s="163"/>
    </row>
    <row r="55" spans="1:28" s="160" customFormat="1" ht="12" customHeight="1">
      <c r="A55" s="186"/>
      <c r="B55" s="186"/>
      <c r="C55" s="59"/>
      <c r="D55" s="118"/>
      <c r="E55" s="119"/>
      <c r="F55" s="179"/>
      <c r="G55" s="181"/>
      <c r="I55" s="161"/>
      <c r="J55" s="161"/>
      <c r="K55" s="161"/>
      <c r="L55" s="161"/>
      <c r="M55" s="161"/>
      <c r="N55" s="161"/>
      <c r="O55" s="161"/>
      <c r="P55" s="161"/>
      <c r="Q55" s="161"/>
      <c r="R55" s="161"/>
      <c r="S55" s="161"/>
      <c r="T55" s="161"/>
      <c r="U55" s="161"/>
      <c r="V55" s="162"/>
      <c r="W55" s="163"/>
      <c r="X55" s="163"/>
      <c r="Y55" s="161"/>
      <c r="Z55" s="162"/>
      <c r="AA55" s="163"/>
      <c r="AB55" s="163"/>
    </row>
    <row r="56" spans="1:28" s="160" customFormat="1" ht="12" customHeight="1">
      <c r="A56" s="186"/>
      <c r="B56" s="186"/>
      <c r="C56" s="59"/>
      <c r="D56" s="118"/>
      <c r="E56" s="119"/>
      <c r="F56" s="179"/>
      <c r="G56" s="181"/>
      <c r="I56" s="161"/>
      <c r="J56" s="161"/>
      <c r="K56" s="161"/>
      <c r="L56" s="161"/>
      <c r="M56" s="161"/>
      <c r="N56" s="161"/>
      <c r="O56" s="161"/>
      <c r="P56" s="161"/>
      <c r="Q56" s="161"/>
      <c r="R56" s="161"/>
      <c r="S56" s="161"/>
      <c r="T56" s="161"/>
      <c r="U56" s="161"/>
      <c r="V56" s="162"/>
      <c r="W56" s="163"/>
      <c r="X56" s="163"/>
      <c r="Y56" s="161"/>
      <c r="Z56" s="162"/>
      <c r="AA56" s="163"/>
      <c r="AB56" s="163"/>
    </row>
    <row r="57" spans="1:28" s="160" customFormat="1" ht="12" customHeight="1">
      <c r="A57" s="186"/>
      <c r="B57" s="186"/>
      <c r="C57" s="59"/>
      <c r="D57" s="118"/>
      <c r="E57" s="119"/>
      <c r="F57" s="179"/>
      <c r="G57" s="181"/>
      <c r="I57" s="161"/>
      <c r="J57" s="161"/>
      <c r="K57" s="161"/>
      <c r="L57" s="161"/>
      <c r="M57" s="161"/>
      <c r="N57" s="161"/>
      <c r="O57" s="161"/>
      <c r="P57" s="161"/>
      <c r="Q57" s="161"/>
      <c r="R57" s="161"/>
      <c r="S57" s="161"/>
      <c r="T57" s="161"/>
      <c r="U57" s="161"/>
      <c r="V57" s="162"/>
      <c r="W57" s="163"/>
      <c r="X57" s="163"/>
      <c r="Y57" s="161"/>
      <c r="Z57" s="162"/>
      <c r="AA57" s="163"/>
      <c r="AB57" s="163"/>
    </row>
    <row r="58" spans="1:28" s="160" customFormat="1" ht="12" customHeight="1">
      <c r="A58" s="186"/>
      <c r="B58" s="186"/>
      <c r="C58" s="59"/>
      <c r="D58" s="118"/>
      <c r="E58" s="119"/>
      <c r="F58" s="179"/>
      <c r="G58" s="181"/>
      <c r="I58" s="161"/>
      <c r="J58" s="161"/>
      <c r="K58" s="161"/>
      <c r="L58" s="161"/>
      <c r="M58" s="161"/>
      <c r="N58" s="161"/>
      <c r="O58" s="161"/>
      <c r="P58" s="161"/>
      <c r="Q58" s="161"/>
      <c r="R58" s="161"/>
      <c r="S58" s="161"/>
      <c r="T58" s="161"/>
      <c r="U58" s="161"/>
      <c r="V58" s="162"/>
      <c r="W58" s="163"/>
      <c r="X58" s="163"/>
      <c r="Y58" s="161"/>
      <c r="Z58" s="162"/>
      <c r="AA58" s="163"/>
      <c r="AB58" s="163"/>
    </row>
    <row r="59" spans="1:28" s="160" customFormat="1" ht="12" customHeight="1">
      <c r="A59" s="186"/>
      <c r="B59" s="186"/>
      <c r="C59" s="59"/>
      <c r="D59" s="118"/>
      <c r="E59" s="119"/>
      <c r="F59" s="179"/>
      <c r="G59" s="181"/>
      <c r="I59" s="161"/>
      <c r="J59" s="161"/>
      <c r="K59" s="161"/>
      <c r="L59" s="161"/>
      <c r="M59" s="161"/>
      <c r="N59" s="161"/>
      <c r="O59" s="161"/>
      <c r="P59" s="161"/>
      <c r="Q59" s="161"/>
      <c r="R59" s="161"/>
      <c r="S59" s="161"/>
      <c r="T59" s="161"/>
      <c r="U59" s="161"/>
      <c r="V59" s="162"/>
      <c r="W59" s="163"/>
      <c r="X59" s="163"/>
      <c r="Y59" s="161"/>
      <c r="Z59" s="162"/>
      <c r="AA59" s="163"/>
      <c r="AB59" s="163"/>
    </row>
    <row r="60" spans="1:28" s="160" customFormat="1" ht="12" customHeight="1">
      <c r="A60" s="186"/>
      <c r="B60" s="186"/>
      <c r="C60" s="59"/>
      <c r="D60" s="118"/>
      <c r="E60" s="119"/>
      <c r="F60" s="179"/>
      <c r="G60" s="181"/>
      <c r="I60" s="161"/>
      <c r="J60" s="161"/>
      <c r="K60" s="161"/>
      <c r="L60" s="161"/>
      <c r="M60" s="161"/>
      <c r="N60" s="161"/>
      <c r="O60" s="161"/>
      <c r="P60" s="161"/>
      <c r="Q60" s="161"/>
      <c r="R60" s="161"/>
      <c r="S60" s="161"/>
      <c r="T60" s="161"/>
      <c r="U60" s="161"/>
      <c r="V60" s="162"/>
      <c r="W60" s="163"/>
      <c r="X60" s="163"/>
      <c r="Y60" s="161"/>
      <c r="Z60" s="162"/>
      <c r="AA60" s="163"/>
      <c r="AB60" s="163"/>
    </row>
    <row r="61" spans="1:28" s="160" customFormat="1" ht="12" customHeight="1">
      <c r="A61" s="186"/>
      <c r="B61" s="186"/>
      <c r="C61" s="59"/>
      <c r="D61" s="118"/>
      <c r="E61" s="119"/>
      <c r="F61" s="179"/>
      <c r="G61" s="181"/>
      <c r="I61" s="161"/>
      <c r="J61" s="161"/>
      <c r="K61" s="161"/>
      <c r="L61" s="161"/>
      <c r="M61" s="161"/>
      <c r="N61" s="161"/>
      <c r="O61" s="161"/>
      <c r="P61" s="161"/>
      <c r="Q61" s="161"/>
      <c r="R61" s="161"/>
      <c r="S61" s="161"/>
      <c r="T61" s="161"/>
      <c r="U61" s="161"/>
      <c r="V61" s="162"/>
      <c r="W61" s="163"/>
      <c r="X61" s="163"/>
      <c r="Y61" s="161"/>
      <c r="Z61" s="162"/>
      <c r="AA61" s="163"/>
      <c r="AB61" s="163"/>
    </row>
    <row r="62" spans="1:28" s="160" customFormat="1" ht="12" customHeight="1">
      <c r="A62" s="123"/>
      <c r="B62" s="123"/>
      <c r="C62" s="59"/>
      <c r="D62" s="118"/>
      <c r="E62" s="119"/>
      <c r="F62" s="179"/>
      <c r="G62" s="181" t="str">
        <f t="shared" si="4"/>
        <v xml:space="preserve"> </v>
      </c>
      <c r="I62" s="161"/>
      <c r="J62" s="161"/>
      <c r="K62" s="161"/>
      <c r="L62" s="161"/>
      <c r="M62" s="161"/>
      <c r="N62" s="161"/>
      <c r="O62" s="161"/>
      <c r="P62" s="161"/>
      <c r="Q62" s="161"/>
      <c r="R62" s="161"/>
      <c r="S62" s="161"/>
      <c r="T62" s="161"/>
      <c r="U62" s="161"/>
      <c r="V62" s="162"/>
      <c r="W62" s="163"/>
      <c r="X62" s="163"/>
      <c r="Y62" s="161"/>
      <c r="Z62" s="162"/>
      <c r="AA62" s="163"/>
      <c r="AB62" s="163"/>
    </row>
    <row r="63" spans="1:28" s="150" customFormat="1" ht="13.2">
      <c r="A63" s="62"/>
      <c r="B63" s="70"/>
      <c r="C63" s="70"/>
      <c r="D63" s="70"/>
      <c r="E63" s="70"/>
      <c r="F63" s="71"/>
      <c r="G63" s="72"/>
    </row>
    <row r="64" spans="1:28" s="150" customFormat="1" ht="13.2">
      <c r="A64" s="152" t="s">
        <v>252</v>
      </c>
      <c r="B64" s="60"/>
      <c r="C64" s="153"/>
      <c r="D64" s="153"/>
      <c r="E64" s="153"/>
      <c r="F64" s="155"/>
      <c r="G64" s="170">
        <f>SUM(G35:G62)</f>
        <v>0</v>
      </c>
    </row>
    <row r="65" spans="1:28" s="150" customFormat="1" ht="13.8" thickBot="1">
      <c r="A65" s="53"/>
      <c r="B65" s="65"/>
      <c r="C65" s="65"/>
      <c r="D65" s="65"/>
      <c r="E65" s="65"/>
      <c r="F65" s="73"/>
      <c r="G65" s="51"/>
    </row>
    <row r="66" spans="1:28" s="150" customFormat="1" ht="13.8" thickBot="1">
      <c r="A66" s="784" t="s">
        <v>27</v>
      </c>
      <c r="B66" s="785"/>
      <c r="C66" s="785"/>
      <c r="D66" s="785"/>
      <c r="E66" s="780"/>
      <c r="F66" s="786" t="s">
        <v>28</v>
      </c>
      <c r="G66" s="787"/>
    </row>
    <row r="67" spans="1:28" s="150" customFormat="1" ht="15" customHeight="1">
      <c r="A67" s="148" t="s">
        <v>248</v>
      </c>
      <c r="B67" s="148"/>
      <c r="C67" s="149"/>
      <c r="D67" s="149"/>
      <c r="E67" s="149"/>
      <c r="F67" s="149"/>
      <c r="G67" s="149"/>
    </row>
    <row r="68" spans="1:28" s="150" customFormat="1" ht="12.75" customHeight="1">
      <c r="A68" s="763" t="s">
        <v>1837</v>
      </c>
      <c r="B68" s="763"/>
      <c r="C68" s="763"/>
      <c r="D68" s="763"/>
      <c r="E68" s="763"/>
      <c r="F68" s="763"/>
      <c r="G68" s="763"/>
    </row>
    <row r="69" spans="1:28" s="150" customFormat="1" ht="15" customHeight="1">
      <c r="A69" s="757" t="s">
        <v>827</v>
      </c>
      <c r="B69" s="757"/>
      <c r="C69" s="757"/>
      <c r="D69" s="621"/>
      <c r="E69" s="621"/>
      <c r="F69" s="621"/>
      <c r="G69" s="621"/>
    </row>
    <row r="70" spans="1:28" s="150" customFormat="1" ht="13.2">
      <c r="A70" s="60"/>
      <c r="B70" s="60"/>
      <c r="C70" s="149"/>
      <c r="D70" s="149"/>
      <c r="E70" s="149"/>
      <c r="F70" s="171"/>
      <c r="G70" s="149"/>
    </row>
    <row r="71" spans="1:28" s="150" customFormat="1" ht="13.2">
      <c r="A71" s="61"/>
      <c r="B71" s="61"/>
      <c r="C71" s="61"/>
      <c r="D71" s="61"/>
      <c r="E71" s="61"/>
      <c r="F71" s="74"/>
      <c r="G71" s="61"/>
    </row>
    <row r="72" spans="1:28" s="150" customFormat="1" ht="13.2">
      <c r="A72" s="29" t="s">
        <v>0</v>
      </c>
      <c r="B72" s="29" t="s">
        <v>433</v>
      </c>
      <c r="C72" s="29" t="s">
        <v>1</v>
      </c>
      <c r="D72" s="29" t="s">
        <v>2</v>
      </c>
      <c r="E72" s="29" t="s">
        <v>3</v>
      </c>
      <c r="F72" s="172" t="s">
        <v>4</v>
      </c>
      <c r="G72" s="29" t="s">
        <v>249</v>
      </c>
    </row>
    <row r="73" spans="1:28" s="150" customFormat="1" ht="13.2">
      <c r="A73" s="29" t="s">
        <v>29</v>
      </c>
      <c r="B73" s="29"/>
      <c r="C73" s="29"/>
      <c r="D73" s="29"/>
      <c r="E73" s="29"/>
      <c r="F73" s="172"/>
      <c r="G73" s="29" t="s">
        <v>250</v>
      </c>
    </row>
    <row r="74" spans="1:28" s="150" customFormat="1" ht="13.2">
      <c r="A74" s="51"/>
      <c r="B74" s="51"/>
      <c r="C74" s="51"/>
      <c r="D74" s="51"/>
      <c r="E74" s="51"/>
      <c r="F74" s="75"/>
      <c r="G74" s="29"/>
    </row>
    <row r="75" spans="1:28" s="150" customFormat="1" ht="13.2">
      <c r="A75" s="62"/>
      <c r="B75" s="63"/>
      <c r="C75" s="63"/>
      <c r="D75" s="63"/>
      <c r="E75" s="63"/>
      <c r="F75" s="76"/>
      <c r="G75" s="61"/>
    </row>
    <row r="76" spans="1:28" s="150" customFormat="1" ht="13.2">
      <c r="A76" s="152" t="s">
        <v>251</v>
      </c>
      <c r="B76" s="60"/>
      <c r="C76" s="153"/>
      <c r="D76" s="153"/>
      <c r="E76" s="153"/>
      <c r="F76" s="154"/>
      <c r="G76" s="170">
        <f>G64</f>
        <v>0</v>
      </c>
    </row>
    <row r="77" spans="1:28" s="150" customFormat="1" ht="13.2">
      <c r="A77" s="53"/>
      <c r="B77" s="65"/>
      <c r="C77" s="65"/>
      <c r="D77" s="65"/>
      <c r="E77" s="65"/>
      <c r="F77" s="66"/>
      <c r="G77" s="77"/>
    </row>
    <row r="78" spans="1:28" ht="13.2">
      <c r="A78" s="390">
        <v>3</v>
      </c>
      <c r="B78" s="426"/>
      <c r="C78" s="425" t="s">
        <v>785</v>
      </c>
      <c r="E78" s="4"/>
      <c r="F78" s="5" t="s">
        <v>13</v>
      </c>
      <c r="G78" s="1"/>
      <c r="H78" s="2"/>
    </row>
    <row r="79" spans="1:28" s="160" customFormat="1" ht="12" customHeight="1">
      <c r="A79" s="123"/>
      <c r="B79" s="6"/>
      <c r="C79" s="6"/>
      <c r="D79" s="3"/>
      <c r="E79" s="4"/>
      <c r="F79" s="5"/>
      <c r="G79" s="1"/>
      <c r="I79" s="161"/>
      <c r="J79" s="161"/>
      <c r="K79" s="161"/>
      <c r="L79" s="161"/>
      <c r="M79" s="161"/>
      <c r="N79" s="161"/>
      <c r="O79" s="161"/>
      <c r="P79" s="161"/>
      <c r="Q79" s="161"/>
      <c r="R79" s="161"/>
      <c r="S79" s="161"/>
      <c r="T79" s="161"/>
      <c r="U79" s="161"/>
      <c r="V79" s="162"/>
      <c r="W79" s="163"/>
      <c r="X79" s="163"/>
      <c r="Y79" s="161"/>
      <c r="Z79" s="162"/>
      <c r="AA79" s="163"/>
      <c r="AB79" s="163"/>
    </row>
    <row r="80" spans="1:28" s="160" customFormat="1" ht="12" customHeight="1">
      <c r="A80" s="122" t="s">
        <v>572</v>
      </c>
      <c r="B80" s="122" t="s">
        <v>786</v>
      </c>
      <c r="C80" s="117" t="s">
        <v>288</v>
      </c>
      <c r="D80" s="118"/>
      <c r="E80" s="119" t="s">
        <v>13</v>
      </c>
      <c r="F80" s="158"/>
      <c r="G80" s="159"/>
      <c r="I80" s="161"/>
      <c r="J80" s="161"/>
      <c r="K80" s="161"/>
      <c r="L80" s="161"/>
      <c r="P80" s="161"/>
      <c r="Q80" s="161"/>
      <c r="R80" s="209"/>
      <c r="S80" s="209"/>
      <c r="T80" s="209"/>
      <c r="U80" s="161"/>
      <c r="V80" s="162"/>
      <c r="W80" s="163"/>
      <c r="X80" s="163"/>
      <c r="Y80" s="161"/>
      <c r="Z80" s="162"/>
      <c r="AA80" s="163"/>
      <c r="AB80" s="163"/>
    </row>
    <row r="81" spans="1:28" ht="12" customHeight="1">
      <c r="A81" s="123"/>
      <c r="B81" s="123"/>
      <c r="C81" s="59"/>
      <c r="D81" s="118"/>
      <c r="E81" s="119" t="s">
        <v>13</v>
      </c>
      <c r="F81" s="121"/>
      <c r="G81" s="120"/>
      <c r="U81" s="162"/>
      <c r="V81" s="163"/>
      <c r="X81" s="161"/>
      <c r="Y81" s="162"/>
      <c r="Z81" s="163"/>
      <c r="AB81" s="161"/>
    </row>
    <row r="82" spans="1:28" ht="12" customHeight="1">
      <c r="A82" s="122" t="s">
        <v>573</v>
      </c>
      <c r="B82" s="122" t="s">
        <v>787</v>
      </c>
      <c r="C82" s="117" t="s">
        <v>788</v>
      </c>
      <c r="D82" s="118"/>
      <c r="E82" s="119" t="s">
        <v>13</v>
      </c>
      <c r="F82" s="121"/>
      <c r="G82" s="120"/>
      <c r="U82" s="162"/>
      <c r="V82" s="163"/>
      <c r="X82" s="161"/>
      <c r="Y82" s="162"/>
      <c r="Z82" s="163"/>
      <c r="AB82" s="161"/>
    </row>
    <row r="83" spans="1:28" ht="12" customHeight="1">
      <c r="A83" s="123"/>
      <c r="B83" s="123"/>
      <c r="C83" s="117" t="s">
        <v>789</v>
      </c>
      <c r="D83" s="118"/>
      <c r="E83" s="119" t="s">
        <v>13</v>
      </c>
      <c r="F83" s="121"/>
      <c r="G83" s="120"/>
      <c r="U83" s="162"/>
      <c r="V83" s="163"/>
      <c r="X83" s="161"/>
      <c r="Y83" s="162"/>
      <c r="Z83" s="163"/>
      <c r="AB83" s="161"/>
    </row>
    <row r="84" spans="1:28" ht="12" customHeight="1">
      <c r="A84" s="123"/>
      <c r="B84" s="123"/>
      <c r="C84" s="59"/>
      <c r="D84" s="118"/>
      <c r="E84" s="119" t="s">
        <v>13</v>
      </c>
      <c r="F84" s="121"/>
      <c r="G84" s="120"/>
      <c r="U84" s="162"/>
      <c r="V84" s="163"/>
      <c r="X84" s="161"/>
      <c r="Y84" s="162"/>
      <c r="Z84" s="163"/>
      <c r="AB84" s="161"/>
    </row>
    <row r="85" spans="1:28" ht="12" customHeight="1">
      <c r="A85" s="123" t="s">
        <v>591</v>
      </c>
      <c r="B85" s="123" t="s">
        <v>790</v>
      </c>
      <c r="C85" s="59" t="s">
        <v>793</v>
      </c>
      <c r="D85" s="118"/>
      <c r="E85" s="119"/>
      <c r="F85" s="121"/>
      <c r="G85" s="215"/>
      <c r="U85" s="162"/>
      <c r="V85" s="163"/>
      <c r="X85" s="161"/>
      <c r="Y85" s="162"/>
      <c r="Z85" s="163"/>
      <c r="AB85" s="161"/>
    </row>
    <row r="86" spans="1:28" ht="12" customHeight="1">
      <c r="A86" s="123"/>
      <c r="B86" s="123"/>
      <c r="C86" s="59"/>
      <c r="D86" s="118"/>
      <c r="E86" s="119"/>
      <c r="F86" s="121"/>
      <c r="G86" s="215"/>
      <c r="U86" s="162"/>
      <c r="V86" s="163"/>
      <c r="X86" s="161"/>
      <c r="Y86" s="162"/>
      <c r="Z86" s="163"/>
      <c r="AB86" s="161"/>
    </row>
    <row r="87" spans="1:28" ht="14.25" customHeight="1">
      <c r="A87" s="123" t="s">
        <v>791</v>
      </c>
      <c r="B87" s="123" t="s">
        <v>792</v>
      </c>
      <c r="C87" s="59" t="s">
        <v>830</v>
      </c>
      <c r="D87" s="118" t="s">
        <v>12</v>
      </c>
      <c r="E87" s="119">
        <f>N16</f>
        <v>25</v>
      </c>
      <c r="F87" s="202"/>
      <c r="G87" s="215" t="str">
        <f>IF(TRIM(E87)="rate only","ro",IF(ISBLANK(F87)," ",E87*F87))</f>
        <v xml:space="preserve"> </v>
      </c>
      <c r="U87" s="162"/>
      <c r="V87" s="163"/>
      <c r="X87" s="161"/>
      <c r="Y87" s="162"/>
      <c r="Z87" s="163"/>
      <c r="AB87" s="161"/>
    </row>
    <row r="88" spans="1:28" ht="12" customHeight="1">
      <c r="A88" s="123"/>
      <c r="B88" s="123"/>
      <c r="C88" s="59"/>
      <c r="D88" s="118"/>
      <c r="E88" s="119"/>
      <c r="F88" s="121"/>
      <c r="G88" s="164"/>
      <c r="U88" s="162"/>
      <c r="V88" s="163"/>
      <c r="X88" s="161"/>
      <c r="Y88" s="162"/>
      <c r="Z88" s="163"/>
      <c r="AB88" s="161"/>
    </row>
    <row r="89" spans="1:28" ht="12" customHeight="1">
      <c r="A89" s="122" t="s">
        <v>580</v>
      </c>
      <c r="B89" s="122" t="s">
        <v>795</v>
      </c>
      <c r="C89" s="117" t="s">
        <v>796</v>
      </c>
      <c r="D89" s="118"/>
      <c r="E89" s="119" t="s">
        <v>13</v>
      </c>
      <c r="F89" s="121"/>
      <c r="G89" s="164" t="str">
        <f t="shared" ref="G89:G99" si="6">IF(TRIM(E89)="rate only","ro",IF(ISBLANK(F89)," ",E89*F89))</f>
        <v xml:space="preserve"> </v>
      </c>
      <c r="U89" s="162"/>
      <c r="V89" s="163"/>
      <c r="X89" s="161"/>
      <c r="Y89" s="162"/>
      <c r="Z89" s="163"/>
      <c r="AB89" s="161"/>
    </row>
    <row r="90" spans="1:28" ht="12" customHeight="1">
      <c r="A90" s="123"/>
      <c r="B90" s="123"/>
      <c r="C90" s="117" t="s">
        <v>797</v>
      </c>
      <c r="D90" s="118"/>
      <c r="E90" s="119" t="s">
        <v>13</v>
      </c>
      <c r="F90" s="121"/>
      <c r="G90" s="164" t="str">
        <f t="shared" si="6"/>
        <v xml:space="preserve"> </v>
      </c>
      <c r="U90" s="162"/>
      <c r="V90" s="163"/>
      <c r="X90" s="161"/>
      <c r="Y90" s="162"/>
      <c r="Z90" s="163"/>
      <c r="AB90" s="161"/>
    </row>
    <row r="91" spans="1:28" ht="12" customHeight="1">
      <c r="A91" s="123"/>
      <c r="B91" s="123"/>
      <c r="C91" s="59"/>
      <c r="D91" s="118"/>
      <c r="E91" s="119" t="s">
        <v>13</v>
      </c>
      <c r="F91" s="121"/>
      <c r="G91" s="164" t="str">
        <f t="shared" si="6"/>
        <v xml:space="preserve"> </v>
      </c>
      <c r="U91" s="162"/>
      <c r="V91" s="163"/>
      <c r="X91" s="161"/>
      <c r="Y91" s="162"/>
      <c r="Z91" s="163"/>
      <c r="AB91" s="161"/>
    </row>
    <row r="92" spans="1:28" ht="12" customHeight="1">
      <c r="A92" s="123" t="s">
        <v>728</v>
      </c>
      <c r="B92" s="123" t="s">
        <v>314</v>
      </c>
      <c r="C92" s="59" t="s">
        <v>798</v>
      </c>
      <c r="D92" s="118"/>
      <c r="E92" s="119" t="s">
        <v>13</v>
      </c>
      <c r="F92" s="121"/>
      <c r="G92" s="164" t="str">
        <f t="shared" si="6"/>
        <v xml:space="preserve"> </v>
      </c>
      <c r="U92" s="162"/>
      <c r="V92" s="163"/>
      <c r="X92" s="161"/>
      <c r="Y92" s="162"/>
      <c r="Z92" s="163"/>
      <c r="AB92" s="161"/>
    </row>
    <row r="93" spans="1:28" ht="12" customHeight="1">
      <c r="A93" s="123"/>
      <c r="B93" s="123"/>
      <c r="C93" s="59"/>
      <c r="D93" s="118"/>
      <c r="E93" s="119" t="s">
        <v>13</v>
      </c>
      <c r="F93" s="121"/>
      <c r="G93" s="164" t="str">
        <f t="shared" si="6"/>
        <v xml:space="preserve"> </v>
      </c>
      <c r="U93" s="162"/>
      <c r="V93" s="163"/>
      <c r="X93" s="161"/>
      <c r="Y93" s="162"/>
      <c r="Z93" s="163"/>
      <c r="AB93" s="161"/>
    </row>
    <row r="94" spans="1:28" ht="12" customHeight="1">
      <c r="A94" s="123" t="s">
        <v>731</v>
      </c>
      <c r="B94" s="123" t="s">
        <v>315</v>
      </c>
      <c r="C94" s="59" t="s">
        <v>830</v>
      </c>
      <c r="D94" s="118" t="s">
        <v>33</v>
      </c>
      <c r="E94" s="119">
        <v>3</v>
      </c>
      <c r="F94" s="179"/>
      <c r="G94" s="164" t="str">
        <f t="shared" si="6"/>
        <v xml:space="preserve"> </v>
      </c>
      <c r="U94" s="162"/>
      <c r="V94" s="163"/>
      <c r="X94" s="161"/>
      <c r="Y94" s="162"/>
      <c r="Z94" s="163"/>
      <c r="AB94" s="161"/>
    </row>
    <row r="95" spans="1:28" ht="12" customHeight="1">
      <c r="A95" s="123"/>
      <c r="B95" s="123"/>
      <c r="C95" s="59"/>
      <c r="D95" s="118"/>
      <c r="E95" s="119"/>
      <c r="F95" s="121"/>
      <c r="G95" s="164" t="str">
        <f t="shared" si="6"/>
        <v xml:space="preserve"> </v>
      </c>
      <c r="U95" s="162"/>
      <c r="V95" s="163"/>
      <c r="X95" s="161"/>
      <c r="Y95" s="162"/>
      <c r="Z95" s="163"/>
      <c r="AB95" s="161"/>
    </row>
    <row r="96" spans="1:28" ht="12" customHeight="1">
      <c r="A96" s="123" t="s">
        <v>801</v>
      </c>
      <c r="B96" s="123" t="s">
        <v>799</v>
      </c>
      <c r="C96" s="59" t="s">
        <v>803</v>
      </c>
      <c r="D96" s="118"/>
      <c r="E96" s="119" t="s">
        <v>13</v>
      </c>
      <c r="F96" s="121"/>
      <c r="G96" s="164" t="str">
        <f t="shared" si="6"/>
        <v xml:space="preserve"> </v>
      </c>
      <c r="U96" s="162"/>
      <c r="V96" s="163"/>
      <c r="X96" s="161"/>
      <c r="Y96" s="162"/>
      <c r="Z96" s="163"/>
      <c r="AB96" s="161"/>
    </row>
    <row r="97" spans="1:28" ht="12" customHeight="1">
      <c r="A97" s="123"/>
      <c r="B97" s="123"/>
      <c r="C97" s="59"/>
      <c r="D97" s="118"/>
      <c r="E97" s="119" t="s">
        <v>13</v>
      </c>
      <c r="F97" s="121"/>
      <c r="G97" s="164" t="str">
        <f t="shared" si="6"/>
        <v xml:space="preserve"> </v>
      </c>
      <c r="U97" s="162"/>
      <c r="V97" s="163"/>
      <c r="X97" s="161"/>
      <c r="Y97" s="162"/>
      <c r="Z97" s="163"/>
      <c r="AB97" s="161"/>
    </row>
    <row r="98" spans="1:28" ht="12" customHeight="1">
      <c r="A98" s="123" t="s">
        <v>802</v>
      </c>
      <c r="B98" s="123" t="s">
        <v>800</v>
      </c>
      <c r="C98" s="59" t="s">
        <v>830</v>
      </c>
      <c r="D98" s="118" t="s">
        <v>33</v>
      </c>
      <c r="E98" s="119">
        <v>5</v>
      </c>
      <c r="F98" s="179"/>
      <c r="G98" s="164" t="str">
        <f t="shared" si="6"/>
        <v xml:space="preserve"> </v>
      </c>
      <c r="U98" s="162"/>
      <c r="V98" s="163"/>
      <c r="X98" s="161"/>
      <c r="Y98" s="162"/>
      <c r="Z98" s="163"/>
      <c r="AB98" s="161"/>
    </row>
    <row r="99" spans="1:28" ht="12" customHeight="1">
      <c r="A99" s="123"/>
      <c r="B99" s="123"/>
      <c r="C99" s="59"/>
      <c r="D99" s="118"/>
      <c r="E99" s="119"/>
      <c r="F99" s="121"/>
      <c r="G99" s="164" t="str">
        <f t="shared" si="6"/>
        <v xml:space="preserve"> </v>
      </c>
      <c r="U99" s="162"/>
      <c r="V99" s="163"/>
      <c r="X99" s="161"/>
      <c r="Y99" s="162"/>
      <c r="Z99" s="163"/>
      <c r="AB99" s="161"/>
    </row>
    <row r="100" spans="1:28" ht="12" customHeight="1">
      <c r="A100" s="122" t="s">
        <v>583</v>
      </c>
      <c r="B100" s="206" t="s">
        <v>316</v>
      </c>
      <c r="C100" s="122" t="s">
        <v>317</v>
      </c>
      <c r="D100" s="211"/>
      <c r="E100" s="158"/>
      <c r="F100" s="158"/>
      <c r="G100" s="144"/>
      <c r="T100" s="162"/>
      <c r="U100" s="163"/>
      <c r="V100" s="163"/>
      <c r="W100" s="161"/>
      <c r="X100" s="162"/>
      <c r="Y100" s="163"/>
      <c r="Z100" s="163"/>
      <c r="AA100" s="161"/>
      <c r="AB100" s="161"/>
    </row>
    <row r="101" spans="1:28" s="150" customFormat="1" ht="13.2">
      <c r="A101" s="206"/>
      <c r="B101" s="206"/>
      <c r="C101" s="122" t="s">
        <v>318</v>
      </c>
      <c r="D101" s="118" t="s">
        <v>26</v>
      </c>
      <c r="E101" s="119">
        <v>5</v>
      </c>
      <c r="F101" s="158"/>
      <c r="G101" s="164" t="str">
        <f t="shared" ref="G101" si="7">IF(TRIM(E101)="rate only","ro",IF(ISBLANK(F101)," ",E101*F101))</f>
        <v xml:space="preserve"> </v>
      </c>
      <c r="H101" s="160"/>
    </row>
    <row r="102" spans="1:28" s="150" customFormat="1" ht="13.2">
      <c r="A102" s="206"/>
      <c r="B102" s="206"/>
      <c r="C102" s="122"/>
      <c r="D102" s="207"/>
      <c r="E102" s="158"/>
      <c r="F102" s="158"/>
      <c r="G102" s="210"/>
      <c r="H102" s="160"/>
    </row>
    <row r="103" spans="1:28" s="150" customFormat="1" ht="13.2">
      <c r="A103" s="122" t="s">
        <v>1812</v>
      </c>
      <c r="B103" s="206" t="s">
        <v>816</v>
      </c>
      <c r="C103" s="122" t="s">
        <v>817</v>
      </c>
      <c r="D103" s="211"/>
      <c r="E103" s="158"/>
      <c r="F103" s="158"/>
      <c r="G103" s="144"/>
      <c r="H103" s="160"/>
    </row>
    <row r="104" spans="1:28" s="160" customFormat="1" ht="15" customHeight="1">
      <c r="A104" s="206"/>
      <c r="B104" s="206"/>
      <c r="C104" s="122" t="s">
        <v>818</v>
      </c>
      <c r="D104" s="118"/>
      <c r="E104" s="158"/>
      <c r="F104" s="158"/>
      <c r="G104" s="164"/>
      <c r="I104" s="161"/>
      <c r="J104" s="161"/>
      <c r="K104" s="161"/>
      <c r="L104" s="161"/>
      <c r="M104" s="161"/>
      <c r="N104" s="161"/>
      <c r="O104" s="161"/>
      <c r="P104" s="161"/>
      <c r="Q104" s="161"/>
      <c r="R104" s="161"/>
      <c r="S104" s="161"/>
      <c r="T104" s="161"/>
      <c r="U104" s="161"/>
      <c r="V104" s="162"/>
      <c r="W104" s="163"/>
      <c r="X104" s="163"/>
      <c r="Y104" s="161"/>
      <c r="Z104" s="162"/>
      <c r="AA104" s="163"/>
      <c r="AB104" s="163"/>
    </row>
    <row r="105" spans="1:28" ht="12" customHeight="1">
      <c r="A105" s="122"/>
      <c r="B105" s="122"/>
      <c r="C105" s="117" t="s">
        <v>819</v>
      </c>
      <c r="D105" s="118"/>
      <c r="E105" s="119"/>
      <c r="F105" s="121"/>
      <c r="G105" s="120"/>
      <c r="U105" s="162"/>
      <c r="V105" s="163"/>
      <c r="X105" s="161"/>
      <c r="Y105" s="162"/>
      <c r="Z105" s="163"/>
      <c r="AB105" s="161"/>
    </row>
    <row r="106" spans="1:28" ht="12" customHeight="1">
      <c r="A106" s="122"/>
      <c r="B106" s="122"/>
      <c r="C106" s="117"/>
      <c r="D106" s="118"/>
      <c r="E106" s="119"/>
      <c r="F106" s="121"/>
      <c r="G106" s="120"/>
      <c r="U106" s="162"/>
      <c r="V106" s="163"/>
      <c r="X106" s="161"/>
      <c r="Y106" s="162"/>
      <c r="Z106" s="163"/>
      <c r="AB106" s="161"/>
    </row>
    <row r="107" spans="1:28" ht="12" customHeight="1">
      <c r="A107" s="123" t="s">
        <v>820</v>
      </c>
      <c r="B107" s="123" t="s">
        <v>821</v>
      </c>
      <c r="C107" s="59" t="s">
        <v>822</v>
      </c>
      <c r="D107" s="118"/>
      <c r="E107" s="119"/>
      <c r="F107" s="121"/>
      <c r="G107" s="120"/>
      <c r="U107" s="162"/>
      <c r="V107" s="163"/>
      <c r="X107" s="161"/>
      <c r="Y107" s="162"/>
      <c r="Z107" s="163"/>
      <c r="AB107" s="161"/>
    </row>
    <row r="108" spans="1:28" ht="12" customHeight="1">
      <c r="A108" s="122"/>
      <c r="B108" s="122"/>
      <c r="C108" s="59" t="s">
        <v>58</v>
      </c>
      <c r="D108" s="118" t="s">
        <v>26</v>
      </c>
      <c r="E108" s="119">
        <f>ROUNDUP((N16*P16*(S16+R16)),-1)</f>
        <v>10</v>
      </c>
      <c r="F108" s="179"/>
      <c r="G108" s="164" t="str">
        <f t="shared" ref="G108" si="8">IF(TRIM(E108)="rate only","ro",IF(ISBLANK(F108)," ",E108*F108))</f>
        <v xml:space="preserve"> </v>
      </c>
      <c r="U108" s="162"/>
      <c r="V108" s="163"/>
      <c r="X108" s="161"/>
      <c r="Y108" s="162"/>
      <c r="Z108" s="163"/>
      <c r="AB108" s="161"/>
    </row>
    <row r="109" spans="1:28" ht="12" customHeight="1">
      <c r="A109" s="122"/>
      <c r="B109" s="122"/>
      <c r="C109" s="59"/>
      <c r="D109" s="118"/>
      <c r="E109" s="158"/>
      <c r="F109" s="179"/>
      <c r="G109" s="164"/>
      <c r="U109" s="162"/>
      <c r="V109" s="163"/>
      <c r="X109" s="161"/>
      <c r="Y109" s="162"/>
      <c r="Z109" s="163"/>
      <c r="AB109" s="161"/>
    </row>
    <row r="110" spans="1:28" s="160" customFormat="1" ht="12" customHeight="1">
      <c r="A110" s="122" t="s">
        <v>590</v>
      </c>
      <c r="B110" s="122" t="s">
        <v>823</v>
      </c>
      <c r="C110" s="117" t="s">
        <v>319</v>
      </c>
      <c r="D110" s="118"/>
      <c r="E110" s="119"/>
      <c r="F110" s="121"/>
      <c r="G110" s="164"/>
      <c r="I110" s="161"/>
      <c r="J110" s="161"/>
      <c r="K110" s="161"/>
      <c r="L110" s="161"/>
      <c r="M110" s="161"/>
      <c r="N110" s="161"/>
      <c r="O110" s="161"/>
      <c r="P110" s="161"/>
      <c r="Q110" s="161"/>
      <c r="R110" s="161"/>
      <c r="S110" s="161"/>
      <c r="T110" s="161"/>
      <c r="U110" s="161"/>
      <c r="V110" s="162"/>
      <c r="W110" s="163"/>
      <c r="X110" s="163"/>
      <c r="Y110" s="161"/>
      <c r="Z110" s="162"/>
      <c r="AA110" s="163"/>
      <c r="AB110" s="163"/>
    </row>
    <row r="111" spans="1:28" s="160" customFormat="1" ht="15.75" customHeight="1">
      <c r="A111" s="122"/>
      <c r="B111" s="122"/>
      <c r="C111" s="59"/>
      <c r="D111" s="118"/>
      <c r="E111" s="119"/>
      <c r="F111" s="158"/>
      <c r="G111" s="164"/>
      <c r="I111" s="161"/>
      <c r="J111" s="161"/>
      <c r="K111" s="161"/>
      <c r="L111" s="161"/>
      <c r="M111" s="161"/>
      <c r="N111" s="161"/>
      <c r="O111" s="161"/>
      <c r="P111" s="161"/>
      <c r="Q111" s="161"/>
      <c r="R111" s="161"/>
      <c r="S111" s="161"/>
      <c r="T111" s="161"/>
      <c r="U111" s="161"/>
      <c r="V111" s="162"/>
      <c r="W111" s="163"/>
      <c r="X111" s="163"/>
      <c r="Y111" s="161"/>
      <c r="Z111" s="162"/>
      <c r="AA111" s="163"/>
      <c r="AB111" s="163"/>
    </row>
    <row r="112" spans="1:28" s="160" customFormat="1" ht="12" customHeight="1">
      <c r="A112" s="122" t="s">
        <v>592</v>
      </c>
      <c r="B112" s="122" t="s">
        <v>824</v>
      </c>
      <c r="C112" s="117" t="s">
        <v>825</v>
      </c>
      <c r="D112" s="118"/>
      <c r="E112" s="119"/>
      <c r="F112" s="158"/>
      <c r="G112" s="164"/>
      <c r="I112" s="161"/>
      <c r="J112" s="161"/>
      <c r="K112" s="161"/>
      <c r="L112" s="161"/>
      <c r="M112" s="161"/>
      <c r="N112" s="161"/>
      <c r="O112" s="161"/>
      <c r="P112" s="161"/>
      <c r="Q112" s="161"/>
      <c r="R112" s="161"/>
      <c r="S112" s="161"/>
      <c r="T112" s="161"/>
      <c r="U112" s="161"/>
      <c r="V112" s="162"/>
      <c r="W112" s="163"/>
      <c r="X112" s="163"/>
      <c r="Y112" s="161"/>
      <c r="Z112" s="162"/>
      <c r="AA112" s="163"/>
      <c r="AB112" s="163"/>
    </row>
    <row r="113" spans="1:28" s="160" customFormat="1" ht="12" customHeight="1">
      <c r="A113" s="122"/>
      <c r="B113" s="122"/>
      <c r="C113" s="117"/>
      <c r="D113" s="118"/>
      <c r="E113" s="119"/>
      <c r="F113" s="158"/>
      <c r="G113" s="164"/>
      <c r="I113" s="161"/>
      <c r="J113" s="161"/>
      <c r="K113" s="161"/>
      <c r="L113" s="161"/>
      <c r="M113" s="161"/>
      <c r="N113" s="161"/>
      <c r="O113" s="161"/>
      <c r="P113" s="161"/>
      <c r="Q113" s="161"/>
      <c r="R113" s="161"/>
      <c r="S113" s="161"/>
      <c r="T113" s="161"/>
      <c r="U113" s="161"/>
      <c r="V113" s="162"/>
      <c r="W113" s="163"/>
      <c r="X113" s="163"/>
      <c r="Y113" s="161"/>
      <c r="Z113" s="162"/>
      <c r="AA113" s="163"/>
      <c r="AB113" s="163"/>
    </row>
    <row r="114" spans="1:28" s="160" customFormat="1" ht="12" customHeight="1">
      <c r="A114" s="123" t="s">
        <v>596</v>
      </c>
      <c r="B114" s="123" t="s">
        <v>826</v>
      </c>
      <c r="C114" s="59" t="s">
        <v>794</v>
      </c>
      <c r="D114" s="118" t="s">
        <v>12</v>
      </c>
      <c r="E114" s="119">
        <f>N16</f>
        <v>25</v>
      </c>
      <c r="F114" s="158"/>
      <c r="G114" s="164" t="str">
        <f>IF(TRIM(E114)="rate only","ro",IF(ISBLANK(F114)," ",E114*F114))</f>
        <v xml:space="preserve"> </v>
      </c>
      <c r="I114" s="161"/>
      <c r="J114" s="161"/>
      <c r="K114" s="161"/>
      <c r="L114" s="161"/>
      <c r="M114" s="161"/>
      <c r="N114" s="161"/>
      <c r="O114" s="161"/>
      <c r="P114" s="161"/>
      <c r="Q114" s="161"/>
      <c r="R114" s="161"/>
      <c r="S114" s="161"/>
      <c r="T114" s="161"/>
      <c r="U114" s="161"/>
      <c r="V114" s="162"/>
      <c r="W114" s="163"/>
      <c r="X114" s="163"/>
      <c r="Y114" s="161"/>
      <c r="Z114" s="162"/>
      <c r="AA114" s="163"/>
      <c r="AB114" s="163"/>
    </row>
    <row r="115" spans="1:28" s="160" customFormat="1" ht="12" customHeight="1">
      <c r="A115" s="208"/>
      <c r="B115" s="208"/>
      <c r="C115" s="59"/>
      <c r="D115" s="207"/>
      <c r="E115" s="119"/>
      <c r="F115" s="158"/>
      <c r="G115" s="164"/>
      <c r="I115" s="161"/>
      <c r="J115" s="161"/>
      <c r="K115" s="161"/>
      <c r="L115" s="161"/>
      <c r="M115" s="161"/>
      <c r="N115" s="161"/>
      <c r="O115" s="161"/>
      <c r="P115" s="161"/>
      <c r="Q115" s="161"/>
      <c r="R115" s="161"/>
      <c r="S115" s="161"/>
      <c r="T115" s="161"/>
      <c r="U115" s="161"/>
      <c r="V115" s="162"/>
      <c r="W115" s="163"/>
      <c r="X115" s="163"/>
      <c r="Y115" s="161"/>
      <c r="Z115" s="162"/>
      <c r="AA115" s="163"/>
      <c r="AB115" s="163"/>
    </row>
    <row r="116" spans="1:28" s="160" customFormat="1" ht="12" customHeight="1">
      <c r="A116" s="208"/>
      <c r="B116" s="208"/>
      <c r="C116" s="59"/>
      <c r="D116" s="207"/>
      <c r="E116" s="119"/>
      <c r="F116" s="158"/>
      <c r="G116" s="164"/>
      <c r="I116" s="161"/>
      <c r="J116" s="161"/>
      <c r="K116" s="161"/>
      <c r="L116" s="161"/>
      <c r="M116" s="161"/>
      <c r="N116" s="161"/>
      <c r="O116" s="161"/>
      <c r="P116" s="161"/>
      <c r="Q116" s="161"/>
      <c r="R116" s="161"/>
      <c r="S116" s="161"/>
      <c r="T116" s="161"/>
      <c r="U116" s="161"/>
      <c r="V116" s="162"/>
      <c r="W116" s="163"/>
      <c r="X116" s="163"/>
      <c r="Y116" s="161"/>
      <c r="Z116" s="162"/>
      <c r="AA116" s="163"/>
      <c r="AB116" s="163"/>
    </row>
    <row r="117" spans="1:28" s="160" customFormat="1" ht="12" customHeight="1">
      <c r="A117" s="208"/>
      <c r="B117" s="208"/>
      <c r="C117" s="59"/>
      <c r="D117" s="207"/>
      <c r="E117" s="119"/>
      <c r="F117" s="158"/>
      <c r="G117" s="164"/>
      <c r="I117" s="161"/>
      <c r="J117" s="161"/>
      <c r="K117" s="161"/>
      <c r="L117" s="161"/>
      <c r="M117" s="161"/>
      <c r="N117" s="161"/>
      <c r="O117" s="161"/>
      <c r="P117" s="161"/>
      <c r="Q117" s="161"/>
      <c r="R117" s="161"/>
      <c r="S117" s="161"/>
      <c r="T117" s="161"/>
      <c r="U117" s="161"/>
      <c r="V117" s="162"/>
      <c r="W117" s="163"/>
      <c r="X117" s="163"/>
      <c r="Y117" s="161"/>
      <c r="Z117" s="162"/>
      <c r="AA117" s="163"/>
      <c r="AB117" s="163"/>
    </row>
    <row r="118" spans="1:28" s="160" customFormat="1" ht="12" customHeight="1">
      <c r="A118" s="208"/>
      <c r="B118" s="208"/>
      <c r="C118" s="59"/>
      <c r="D118" s="207"/>
      <c r="E118" s="119"/>
      <c r="F118" s="158"/>
      <c r="G118" s="164"/>
      <c r="I118" s="161"/>
      <c r="J118" s="161"/>
      <c r="K118" s="161"/>
      <c r="L118" s="161"/>
      <c r="M118" s="161"/>
      <c r="N118" s="161"/>
      <c r="O118" s="161"/>
      <c r="P118" s="161"/>
      <c r="Q118" s="161"/>
      <c r="R118" s="161"/>
      <c r="S118" s="161"/>
      <c r="T118" s="161"/>
      <c r="U118" s="161"/>
      <c r="V118" s="162"/>
      <c r="W118" s="163"/>
      <c r="X118" s="163"/>
      <c r="Y118" s="161"/>
      <c r="Z118" s="162"/>
      <c r="AA118" s="163"/>
      <c r="AB118" s="163"/>
    </row>
    <row r="119" spans="1:28" s="160" customFormat="1" ht="12" customHeight="1">
      <c r="A119" s="208"/>
      <c r="B119" s="208"/>
      <c r="C119" s="59"/>
      <c r="D119" s="207"/>
      <c r="E119" s="119"/>
      <c r="F119" s="158"/>
      <c r="G119" s="164"/>
      <c r="I119" s="161"/>
      <c r="J119" s="161"/>
      <c r="K119" s="161"/>
      <c r="L119" s="161"/>
      <c r="M119" s="161"/>
      <c r="N119" s="161"/>
      <c r="O119" s="161"/>
      <c r="P119" s="161"/>
      <c r="Q119" s="161"/>
      <c r="R119" s="161"/>
      <c r="S119" s="161"/>
      <c r="T119" s="161"/>
      <c r="U119" s="161"/>
      <c r="V119" s="162"/>
      <c r="W119" s="163"/>
      <c r="X119" s="163"/>
      <c r="Y119" s="161"/>
      <c r="Z119" s="162"/>
      <c r="AA119" s="163"/>
      <c r="AB119" s="163"/>
    </row>
    <row r="120" spans="1:28" s="160" customFormat="1" ht="12" customHeight="1">
      <c r="A120" s="208"/>
      <c r="B120" s="208"/>
      <c r="C120" s="59"/>
      <c r="D120" s="207"/>
      <c r="E120" s="119"/>
      <c r="F120" s="158"/>
      <c r="G120" s="164"/>
      <c r="I120" s="161"/>
      <c r="J120" s="161"/>
      <c r="K120" s="161"/>
      <c r="L120" s="161"/>
      <c r="M120" s="161"/>
      <c r="N120" s="161"/>
      <c r="O120" s="161"/>
      <c r="P120" s="161"/>
      <c r="Q120" s="161"/>
      <c r="R120" s="161"/>
      <c r="S120" s="161"/>
      <c r="T120" s="161"/>
      <c r="U120" s="161"/>
      <c r="V120" s="162"/>
      <c r="W120" s="163"/>
      <c r="X120" s="163"/>
      <c r="Y120" s="161"/>
      <c r="Z120" s="162"/>
      <c r="AA120" s="163"/>
      <c r="AB120" s="163"/>
    </row>
    <row r="121" spans="1:28" s="160" customFormat="1" ht="12" customHeight="1">
      <c r="A121" s="208"/>
      <c r="B121" s="208"/>
      <c r="C121" s="59"/>
      <c r="D121" s="207"/>
      <c r="E121" s="119"/>
      <c r="F121" s="158"/>
      <c r="G121" s="164"/>
      <c r="I121" s="161"/>
      <c r="J121" s="161"/>
      <c r="K121" s="161"/>
      <c r="L121" s="161"/>
      <c r="M121" s="161"/>
      <c r="N121" s="161"/>
      <c r="O121" s="161"/>
      <c r="P121" s="161"/>
      <c r="Q121" s="161"/>
      <c r="R121" s="161"/>
      <c r="S121" s="161"/>
      <c r="T121" s="161"/>
      <c r="U121" s="161"/>
      <c r="V121" s="162"/>
      <c r="W121" s="163"/>
      <c r="X121" s="163"/>
      <c r="Y121" s="161"/>
      <c r="Z121" s="162"/>
      <c r="AA121" s="163"/>
      <c r="AB121" s="163"/>
    </row>
    <row r="122" spans="1:28" s="160" customFormat="1" ht="12" customHeight="1">
      <c r="A122" s="208"/>
      <c r="B122" s="208"/>
      <c r="C122" s="59"/>
      <c r="D122" s="207"/>
      <c r="E122" s="119"/>
      <c r="F122" s="158"/>
      <c r="G122" s="164"/>
      <c r="I122" s="161"/>
      <c r="J122" s="161"/>
      <c r="K122" s="161"/>
      <c r="L122" s="161"/>
      <c r="M122" s="161"/>
      <c r="N122" s="161"/>
      <c r="O122" s="161"/>
      <c r="P122" s="161"/>
      <c r="Q122" s="161"/>
      <c r="R122" s="161"/>
      <c r="S122" s="161"/>
      <c r="T122" s="161"/>
      <c r="U122" s="161"/>
      <c r="V122" s="162"/>
      <c r="W122" s="163"/>
      <c r="X122" s="163"/>
      <c r="Y122" s="161"/>
      <c r="Z122" s="162"/>
      <c r="AA122" s="163"/>
      <c r="AB122" s="163"/>
    </row>
    <row r="123" spans="1:28" s="160" customFormat="1" ht="12" customHeight="1">
      <c r="A123" s="208"/>
      <c r="B123" s="208"/>
      <c r="C123" s="59"/>
      <c r="D123" s="207"/>
      <c r="E123" s="119"/>
      <c r="F123" s="158"/>
      <c r="G123" s="164"/>
      <c r="I123" s="161"/>
      <c r="J123" s="161"/>
      <c r="K123" s="161"/>
      <c r="L123" s="161"/>
      <c r="M123" s="161"/>
      <c r="N123" s="161"/>
      <c r="O123" s="161"/>
      <c r="P123" s="161"/>
      <c r="Q123" s="161"/>
      <c r="R123" s="161"/>
      <c r="S123" s="161"/>
      <c r="T123" s="161"/>
      <c r="U123" s="161"/>
      <c r="V123" s="162"/>
      <c r="W123" s="163"/>
      <c r="X123" s="163"/>
      <c r="Y123" s="161"/>
      <c r="Z123" s="162"/>
      <c r="AA123" s="163"/>
      <c r="AB123" s="163"/>
    </row>
    <row r="124" spans="1:28" s="160" customFormat="1" ht="12" customHeight="1">
      <c r="A124" s="208"/>
      <c r="B124" s="208"/>
      <c r="C124" s="59"/>
      <c r="D124" s="207"/>
      <c r="E124" s="119"/>
      <c r="F124" s="158"/>
      <c r="G124" s="164"/>
      <c r="I124" s="161"/>
      <c r="J124" s="161"/>
      <c r="K124" s="161"/>
      <c r="L124" s="161"/>
      <c r="M124" s="161"/>
      <c r="N124" s="161"/>
      <c r="O124" s="161"/>
      <c r="P124" s="161"/>
      <c r="Q124" s="161"/>
      <c r="R124" s="161"/>
      <c r="S124" s="161"/>
      <c r="T124" s="161"/>
      <c r="U124" s="161"/>
      <c r="V124" s="162"/>
      <c r="W124" s="163"/>
      <c r="X124" s="163"/>
      <c r="Y124" s="161"/>
      <c r="Z124" s="162"/>
      <c r="AA124" s="163"/>
      <c r="AB124" s="163"/>
    </row>
    <row r="125" spans="1:28" s="160" customFormat="1" ht="12" customHeight="1">
      <c r="A125" s="208"/>
      <c r="B125" s="208"/>
      <c r="C125" s="59"/>
      <c r="D125" s="207"/>
      <c r="E125" s="119"/>
      <c r="F125" s="158"/>
      <c r="G125" s="164"/>
      <c r="I125" s="161"/>
      <c r="J125" s="161"/>
      <c r="K125" s="161"/>
      <c r="L125" s="161"/>
      <c r="M125" s="161"/>
      <c r="N125" s="161"/>
      <c r="O125" s="161"/>
      <c r="P125" s="161"/>
      <c r="Q125" s="161"/>
      <c r="R125" s="161"/>
      <c r="S125" s="161"/>
      <c r="T125" s="161"/>
      <c r="U125" s="161"/>
      <c r="V125" s="162"/>
      <c r="W125" s="163"/>
      <c r="X125" s="163"/>
      <c r="Y125" s="161"/>
      <c r="Z125" s="162"/>
      <c r="AA125" s="163"/>
      <c r="AB125" s="163"/>
    </row>
    <row r="126" spans="1:28" s="160" customFormat="1" ht="12" customHeight="1">
      <c r="A126" s="208"/>
      <c r="B126" s="208"/>
      <c r="C126" s="59"/>
      <c r="D126" s="207"/>
      <c r="E126" s="119"/>
      <c r="F126" s="158"/>
      <c r="G126" s="164"/>
      <c r="I126" s="161"/>
      <c r="J126" s="161"/>
      <c r="K126" s="161"/>
      <c r="L126" s="161"/>
      <c r="M126" s="161"/>
      <c r="N126" s="161"/>
      <c r="O126" s="161"/>
      <c r="P126" s="161"/>
      <c r="Q126" s="161"/>
      <c r="R126" s="161"/>
      <c r="S126" s="161"/>
      <c r="T126" s="161"/>
      <c r="U126" s="161"/>
      <c r="V126" s="162"/>
      <c r="W126" s="163"/>
      <c r="X126" s="163"/>
      <c r="Y126" s="161"/>
      <c r="Z126" s="162"/>
      <c r="AA126" s="163"/>
      <c r="AB126" s="163"/>
    </row>
    <row r="127" spans="1:28" s="150" customFormat="1" ht="13.2">
      <c r="A127" s="206"/>
      <c r="B127" s="206"/>
      <c r="C127" s="122"/>
      <c r="D127" s="211"/>
      <c r="E127" s="158"/>
      <c r="F127" s="158"/>
      <c r="G127" s="164"/>
      <c r="H127" s="160"/>
    </row>
    <row r="128" spans="1:28" s="160" customFormat="1" ht="12" customHeight="1">
      <c r="A128" s="123"/>
      <c r="B128" s="123"/>
      <c r="C128" s="165"/>
      <c r="D128" s="118"/>
      <c r="E128" s="119"/>
      <c r="F128" s="121"/>
      <c r="G128" s="164"/>
      <c r="I128" s="161"/>
      <c r="J128" s="161"/>
      <c r="K128" s="161"/>
      <c r="L128" s="161"/>
      <c r="M128" s="161"/>
      <c r="N128" s="161"/>
      <c r="O128" s="161"/>
      <c r="P128" s="161"/>
      <c r="Q128" s="161"/>
      <c r="R128" s="161"/>
      <c r="S128" s="161"/>
      <c r="T128" s="161"/>
      <c r="U128" s="161"/>
      <c r="V128" s="162"/>
      <c r="W128" s="163"/>
      <c r="X128" s="163"/>
      <c r="Y128" s="161"/>
      <c r="Z128" s="162"/>
      <c r="AA128" s="163"/>
      <c r="AB128" s="163"/>
    </row>
    <row r="129" spans="1:7" s="150" customFormat="1" ht="13.2">
      <c r="A129" s="62"/>
      <c r="B129" s="70"/>
      <c r="C129" s="70"/>
      <c r="D129" s="70"/>
      <c r="E129" s="70"/>
      <c r="F129" s="71"/>
      <c r="G129" s="72"/>
    </row>
    <row r="130" spans="1:7" s="150" customFormat="1" ht="13.2">
      <c r="A130" s="152" t="s">
        <v>1813</v>
      </c>
      <c r="B130" s="60"/>
      <c r="C130" s="153"/>
      <c r="D130" s="153"/>
      <c r="E130" s="153"/>
      <c r="F130" s="155"/>
      <c r="G130" s="170">
        <f>SUM(G75:G128)</f>
        <v>0</v>
      </c>
    </row>
    <row r="131" spans="1:7" s="150" customFormat="1" ht="13.8" thickBot="1">
      <c r="A131" s="53"/>
      <c r="B131" s="65"/>
      <c r="C131" s="65"/>
      <c r="D131" s="65"/>
      <c r="E131" s="65"/>
      <c r="F131" s="73"/>
      <c r="G131" s="51"/>
    </row>
    <row r="132" spans="1:7" s="150" customFormat="1" ht="13.8" thickBot="1">
      <c r="A132" s="779" t="s">
        <v>27</v>
      </c>
      <c r="B132" s="780"/>
      <c r="C132" s="781"/>
      <c r="D132" s="781"/>
      <c r="E132" s="781"/>
      <c r="F132" s="782" t="s">
        <v>28</v>
      </c>
      <c r="G132" s="783"/>
    </row>
    <row r="135" spans="1:7" ht="12" customHeight="1">
      <c r="C135" s="605"/>
    </row>
    <row r="136" spans="1:7" ht="12" customHeight="1">
      <c r="C136" s="606"/>
    </row>
  </sheetData>
  <mergeCells count="8">
    <mergeCell ref="A132:E132"/>
    <mergeCell ref="F132:G132"/>
    <mergeCell ref="A2:G2"/>
    <mergeCell ref="A66:E66"/>
    <mergeCell ref="F66:G66"/>
    <mergeCell ref="A68:G68"/>
    <mergeCell ref="A3:C3"/>
    <mergeCell ref="A69:C69"/>
  </mergeCells>
  <conditionalFormatting sqref="D67 G67 D70:D77 G70:G77">
    <cfRule type="cellIs" dxfId="37" priority="1" stopIfTrue="1" operator="lessThan">
      <formula>0.005</formula>
    </cfRule>
  </conditionalFormatting>
  <conditionalFormatting sqref="G67 G70:G77">
    <cfRule type="cellIs" dxfId="36" priority="2" stopIfTrue="1" operator="equal">
      <formula>0</formula>
    </cfRule>
  </conditionalFormatting>
  <dataValidations disablePrompts="1" count="1">
    <dataValidation type="custom" allowBlank="1" showInputMessage="1" showErrorMessage="1" errorTitle="Invalid rate" error="A value with an invalid decimal part_x000a_was entered." sqref="F67:F68 F70:F77" xr:uid="{B0E6F4F1-DE96-44BC-8339-40D0F5FE17F1}">
      <formula1>(F67)-TRUNC(F67,2)=0</formula1>
    </dataValidation>
  </dataValidations>
  <printOptions horizontalCentered="1"/>
  <pageMargins left="0.78740157480314965" right="0.59055118110236227" top="0.98425196850393704" bottom="0.39370078740157483" header="0.39370078740157483" footer="0.19685039370078741"/>
  <pageSetup paperSize="9" scale="69" firstPageNumber="140" orientation="portrait" blackAndWhite="1" useFirstPageNumber="1" r:id="rId1"/>
  <headerFooter alignWithMargins="0">
    <oddHeader>&amp;L&amp;"Calibri,Regular"&amp;8EKANGALA WWTW 
STAGE 2 COST ESTIMATES</oddHeader>
    <oddFooter xml:space="preserve">&amp;C&amp;"Calibri,Regular"&amp;8Part C2: </oddFooter>
  </headerFooter>
  <rowBreaks count="1" manualBreakCount="1">
    <brk id="66"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21B7EA-CB25-4D2C-BC90-57E21AC871C1}">
  <dimension ref="A1:Z126"/>
  <sheetViews>
    <sheetView showZeros="0" tabSelected="1" view="pageBreakPreview" topLeftCell="A88" zoomScaleNormal="100" zoomScaleSheetLayoutView="100" workbookViewId="0">
      <selection activeCell="F81" sqref="F81"/>
    </sheetView>
  </sheetViews>
  <sheetFormatPr defaultColWidth="8.88671875" defaultRowHeight="12" customHeight="1"/>
  <cols>
    <col min="1" max="2" width="12.77734375" style="161" customWidth="1"/>
    <col min="3" max="3" width="51.44140625" style="161" customWidth="1"/>
    <col min="4" max="4" width="6" style="161" customWidth="1"/>
    <col min="5" max="5" width="10.77734375" style="161" customWidth="1"/>
    <col min="6" max="6" width="12.77734375" style="162" customWidth="1"/>
    <col min="7" max="7" width="14.77734375" style="160" bestFit="1" customWidth="1"/>
    <col min="8" max="8" width="15.77734375" style="160" customWidth="1"/>
    <col min="9" max="12" width="8.88671875" style="161"/>
    <col min="13" max="13" width="16" style="161" hidden="1" customWidth="1"/>
    <col min="14" max="19" width="8.88671875" style="161"/>
    <col min="20" max="20" width="12.77734375" style="162" customWidth="1"/>
    <col min="21" max="21" width="13.77734375" style="163" customWidth="1"/>
    <col min="22" max="22" width="15.77734375" style="163" customWidth="1"/>
    <col min="23" max="23" width="8.88671875" style="161"/>
    <col min="24" max="24" width="12.77734375" style="162" customWidth="1"/>
    <col min="25" max="25" width="13.77734375" style="163" customWidth="1"/>
    <col min="26" max="26" width="15.77734375" style="163" customWidth="1"/>
    <col min="27" max="16384" width="8.88671875" style="161"/>
  </cols>
  <sheetData>
    <row r="1" spans="1:12" s="150" customFormat="1" ht="13.2">
      <c r="A1" s="148" t="s">
        <v>248</v>
      </c>
      <c r="B1" s="148"/>
      <c r="C1" s="149"/>
      <c r="D1" s="149"/>
      <c r="E1" s="149"/>
      <c r="F1" s="149"/>
      <c r="G1" s="149"/>
    </row>
    <row r="2" spans="1:12" s="150" customFormat="1" ht="15" customHeight="1">
      <c r="A2" s="763" t="s">
        <v>1837</v>
      </c>
      <c r="B2" s="763"/>
      <c r="C2" s="763"/>
      <c r="D2" s="763"/>
      <c r="E2" s="763"/>
      <c r="F2" s="763"/>
      <c r="G2" s="763"/>
    </row>
    <row r="3" spans="1:12" s="150" customFormat="1" ht="15" customHeight="1">
      <c r="A3" s="757" t="s">
        <v>1099</v>
      </c>
      <c r="B3" s="757"/>
      <c r="C3" s="757"/>
      <c r="D3" s="621"/>
      <c r="E3" s="621"/>
      <c r="F3" s="621"/>
      <c r="G3" s="621"/>
      <c r="J3" s="151"/>
      <c r="K3" s="151"/>
      <c r="L3" s="151"/>
    </row>
    <row r="4" spans="1:12" s="150" customFormat="1" ht="15" customHeight="1">
      <c r="A4" s="60"/>
      <c r="B4" s="60"/>
      <c r="C4" s="149"/>
      <c r="D4" s="149"/>
      <c r="E4" s="149"/>
      <c r="F4" s="149"/>
      <c r="G4" s="149"/>
      <c r="J4" s="87"/>
      <c r="K4" s="87"/>
      <c r="L4" s="87"/>
    </row>
    <row r="5" spans="1:12" s="150" customFormat="1" ht="13.2">
      <c r="A5" s="61"/>
      <c r="B5" s="61"/>
      <c r="C5" s="61"/>
      <c r="D5" s="61"/>
      <c r="E5" s="61"/>
      <c r="F5" s="61"/>
      <c r="G5" s="61"/>
    </row>
    <row r="6" spans="1:12" s="150" customFormat="1" ht="13.2">
      <c r="A6" s="29" t="s">
        <v>0</v>
      </c>
      <c r="B6" s="29" t="s">
        <v>433</v>
      </c>
      <c r="C6" s="29" t="s">
        <v>1</v>
      </c>
      <c r="D6" s="29" t="s">
        <v>2</v>
      </c>
      <c r="E6" s="29" t="s">
        <v>3</v>
      </c>
      <c r="F6" s="29" t="s">
        <v>4</v>
      </c>
      <c r="G6" s="29" t="s">
        <v>249</v>
      </c>
    </row>
    <row r="7" spans="1:12" s="150" customFormat="1" ht="13.2">
      <c r="A7" s="29" t="s">
        <v>29</v>
      </c>
      <c r="B7" s="29"/>
      <c r="C7" s="29"/>
      <c r="D7" s="29"/>
      <c r="E7" s="29"/>
      <c r="F7" s="29"/>
      <c r="G7" s="29" t="s">
        <v>250</v>
      </c>
    </row>
    <row r="8" spans="1:12" s="150" customFormat="1" ht="13.2">
      <c r="A8" s="51"/>
      <c r="B8" s="51"/>
      <c r="C8" s="51"/>
      <c r="D8" s="51"/>
      <c r="E8" s="51"/>
      <c r="F8" s="51"/>
      <c r="G8" s="51"/>
    </row>
    <row r="9" spans="1:12" s="150" customFormat="1" ht="9.75" customHeight="1">
      <c r="A9" s="62"/>
      <c r="B9" s="63"/>
      <c r="C9" s="63"/>
      <c r="D9" s="63"/>
      <c r="E9" s="63"/>
      <c r="F9" s="63"/>
      <c r="G9" s="64"/>
    </row>
    <row r="10" spans="1:12" s="150" customFormat="1" ht="13.2">
      <c r="A10" s="152"/>
      <c r="B10" s="60"/>
      <c r="C10" s="153"/>
      <c r="D10" s="153"/>
      <c r="E10" s="153"/>
      <c r="F10" s="154"/>
      <c r="G10" s="155"/>
    </row>
    <row r="11" spans="1:12" s="150" customFormat="1" ht="11.25" customHeight="1">
      <c r="A11" s="53"/>
      <c r="B11" s="65"/>
      <c r="C11" s="65"/>
      <c r="D11" s="65"/>
      <c r="E11" s="65"/>
      <c r="F11" s="66"/>
      <c r="G11" s="67"/>
    </row>
    <row r="12" spans="1:12" s="150" customFormat="1" ht="13.2">
      <c r="A12" s="68"/>
      <c r="B12" s="68"/>
      <c r="C12" s="68"/>
      <c r="D12" s="68"/>
      <c r="E12" s="68"/>
      <c r="F12" s="69"/>
      <c r="G12" s="69"/>
    </row>
    <row r="13" spans="1:12" s="150" customFormat="1" ht="13.2">
      <c r="A13" s="390">
        <v>1</v>
      </c>
      <c r="B13" s="426"/>
      <c r="C13" s="425" t="s">
        <v>556</v>
      </c>
      <c r="D13" s="30"/>
      <c r="E13" s="156"/>
      <c r="F13" s="157"/>
      <c r="G13" s="157"/>
    </row>
    <row r="14" spans="1:12" ht="12" customHeight="1">
      <c r="A14" s="123"/>
      <c r="B14" s="123"/>
      <c r="C14" s="59"/>
      <c r="D14" s="118"/>
      <c r="E14" s="119"/>
      <c r="F14" s="158"/>
      <c r="G14" s="159"/>
    </row>
    <row r="15" spans="1:12" ht="12" customHeight="1">
      <c r="A15" s="122" t="s">
        <v>495</v>
      </c>
      <c r="B15" s="122" t="s">
        <v>494</v>
      </c>
      <c r="C15" s="117" t="s">
        <v>6</v>
      </c>
      <c r="D15" s="118"/>
      <c r="E15" s="119"/>
      <c r="F15" s="158"/>
      <c r="G15" s="159"/>
    </row>
    <row r="16" spans="1:12" ht="12" customHeight="1">
      <c r="A16" s="122"/>
      <c r="B16" s="122"/>
      <c r="C16" s="117"/>
      <c r="D16" s="118"/>
      <c r="E16" s="119"/>
      <c r="F16" s="158"/>
      <c r="G16" s="159"/>
    </row>
    <row r="17" spans="1:13" ht="12" customHeight="1">
      <c r="A17" s="123" t="s">
        <v>523</v>
      </c>
      <c r="B17" s="475" t="s">
        <v>7</v>
      </c>
      <c r="C17" s="475" t="s">
        <v>1100</v>
      </c>
      <c r="D17" s="14" t="s">
        <v>1116</v>
      </c>
      <c r="E17" s="216">
        <f>1.5*730</f>
        <v>1095</v>
      </c>
      <c r="F17" s="499"/>
      <c r="G17" s="500"/>
    </row>
    <row r="18" spans="1:13" ht="12" customHeight="1">
      <c r="A18" s="123"/>
      <c r="B18" s="123"/>
      <c r="C18" s="59"/>
      <c r="D18" s="118"/>
      <c r="E18" s="119"/>
      <c r="F18" s="158"/>
      <c r="G18" s="164"/>
    </row>
    <row r="19" spans="1:13" ht="12" customHeight="1">
      <c r="A19" s="390" t="s">
        <v>1816</v>
      </c>
      <c r="B19" s="426"/>
      <c r="C19" s="425" t="s">
        <v>555</v>
      </c>
      <c r="E19" s="476"/>
      <c r="F19" s="477" t="s">
        <v>13</v>
      </c>
      <c r="G19" s="478"/>
    </row>
    <row r="20" spans="1:13" ht="12" customHeight="1">
      <c r="A20" s="123"/>
      <c r="B20" s="479"/>
      <c r="C20" s="479"/>
      <c r="D20" s="480"/>
      <c r="E20" s="476"/>
      <c r="F20" s="477"/>
      <c r="G20" s="478"/>
    </row>
    <row r="21" spans="1:13" ht="12" customHeight="1">
      <c r="B21" s="122" t="s">
        <v>644</v>
      </c>
      <c r="C21" s="117" t="s">
        <v>39</v>
      </c>
      <c r="D21" s="118"/>
      <c r="E21" s="119" t="s">
        <v>13</v>
      </c>
      <c r="F21" s="158"/>
      <c r="G21" s="159"/>
    </row>
    <row r="22" spans="1:13" ht="12" customHeight="1">
      <c r="A22" s="123"/>
      <c r="B22" s="123"/>
      <c r="C22" s="59"/>
      <c r="D22" s="118"/>
      <c r="E22" s="119"/>
      <c r="F22" s="158"/>
      <c r="G22" s="159"/>
    </row>
    <row r="23" spans="1:13" ht="12" customHeight="1">
      <c r="A23" s="122" t="s">
        <v>554</v>
      </c>
      <c r="B23" s="122" t="s">
        <v>40</v>
      </c>
      <c r="C23" s="117" t="s">
        <v>41</v>
      </c>
      <c r="D23" s="118"/>
      <c r="E23" s="119" t="s">
        <v>13</v>
      </c>
      <c r="F23" s="179"/>
      <c r="G23" s="180"/>
    </row>
    <row r="24" spans="1:13" ht="12" customHeight="1">
      <c r="A24" s="123"/>
      <c r="B24" s="123"/>
      <c r="C24" s="59"/>
      <c r="D24" s="118"/>
      <c r="E24" s="119"/>
      <c r="F24" s="158"/>
      <c r="G24" s="159"/>
    </row>
    <row r="25" spans="1:13" ht="12" customHeight="1">
      <c r="A25" s="123" t="s">
        <v>511</v>
      </c>
      <c r="B25" s="39" t="s">
        <v>42</v>
      </c>
      <c r="C25" s="124" t="s">
        <v>1101</v>
      </c>
      <c r="D25" s="30"/>
      <c r="E25" s="156"/>
      <c r="F25" s="481"/>
      <c r="G25" s="482" t="str">
        <f t="shared" ref="G25:G31" si="0">IF(F25="","",F25*$E25)</f>
        <v/>
      </c>
    </row>
    <row r="26" spans="1:13" ht="12" customHeight="1">
      <c r="A26" s="123"/>
      <c r="B26" s="39"/>
      <c r="C26" s="39"/>
      <c r="D26" s="39"/>
      <c r="E26" s="39"/>
      <c r="F26" s="213"/>
      <c r="G26" s="482" t="str">
        <f t="shared" si="0"/>
        <v/>
      </c>
    </row>
    <row r="27" spans="1:13" ht="15.6">
      <c r="A27" s="123" t="s">
        <v>516</v>
      </c>
      <c r="B27" s="39" t="s">
        <v>44</v>
      </c>
      <c r="C27" s="39" t="s">
        <v>1102</v>
      </c>
      <c r="D27" s="391" t="s">
        <v>376</v>
      </c>
      <c r="E27" s="483">
        <f>110+(M27*0.5)</f>
        <v>398.75</v>
      </c>
      <c r="F27" s="484"/>
      <c r="G27" s="485" t="str">
        <f t="shared" si="0"/>
        <v/>
      </c>
      <c r="M27" s="161">
        <f>1*(5*165)*0.7</f>
        <v>577.5</v>
      </c>
    </row>
    <row r="28" spans="1:13" ht="12" customHeight="1">
      <c r="A28" s="123"/>
      <c r="B28" s="39"/>
      <c r="C28" s="39"/>
      <c r="D28" s="39"/>
      <c r="E28" s="483"/>
      <c r="F28" s="484"/>
      <c r="G28" s="485" t="str">
        <f t="shared" si="0"/>
        <v/>
      </c>
    </row>
    <row r="29" spans="1:13" ht="12" customHeight="1">
      <c r="A29" s="123" t="s">
        <v>560</v>
      </c>
      <c r="B29" s="39" t="s">
        <v>45</v>
      </c>
      <c r="C29" s="39" t="s">
        <v>1103</v>
      </c>
      <c r="D29" s="30" t="s">
        <v>376</v>
      </c>
      <c r="E29" s="483">
        <f>370+(M27*0.5)</f>
        <v>658.75</v>
      </c>
      <c r="F29" s="484"/>
      <c r="G29" s="485" t="str">
        <f t="shared" si="0"/>
        <v/>
      </c>
    </row>
    <row r="30" spans="1:13" ht="12" customHeight="1">
      <c r="A30" s="123"/>
      <c r="B30" s="39"/>
      <c r="C30" s="39"/>
      <c r="D30" s="30"/>
      <c r="E30" s="483"/>
      <c r="F30" s="484"/>
      <c r="G30" s="485"/>
    </row>
    <row r="31" spans="1:13" ht="12" customHeight="1">
      <c r="A31" s="123" t="s">
        <v>561</v>
      </c>
      <c r="B31" s="39" t="s">
        <v>47</v>
      </c>
      <c r="C31" s="39" t="s">
        <v>1104</v>
      </c>
      <c r="D31" s="30" t="s">
        <v>376</v>
      </c>
      <c r="E31" s="483">
        <v>104</v>
      </c>
      <c r="F31" s="484"/>
      <c r="G31" s="485" t="str">
        <f t="shared" si="0"/>
        <v/>
      </c>
    </row>
    <row r="32" spans="1:13" ht="12" customHeight="1">
      <c r="A32" s="122"/>
      <c r="B32" s="39"/>
      <c r="C32" s="39"/>
      <c r="D32" s="30"/>
      <c r="E32" s="483"/>
      <c r="F32" s="484"/>
      <c r="G32" s="485"/>
    </row>
    <row r="33" spans="1:7" ht="13.2">
      <c r="A33" s="122" t="s">
        <v>562</v>
      </c>
      <c r="B33" s="39">
        <v>202.02</v>
      </c>
      <c r="C33" s="124" t="s">
        <v>1814</v>
      </c>
      <c r="D33" s="30"/>
      <c r="E33" s="30"/>
      <c r="F33" s="484"/>
      <c r="G33" s="485"/>
    </row>
    <row r="34" spans="1:7" ht="13.2">
      <c r="A34" s="122"/>
      <c r="B34" s="124"/>
      <c r="C34" s="124" t="s">
        <v>1815</v>
      </c>
      <c r="E34" s="630"/>
      <c r="F34" s="484"/>
      <c r="G34" s="485" t="str">
        <f>IF(F34="","",F34*$E36)</f>
        <v/>
      </c>
    </row>
    <row r="35" spans="1:7" ht="13.2">
      <c r="A35" s="122"/>
      <c r="B35" s="124"/>
      <c r="C35" s="124"/>
      <c r="D35" s="30"/>
      <c r="E35" s="30"/>
      <c r="F35" s="484"/>
      <c r="G35" s="485"/>
    </row>
    <row r="36" spans="1:7" ht="15.6">
      <c r="A36" s="123" t="s">
        <v>517</v>
      </c>
      <c r="B36" s="39" t="s">
        <v>54</v>
      </c>
      <c r="C36" s="39" t="s">
        <v>55</v>
      </c>
      <c r="D36" s="30" t="s">
        <v>376</v>
      </c>
      <c r="E36" s="30">
        <v>180</v>
      </c>
      <c r="F36" s="484"/>
      <c r="G36" s="485"/>
    </row>
    <row r="37" spans="1:7" ht="12" customHeight="1">
      <c r="A37" s="122"/>
      <c r="B37" s="124"/>
      <c r="C37" s="124"/>
      <c r="D37" s="30"/>
      <c r="E37" s="30"/>
      <c r="F37" s="484"/>
      <c r="G37" s="485"/>
    </row>
    <row r="38" spans="1:7" ht="12" customHeight="1">
      <c r="A38" s="122" t="s">
        <v>563</v>
      </c>
      <c r="B38" s="486">
        <v>202.1</v>
      </c>
      <c r="C38" s="124" t="s">
        <v>1105</v>
      </c>
      <c r="D38" s="30"/>
      <c r="E38" s="483"/>
      <c r="F38" s="484"/>
      <c r="G38" s="485" t="str">
        <f>IF(F38="","",F38*$E38)</f>
        <v/>
      </c>
    </row>
    <row r="39" spans="1:7" ht="12" customHeight="1">
      <c r="A39" s="123"/>
      <c r="B39" s="39"/>
      <c r="C39" s="39"/>
      <c r="D39" s="30"/>
      <c r="E39" s="483"/>
      <c r="F39" s="484"/>
      <c r="G39" s="485" t="str">
        <f>IF(F39="","",F39*$E39)</f>
        <v/>
      </c>
    </row>
    <row r="40" spans="1:7" ht="15.6">
      <c r="A40" s="123" t="s">
        <v>518</v>
      </c>
      <c r="B40" s="39" t="s">
        <v>661</v>
      </c>
      <c r="C40" s="39" t="s">
        <v>1106</v>
      </c>
      <c r="D40" s="30" t="s">
        <v>376</v>
      </c>
      <c r="E40" s="483">
        <f>(0.6*610*1)+(0.6*(165*5)*1)</f>
        <v>861</v>
      </c>
      <c r="F40" s="484"/>
      <c r="G40" s="485" t="str">
        <f>IF(F40="","",F40*$E40)</f>
        <v/>
      </c>
    </row>
    <row r="41" spans="1:7" ht="12" customHeight="1">
      <c r="A41" s="173"/>
      <c r="B41" s="173"/>
      <c r="C41" s="174"/>
      <c r="D41" s="175"/>
      <c r="E41" s="175"/>
      <c r="F41" s="176"/>
      <c r="G41" s="176"/>
    </row>
    <row r="42" spans="1:7" ht="13.2">
      <c r="A42" s="390">
        <v>3</v>
      </c>
      <c r="B42" s="426"/>
      <c r="C42" s="124" t="s">
        <v>1107</v>
      </c>
      <c r="E42" s="476"/>
      <c r="F42" s="477"/>
      <c r="G42" s="478"/>
    </row>
    <row r="43" spans="1:7" ht="12" customHeight="1">
      <c r="A43" s="123"/>
      <c r="B43" s="479"/>
      <c r="C43" s="479"/>
      <c r="D43" s="480"/>
      <c r="E43" s="476"/>
      <c r="F43" s="477"/>
      <c r="G43" s="478"/>
    </row>
    <row r="44" spans="1:7" ht="12" customHeight="1">
      <c r="A44" s="122" t="s">
        <v>572</v>
      </c>
      <c r="B44" s="124">
        <v>501</v>
      </c>
      <c r="C44" s="124" t="s">
        <v>1108</v>
      </c>
      <c r="D44" s="30"/>
      <c r="E44" s="156"/>
      <c r="F44" s="213"/>
      <c r="G44" s="481"/>
    </row>
    <row r="45" spans="1:7" ht="12" customHeight="1">
      <c r="A45" s="173"/>
      <c r="B45" s="39"/>
      <c r="C45" s="39"/>
      <c r="D45" s="39"/>
      <c r="E45" s="39"/>
      <c r="F45" s="213"/>
      <c r="G45" s="492"/>
    </row>
    <row r="46" spans="1:7" ht="12" customHeight="1">
      <c r="A46" s="173" t="s">
        <v>1677</v>
      </c>
      <c r="B46" s="124">
        <v>501.01</v>
      </c>
      <c r="C46" s="124" t="s">
        <v>1109</v>
      </c>
      <c r="D46" s="30"/>
      <c r="E46" s="156"/>
      <c r="F46" s="213"/>
      <c r="G46" s="482" t="str">
        <f t="shared" ref="G46:G56" si="1">IF(F46="","",F46*$E46)</f>
        <v/>
      </c>
    </row>
    <row r="47" spans="1:7" ht="12" customHeight="1">
      <c r="A47" s="173"/>
      <c r="B47" s="39"/>
      <c r="C47" s="39"/>
      <c r="D47" s="39"/>
      <c r="E47" s="39"/>
      <c r="F47" s="213"/>
      <c r="G47" s="493" t="str">
        <f t="shared" si="1"/>
        <v/>
      </c>
    </row>
    <row r="48" spans="1:7" ht="15.6">
      <c r="A48" s="173" t="s">
        <v>591</v>
      </c>
      <c r="B48" s="39" t="s">
        <v>334</v>
      </c>
      <c r="C48" s="39" t="s">
        <v>1110</v>
      </c>
      <c r="D48" s="30" t="s">
        <v>376</v>
      </c>
      <c r="E48" s="495">
        <f>(0.3*730*1)+(0.3*1*(165*5))</f>
        <v>466.5</v>
      </c>
      <c r="F48" s="213"/>
      <c r="G48" s="493" t="str">
        <f t="shared" si="1"/>
        <v/>
      </c>
    </row>
    <row r="49" spans="1:7" ht="12" customHeight="1">
      <c r="A49" s="173"/>
      <c r="B49" s="39"/>
      <c r="C49" s="39"/>
      <c r="D49" s="39"/>
      <c r="E49" s="39"/>
      <c r="F49" s="213"/>
      <c r="G49" s="493" t="str">
        <f t="shared" si="1"/>
        <v/>
      </c>
    </row>
    <row r="50" spans="1:7" ht="12" customHeight="1">
      <c r="A50" s="173" t="s">
        <v>1678</v>
      </c>
      <c r="B50" s="124">
        <v>501.03</v>
      </c>
      <c r="C50" s="124" t="s">
        <v>335</v>
      </c>
      <c r="D50" s="30"/>
      <c r="E50" s="156"/>
      <c r="F50" s="213"/>
      <c r="G50" s="482" t="str">
        <f t="shared" si="1"/>
        <v/>
      </c>
    </row>
    <row r="51" spans="1:7" ht="15.6">
      <c r="A51" s="173" t="s">
        <v>728</v>
      </c>
      <c r="B51" s="39"/>
      <c r="C51" s="39" t="s">
        <v>336</v>
      </c>
      <c r="D51" s="30" t="s">
        <v>376</v>
      </c>
      <c r="E51" s="30">
        <f>(0.4*730*1)+(0.4*(165*5)*1)</f>
        <v>622</v>
      </c>
      <c r="F51" s="213"/>
      <c r="G51" s="482" t="str">
        <f t="shared" si="1"/>
        <v/>
      </c>
    </row>
    <row r="52" spans="1:7" ht="12" customHeight="1">
      <c r="A52" s="173"/>
      <c r="B52" s="39"/>
      <c r="C52" s="39"/>
      <c r="D52" s="39"/>
      <c r="E52" s="39"/>
      <c r="F52" s="213"/>
      <c r="G52" s="482" t="str">
        <f t="shared" si="1"/>
        <v/>
      </c>
    </row>
    <row r="53" spans="1:7" ht="12" customHeight="1">
      <c r="A53" s="173" t="s">
        <v>583</v>
      </c>
      <c r="B53" s="124">
        <v>501.04</v>
      </c>
      <c r="C53" s="124" t="s">
        <v>1111</v>
      </c>
      <c r="D53" s="30"/>
      <c r="E53" s="156"/>
      <c r="F53" s="213"/>
      <c r="G53" s="482"/>
    </row>
    <row r="54" spans="1:7" ht="12" customHeight="1">
      <c r="A54" s="173"/>
      <c r="B54" s="124"/>
      <c r="C54" s="124"/>
      <c r="D54" s="30"/>
      <c r="E54" s="156"/>
      <c r="F54" s="213"/>
      <c r="G54" s="482"/>
    </row>
    <row r="55" spans="1:7" ht="15.6">
      <c r="A55" s="501" t="s">
        <v>1117</v>
      </c>
      <c r="B55" s="39"/>
      <c r="C55" s="39" t="s">
        <v>1112</v>
      </c>
      <c r="D55" s="30" t="s">
        <v>1116</v>
      </c>
      <c r="E55" s="495">
        <f>(730*1.5)+(165*5*1.5)</f>
        <v>2332.5</v>
      </c>
      <c r="F55" s="213"/>
      <c r="G55" s="482" t="str">
        <f t="shared" si="1"/>
        <v/>
      </c>
    </row>
    <row r="56" spans="1:7" ht="12" customHeight="1">
      <c r="A56" s="174"/>
      <c r="B56" s="174"/>
      <c r="C56" s="174"/>
      <c r="D56" s="175"/>
      <c r="E56" s="175"/>
      <c r="F56" s="176"/>
      <c r="G56" s="178" t="str">
        <f t="shared" si="1"/>
        <v/>
      </c>
    </row>
    <row r="57" spans="1:7" ht="12" customHeight="1">
      <c r="A57" s="173" t="s">
        <v>588</v>
      </c>
      <c r="B57" s="124">
        <v>501.05</v>
      </c>
      <c r="C57" s="124" t="s">
        <v>1113</v>
      </c>
      <c r="D57" s="30"/>
      <c r="E57" s="156"/>
      <c r="F57" s="213"/>
      <c r="G57" s="482"/>
    </row>
    <row r="58" spans="1:7" ht="12" customHeight="1">
      <c r="A58" s="173"/>
      <c r="B58" s="124"/>
      <c r="C58" s="124"/>
      <c r="D58" s="30"/>
      <c r="E58" s="156"/>
      <c r="F58" s="213"/>
      <c r="G58" s="482"/>
    </row>
    <row r="59" spans="1:7" ht="12" customHeight="1">
      <c r="A59" s="173"/>
      <c r="B59" s="39" t="s">
        <v>337</v>
      </c>
      <c r="C59" s="39" t="s">
        <v>1114</v>
      </c>
      <c r="D59" s="30" t="s">
        <v>12</v>
      </c>
      <c r="E59" s="30">
        <f>730+(165*5)</f>
        <v>1555</v>
      </c>
      <c r="F59" s="213"/>
      <c r="G59" s="482" t="str">
        <f t="shared" ref="G59" si="2">IF(F59="","",F59*$E59)</f>
        <v/>
      </c>
    </row>
    <row r="60" spans="1:7" ht="12" customHeight="1">
      <c r="A60" s="173"/>
      <c r="B60" s="39"/>
      <c r="C60" s="39"/>
      <c r="D60" s="30"/>
      <c r="E60" s="30"/>
      <c r="F60" s="213"/>
      <c r="G60" s="482"/>
    </row>
    <row r="61" spans="1:7" s="150" customFormat="1" ht="13.2">
      <c r="A61" s="173"/>
      <c r="B61" s="173"/>
      <c r="C61" s="173"/>
      <c r="D61" s="175"/>
      <c r="E61" s="175"/>
      <c r="F61" s="176"/>
      <c r="G61" s="176"/>
    </row>
    <row r="62" spans="1:7" s="150" customFormat="1" ht="13.2">
      <c r="A62" s="62"/>
      <c r="B62" s="70"/>
      <c r="C62" s="70"/>
      <c r="D62" s="70"/>
      <c r="E62" s="70"/>
      <c r="F62" s="71"/>
      <c r="G62" s="72"/>
    </row>
    <row r="63" spans="1:7" s="150" customFormat="1" ht="13.2">
      <c r="A63" s="152" t="s">
        <v>252</v>
      </c>
      <c r="B63" s="60"/>
      <c r="C63" s="153"/>
      <c r="D63" s="153"/>
      <c r="E63" s="153"/>
      <c r="F63" s="155"/>
      <c r="G63" s="170">
        <f>SUM(G38:G61)</f>
        <v>0</v>
      </c>
    </row>
    <row r="64" spans="1:7" s="150" customFormat="1" ht="13.8" thickBot="1">
      <c r="A64" s="53"/>
      <c r="B64" s="65"/>
      <c r="C64" s="65"/>
      <c r="D64" s="65"/>
      <c r="E64" s="65"/>
      <c r="F64" s="73"/>
      <c r="G64" s="51"/>
    </row>
    <row r="65" spans="1:9" s="150" customFormat="1" ht="13.8" thickBot="1">
      <c r="A65" s="768" t="s">
        <v>27</v>
      </c>
      <c r="B65" s="769"/>
      <c r="C65" s="770"/>
      <c r="D65" s="770"/>
      <c r="E65" s="770"/>
      <c r="F65" s="771" t="s">
        <v>28</v>
      </c>
      <c r="G65" s="772"/>
    </row>
    <row r="66" spans="1:9" s="150" customFormat="1" ht="13.2">
      <c r="A66" s="148" t="s">
        <v>248</v>
      </c>
      <c r="B66" s="148"/>
      <c r="C66" s="149"/>
      <c r="D66" s="149"/>
      <c r="E66" s="149"/>
      <c r="F66" s="149"/>
      <c r="G66" s="149"/>
    </row>
    <row r="67" spans="1:9" s="150" customFormat="1" ht="15" customHeight="1">
      <c r="A67" s="763" t="s">
        <v>1837</v>
      </c>
      <c r="B67" s="763"/>
      <c r="C67" s="763"/>
      <c r="D67" s="763"/>
      <c r="E67" s="763"/>
      <c r="F67" s="763"/>
      <c r="G67" s="763"/>
    </row>
    <row r="68" spans="1:9" s="150" customFormat="1" ht="15" customHeight="1">
      <c r="A68" s="757" t="s">
        <v>1099</v>
      </c>
      <c r="B68" s="757"/>
      <c r="C68" s="757"/>
      <c r="D68" s="621"/>
      <c r="E68" s="621"/>
      <c r="F68" s="621"/>
      <c r="G68" s="621"/>
    </row>
    <row r="69" spans="1:9" s="150" customFormat="1" ht="13.2">
      <c r="A69" s="60"/>
      <c r="B69" s="60"/>
      <c r="C69" s="149"/>
      <c r="D69" s="149"/>
      <c r="E69" s="149"/>
      <c r="F69" s="171"/>
      <c r="G69" s="149"/>
    </row>
    <row r="70" spans="1:9" s="150" customFormat="1" ht="13.2">
      <c r="A70" s="61"/>
      <c r="B70" s="61"/>
      <c r="C70" s="61"/>
      <c r="D70" s="61"/>
      <c r="E70" s="61"/>
      <c r="F70" s="74"/>
      <c r="G70" s="61"/>
    </row>
    <row r="71" spans="1:9" s="150" customFormat="1" ht="13.2">
      <c r="A71" s="29" t="s">
        <v>0</v>
      </c>
      <c r="B71" s="29" t="s">
        <v>433</v>
      </c>
      <c r="C71" s="29" t="s">
        <v>1</v>
      </c>
      <c r="D71" s="29" t="s">
        <v>2</v>
      </c>
      <c r="E71" s="29" t="s">
        <v>3</v>
      </c>
      <c r="F71" s="172" t="s">
        <v>4</v>
      </c>
      <c r="G71" s="29" t="s">
        <v>249</v>
      </c>
    </row>
    <row r="72" spans="1:9" s="150" customFormat="1" ht="13.2">
      <c r="A72" s="29" t="s">
        <v>29</v>
      </c>
      <c r="B72" s="29"/>
      <c r="C72" s="29"/>
      <c r="D72" s="29"/>
      <c r="E72" s="29"/>
      <c r="F72" s="172"/>
      <c r="G72" s="29" t="s">
        <v>250</v>
      </c>
    </row>
    <row r="73" spans="1:9" s="150" customFormat="1" ht="13.2">
      <c r="A73" s="51"/>
      <c r="B73" s="51"/>
      <c r="C73" s="51"/>
      <c r="D73" s="51"/>
      <c r="E73" s="51"/>
      <c r="F73" s="75"/>
      <c r="G73" s="29"/>
    </row>
    <row r="74" spans="1:9" s="150" customFormat="1" ht="13.2">
      <c r="A74" s="62"/>
      <c r="B74" s="63"/>
      <c r="C74" s="63"/>
      <c r="D74" s="63"/>
      <c r="E74" s="63"/>
      <c r="F74" s="76"/>
      <c r="G74" s="61"/>
    </row>
    <row r="75" spans="1:9" s="150" customFormat="1" ht="13.2">
      <c r="A75" s="152" t="s">
        <v>251</v>
      </c>
      <c r="B75" s="60"/>
      <c r="C75" s="153"/>
      <c r="D75" s="153"/>
      <c r="E75" s="153"/>
      <c r="F75" s="154"/>
      <c r="G75" s="170">
        <f>G63</f>
        <v>0</v>
      </c>
    </row>
    <row r="76" spans="1:9" ht="12" customHeight="1">
      <c r="A76" s="53"/>
      <c r="B76" s="65"/>
      <c r="C76" s="65"/>
      <c r="D76" s="65"/>
      <c r="E76" s="65"/>
      <c r="F76" s="66"/>
      <c r="G76" s="77"/>
      <c r="H76" s="161"/>
    </row>
    <row r="77" spans="1:9" s="489" customFormat="1" ht="12" customHeight="1">
      <c r="A77" s="140"/>
      <c r="B77" s="132"/>
      <c r="C77" s="132"/>
      <c r="D77" s="125"/>
      <c r="E77" s="218"/>
      <c r="F77" s="126"/>
      <c r="G77" s="487"/>
      <c r="H77" s="217"/>
      <c r="I77" s="488"/>
    </row>
    <row r="78" spans="1:9" s="489" customFormat="1" ht="12" customHeight="1">
      <c r="A78" s="133" t="s">
        <v>1118</v>
      </c>
      <c r="B78" s="124">
        <v>501.07</v>
      </c>
      <c r="C78" s="124" t="s">
        <v>1115</v>
      </c>
      <c r="D78" s="30"/>
      <c r="E78" s="496"/>
      <c r="F78" s="213"/>
      <c r="G78" s="482" t="str">
        <f t="shared" ref="G78:G114" si="3">IF(F78="","",F78*$E78)</f>
        <v/>
      </c>
      <c r="H78" s="217"/>
      <c r="I78" s="488"/>
    </row>
    <row r="79" spans="1:9" ht="12" customHeight="1">
      <c r="A79" s="133"/>
      <c r="B79" s="124"/>
      <c r="C79" s="124"/>
      <c r="D79" s="30"/>
      <c r="E79" s="496"/>
      <c r="F79" s="213"/>
      <c r="G79" s="482"/>
      <c r="H79" s="161"/>
    </row>
    <row r="80" spans="1:9" ht="12" customHeight="1">
      <c r="A80" s="128"/>
      <c r="B80" s="39"/>
      <c r="C80" s="39" t="s">
        <v>338</v>
      </c>
      <c r="D80" s="39"/>
      <c r="E80" s="214"/>
      <c r="F80" s="213"/>
      <c r="G80" s="482" t="str">
        <f t="shared" si="3"/>
        <v/>
      </c>
      <c r="H80" s="161"/>
    </row>
    <row r="81" spans="1:8" ht="12" customHeight="1">
      <c r="A81" s="128"/>
      <c r="B81" s="39"/>
      <c r="C81" s="39" t="s">
        <v>339</v>
      </c>
      <c r="D81" s="30" t="s">
        <v>33</v>
      </c>
      <c r="E81" s="214">
        <v>14</v>
      </c>
      <c r="F81" s="213"/>
      <c r="G81" s="482" t="str">
        <f t="shared" si="3"/>
        <v/>
      </c>
      <c r="H81" s="161"/>
    </row>
    <row r="82" spans="1:8" ht="12" customHeight="1">
      <c r="A82" s="127"/>
      <c r="B82" s="39"/>
      <c r="C82" s="39" t="s">
        <v>340</v>
      </c>
      <c r="D82" s="30" t="s">
        <v>33</v>
      </c>
      <c r="E82" s="214">
        <v>2</v>
      </c>
      <c r="F82" s="213"/>
      <c r="G82" s="482" t="str">
        <f t="shared" si="3"/>
        <v/>
      </c>
      <c r="H82" s="161"/>
    </row>
    <row r="83" spans="1:8" ht="12" customHeight="1">
      <c r="A83" s="127"/>
      <c r="B83" s="39"/>
      <c r="C83" s="39"/>
      <c r="D83" s="30"/>
      <c r="E83" s="214"/>
      <c r="F83" s="213"/>
      <c r="G83" s="482" t="str">
        <f t="shared" si="3"/>
        <v/>
      </c>
      <c r="H83" s="161"/>
    </row>
    <row r="84" spans="1:8" ht="12" customHeight="1">
      <c r="A84" s="141"/>
      <c r="B84" s="497"/>
      <c r="C84" s="39" t="s">
        <v>341</v>
      </c>
      <c r="D84" s="30" t="s">
        <v>33</v>
      </c>
      <c r="E84" s="214">
        <v>9</v>
      </c>
      <c r="F84" s="213"/>
      <c r="G84" s="482" t="str">
        <f t="shared" si="3"/>
        <v/>
      </c>
      <c r="H84" s="161"/>
    </row>
    <row r="85" spans="1:8" ht="12" customHeight="1">
      <c r="A85" s="127"/>
      <c r="B85" s="497"/>
      <c r="C85" s="39"/>
      <c r="D85" s="30"/>
      <c r="E85" s="214"/>
      <c r="F85" s="213"/>
      <c r="G85" s="482" t="str">
        <f t="shared" si="3"/>
        <v/>
      </c>
      <c r="H85" s="161"/>
    </row>
    <row r="86" spans="1:8" ht="13.2">
      <c r="A86" s="428" t="s">
        <v>1119</v>
      </c>
      <c r="B86" s="498" t="s">
        <v>1679</v>
      </c>
      <c r="C86" s="124" t="s">
        <v>342</v>
      </c>
      <c r="D86" s="30"/>
      <c r="E86" s="214"/>
      <c r="F86" s="213"/>
      <c r="G86" s="482" t="str">
        <f t="shared" si="3"/>
        <v/>
      </c>
      <c r="H86" s="161"/>
    </row>
    <row r="87" spans="1:8" ht="12" customHeight="1">
      <c r="A87" s="127"/>
      <c r="B87" s="127"/>
      <c r="C87" s="137"/>
      <c r="D87" s="128"/>
      <c r="E87" s="147"/>
      <c r="F87" s="129"/>
      <c r="G87" s="482" t="str">
        <f t="shared" si="3"/>
        <v/>
      </c>
      <c r="H87" s="161"/>
    </row>
    <row r="88" spans="1:8" ht="13.2">
      <c r="A88" s="494"/>
      <c r="B88" s="494"/>
      <c r="C88" s="137" t="s">
        <v>1680</v>
      </c>
      <c r="D88" s="128" t="s">
        <v>33</v>
      </c>
      <c r="E88" s="147">
        <v>1</v>
      </c>
      <c r="F88" s="129"/>
      <c r="G88" s="482" t="str">
        <f t="shared" si="3"/>
        <v/>
      </c>
      <c r="H88" s="161"/>
    </row>
    <row r="89" spans="1:8" ht="12" customHeight="1">
      <c r="A89" s="494"/>
      <c r="B89" s="494"/>
      <c r="C89" s="137"/>
      <c r="D89" s="128"/>
      <c r="E89" s="147"/>
      <c r="F89" s="129"/>
      <c r="G89" s="482" t="str">
        <f t="shared" si="3"/>
        <v/>
      </c>
      <c r="H89" s="161"/>
    </row>
    <row r="90" spans="1:8" ht="13.2">
      <c r="A90" s="494"/>
      <c r="B90" s="494"/>
      <c r="C90" s="137" t="s">
        <v>1681</v>
      </c>
      <c r="D90" s="128" t="s">
        <v>33</v>
      </c>
      <c r="E90" s="147">
        <v>1</v>
      </c>
      <c r="F90" s="129"/>
      <c r="G90" s="482" t="str">
        <f t="shared" si="3"/>
        <v/>
      </c>
      <c r="H90" s="161"/>
    </row>
    <row r="91" spans="1:8" ht="12" customHeight="1">
      <c r="A91" s="494"/>
      <c r="B91" s="494"/>
      <c r="C91" s="137"/>
      <c r="D91" s="128"/>
      <c r="E91" s="147"/>
      <c r="F91" s="129"/>
      <c r="G91" s="482" t="str">
        <f t="shared" si="3"/>
        <v/>
      </c>
      <c r="H91" s="161"/>
    </row>
    <row r="92" spans="1:8" ht="13.2">
      <c r="A92" s="494"/>
      <c r="B92" s="494"/>
      <c r="C92" s="137" t="s">
        <v>1682</v>
      </c>
      <c r="D92" s="128" t="s">
        <v>33</v>
      </c>
      <c r="E92" s="147">
        <v>1</v>
      </c>
      <c r="F92" s="129"/>
      <c r="G92" s="482" t="str">
        <f t="shared" si="3"/>
        <v/>
      </c>
      <c r="H92" s="161"/>
    </row>
    <row r="93" spans="1:8" ht="12" customHeight="1">
      <c r="A93" s="142"/>
      <c r="B93" s="142"/>
      <c r="C93" s="134"/>
      <c r="D93" s="128"/>
      <c r="E93" s="147"/>
      <c r="F93" s="129"/>
      <c r="G93" s="482" t="str">
        <f t="shared" si="3"/>
        <v/>
      </c>
      <c r="H93" s="161"/>
    </row>
    <row r="94" spans="1:8" ht="15.6">
      <c r="A94" s="142"/>
      <c r="B94" s="142"/>
      <c r="C94" s="134" t="s">
        <v>1683</v>
      </c>
      <c r="D94" s="30" t="s">
        <v>1116</v>
      </c>
      <c r="E94" s="147">
        <v>375</v>
      </c>
      <c r="F94" s="129"/>
      <c r="G94" s="482" t="str">
        <f t="shared" si="3"/>
        <v/>
      </c>
      <c r="H94" s="161"/>
    </row>
    <row r="95" spans="1:8" ht="12" customHeight="1">
      <c r="A95" s="142"/>
      <c r="B95" s="142"/>
      <c r="C95" s="134"/>
      <c r="D95" s="128"/>
      <c r="E95" s="147"/>
      <c r="F95" s="129"/>
      <c r="G95" s="482" t="str">
        <f t="shared" si="3"/>
        <v/>
      </c>
      <c r="H95" s="161"/>
    </row>
    <row r="96" spans="1:8" ht="12" customHeight="1">
      <c r="A96" s="142"/>
      <c r="B96" s="142"/>
      <c r="C96" s="134" t="s">
        <v>1684</v>
      </c>
      <c r="D96" s="30" t="s">
        <v>376</v>
      </c>
      <c r="E96" s="147">
        <v>375</v>
      </c>
      <c r="F96" s="129"/>
      <c r="G96" s="482" t="str">
        <f t="shared" si="3"/>
        <v/>
      </c>
      <c r="H96" s="161"/>
    </row>
    <row r="97" spans="1:8" ht="12" customHeight="1">
      <c r="A97" s="141"/>
      <c r="B97" s="141"/>
      <c r="C97" s="137"/>
      <c r="D97" s="128"/>
      <c r="E97" s="147"/>
      <c r="F97" s="129"/>
      <c r="G97" s="482" t="str">
        <f t="shared" si="3"/>
        <v/>
      </c>
      <c r="H97" s="161"/>
    </row>
    <row r="98" spans="1:8" ht="15.6">
      <c r="A98" s="494"/>
      <c r="B98" s="494"/>
      <c r="C98" s="137" t="s">
        <v>1685</v>
      </c>
      <c r="D98" s="30" t="s">
        <v>376</v>
      </c>
      <c r="E98" s="147">
        <v>100</v>
      </c>
      <c r="F98" s="129"/>
      <c r="G98" s="482" t="str">
        <f t="shared" si="3"/>
        <v/>
      </c>
      <c r="H98" s="161"/>
    </row>
    <row r="99" spans="1:8" ht="12" customHeight="1">
      <c r="A99" s="494"/>
      <c r="B99" s="494"/>
      <c r="C99" s="137"/>
      <c r="D99" s="128"/>
      <c r="E99" s="147"/>
      <c r="F99" s="129"/>
      <c r="G99" s="482" t="str">
        <f t="shared" si="3"/>
        <v/>
      </c>
      <c r="H99" s="161"/>
    </row>
    <row r="100" spans="1:8" ht="15.6">
      <c r="A100" s="494"/>
      <c r="B100" s="494"/>
      <c r="C100" s="137" t="s">
        <v>1686</v>
      </c>
      <c r="D100" s="30" t="s">
        <v>376</v>
      </c>
      <c r="E100" s="147">
        <v>75</v>
      </c>
      <c r="F100" s="129"/>
      <c r="G100" s="482" t="str">
        <f t="shared" si="3"/>
        <v/>
      </c>
      <c r="H100" s="161"/>
    </row>
    <row r="101" spans="1:8" ht="12" customHeight="1">
      <c r="A101" s="494"/>
      <c r="B101" s="494"/>
      <c r="C101" s="137"/>
      <c r="D101" s="128"/>
      <c r="E101" s="147"/>
      <c r="F101" s="129"/>
      <c r="G101" s="482" t="str">
        <f t="shared" si="3"/>
        <v/>
      </c>
      <c r="H101" s="161"/>
    </row>
    <row r="102" spans="1:8" ht="15.6">
      <c r="A102" s="494"/>
      <c r="B102" s="494"/>
      <c r="C102" s="137" t="s">
        <v>1687</v>
      </c>
      <c r="D102" s="30" t="s">
        <v>376</v>
      </c>
      <c r="E102" s="147">
        <v>100</v>
      </c>
      <c r="F102" s="129"/>
      <c r="G102" s="482" t="str">
        <f t="shared" si="3"/>
        <v/>
      </c>
      <c r="H102" s="161"/>
    </row>
    <row r="103" spans="1:8" ht="12" customHeight="1">
      <c r="A103" s="142"/>
      <c r="B103" s="142"/>
      <c r="C103" s="134"/>
      <c r="D103" s="128"/>
      <c r="E103" s="147"/>
      <c r="F103" s="129"/>
      <c r="G103" s="482" t="str">
        <f t="shared" si="3"/>
        <v/>
      </c>
      <c r="H103" s="161"/>
    </row>
    <row r="104" spans="1:8" ht="15.6">
      <c r="A104" s="142"/>
      <c r="B104" s="142"/>
      <c r="C104" s="134" t="s">
        <v>1688</v>
      </c>
      <c r="D104" s="30" t="s">
        <v>1116</v>
      </c>
      <c r="E104" s="147">
        <v>375</v>
      </c>
      <c r="F104" s="129"/>
      <c r="G104" s="482" t="str">
        <f t="shared" si="3"/>
        <v/>
      </c>
      <c r="H104" s="161"/>
    </row>
    <row r="105" spans="1:8" ht="12" customHeight="1">
      <c r="A105" s="142"/>
      <c r="B105" s="142"/>
      <c r="C105" s="134"/>
      <c r="D105" s="128"/>
      <c r="E105" s="147"/>
      <c r="F105" s="129"/>
      <c r="G105" s="482" t="str">
        <f t="shared" si="3"/>
        <v/>
      </c>
      <c r="H105" s="161"/>
    </row>
    <row r="106" spans="1:8" ht="13.2">
      <c r="A106" s="142"/>
      <c r="B106" s="142"/>
      <c r="C106" s="134" t="s">
        <v>1689</v>
      </c>
      <c r="D106" s="128" t="s">
        <v>12</v>
      </c>
      <c r="E106" s="147">
        <v>250</v>
      </c>
      <c r="F106" s="129"/>
      <c r="G106" s="482" t="str">
        <f t="shared" si="3"/>
        <v/>
      </c>
      <c r="H106" s="161"/>
    </row>
    <row r="107" spans="1:8" ht="12" customHeight="1">
      <c r="A107" s="142"/>
      <c r="B107" s="142"/>
      <c r="C107" s="134"/>
      <c r="D107" s="128"/>
      <c r="E107" s="147"/>
      <c r="F107" s="129"/>
      <c r="G107" s="482" t="str">
        <f t="shared" si="3"/>
        <v/>
      </c>
      <c r="H107" s="161"/>
    </row>
    <row r="108" spans="1:8" ht="15.6">
      <c r="A108" s="141"/>
      <c r="B108" s="141"/>
      <c r="C108" s="137" t="s">
        <v>1690</v>
      </c>
      <c r="D108" s="30" t="s">
        <v>376</v>
      </c>
      <c r="E108" s="147">
        <v>250</v>
      </c>
      <c r="F108" s="129"/>
      <c r="G108" s="482" t="str">
        <f t="shared" si="3"/>
        <v/>
      </c>
      <c r="H108" s="161"/>
    </row>
    <row r="109" spans="1:8" ht="12" customHeight="1">
      <c r="A109" s="494"/>
      <c r="B109" s="494"/>
      <c r="C109" s="137"/>
      <c r="D109" s="128"/>
      <c r="E109" s="147"/>
      <c r="F109" s="129"/>
      <c r="G109" s="482" t="str">
        <f t="shared" si="3"/>
        <v/>
      </c>
      <c r="H109" s="161"/>
    </row>
    <row r="110" spans="1:8" ht="13.2">
      <c r="A110" s="494"/>
      <c r="B110" s="494"/>
      <c r="C110" s="137" t="s">
        <v>1691</v>
      </c>
      <c r="D110" s="128" t="s">
        <v>33</v>
      </c>
      <c r="E110" s="147">
        <v>6</v>
      </c>
      <c r="F110" s="129"/>
      <c r="G110" s="482" t="str">
        <f t="shared" si="3"/>
        <v/>
      </c>
      <c r="H110" s="161"/>
    </row>
    <row r="111" spans="1:8" ht="12" customHeight="1">
      <c r="A111" s="494"/>
      <c r="B111" s="494"/>
      <c r="C111" s="137"/>
      <c r="D111" s="128"/>
      <c r="E111" s="147"/>
      <c r="F111" s="129"/>
      <c r="G111" s="482" t="str">
        <f t="shared" si="3"/>
        <v/>
      </c>
      <c r="H111" s="161"/>
    </row>
    <row r="112" spans="1:8" ht="15.6">
      <c r="A112" s="494"/>
      <c r="B112" s="494"/>
      <c r="C112" s="137" t="s">
        <v>1692</v>
      </c>
      <c r="D112" s="30" t="s">
        <v>376</v>
      </c>
      <c r="E112" s="147">
        <v>450</v>
      </c>
      <c r="F112" s="129"/>
      <c r="G112" s="482" t="str">
        <f t="shared" si="3"/>
        <v/>
      </c>
      <c r="H112" s="161"/>
    </row>
    <row r="113" spans="1:8" ht="12" customHeight="1">
      <c r="A113" s="494"/>
      <c r="B113" s="494"/>
      <c r="C113" s="137"/>
      <c r="D113" s="128"/>
      <c r="E113" s="147"/>
      <c r="F113" s="129"/>
      <c r="G113" s="482" t="str">
        <f t="shared" si="3"/>
        <v/>
      </c>
      <c r="H113" s="161"/>
    </row>
    <row r="114" spans="1:8" ht="12" customHeight="1">
      <c r="A114" s="142"/>
      <c r="B114" s="142"/>
      <c r="C114" s="134" t="s">
        <v>1693</v>
      </c>
      <c r="D114" s="128" t="s">
        <v>33</v>
      </c>
      <c r="E114" s="147">
        <v>1</v>
      </c>
      <c r="F114" s="129"/>
      <c r="G114" s="482" t="str">
        <f t="shared" si="3"/>
        <v/>
      </c>
      <c r="H114" s="161"/>
    </row>
    <row r="115" spans="1:8" ht="12" customHeight="1">
      <c r="A115" s="142"/>
      <c r="B115" s="142"/>
      <c r="C115" s="134"/>
      <c r="D115" s="128"/>
      <c r="E115" s="147"/>
      <c r="F115" s="129"/>
      <c r="G115" s="146"/>
      <c r="H115" s="161"/>
    </row>
    <row r="116" spans="1:8" ht="12" customHeight="1">
      <c r="A116" s="142"/>
      <c r="B116" s="142"/>
      <c r="C116" s="134"/>
      <c r="D116" s="128"/>
      <c r="E116" s="147"/>
      <c r="F116" s="129"/>
      <c r="G116" s="146"/>
      <c r="H116" s="161"/>
    </row>
    <row r="117" spans="1:8" s="150" customFormat="1" ht="13.2">
      <c r="A117" s="143"/>
      <c r="B117" s="139"/>
      <c r="C117" s="143"/>
      <c r="D117" s="130"/>
      <c r="E117" s="490"/>
      <c r="F117" s="131"/>
      <c r="G117" s="491">
        <f>IF(AND(NOT(ISBLANK($D117)),NOT(ISNUMBER($E117))),"Rate only",$E117*F117)</f>
        <v>0</v>
      </c>
    </row>
    <row r="118" spans="1:8" s="150" customFormat="1" ht="13.2">
      <c r="A118" s="37"/>
      <c r="B118" s="63"/>
      <c r="C118" s="63"/>
      <c r="D118" s="63"/>
      <c r="E118" s="63"/>
      <c r="F118" s="88"/>
      <c r="G118" s="81"/>
    </row>
    <row r="119" spans="1:8" s="150" customFormat="1" ht="13.2">
      <c r="A119" s="152" t="s">
        <v>1821</v>
      </c>
      <c r="B119" s="60"/>
      <c r="C119" s="153"/>
      <c r="D119" s="153"/>
      <c r="E119" s="153"/>
      <c r="F119" s="155"/>
      <c r="G119" s="170">
        <f>SUM(G75:G117)</f>
        <v>0</v>
      </c>
    </row>
    <row r="120" spans="1:8" s="150" customFormat="1" ht="13.8" thickBot="1">
      <c r="A120" s="53"/>
      <c r="B120" s="65"/>
      <c r="C120" s="65"/>
      <c r="D120" s="65"/>
      <c r="E120" s="65"/>
      <c r="F120" s="73"/>
      <c r="G120" s="51"/>
    </row>
    <row r="121" spans="1:8" s="150" customFormat="1" ht="13.8" thickBot="1">
      <c r="A121" s="768" t="s">
        <v>27</v>
      </c>
      <c r="B121" s="769"/>
      <c r="C121" s="770"/>
      <c r="D121" s="770"/>
      <c r="E121" s="770"/>
      <c r="F121" s="771" t="s">
        <v>28</v>
      </c>
      <c r="G121" s="772"/>
    </row>
    <row r="125" spans="1:8" ht="12" customHeight="1">
      <c r="C125" s="605"/>
    </row>
    <row r="126" spans="1:8" ht="12" customHeight="1">
      <c r="C126" s="606"/>
    </row>
  </sheetData>
  <mergeCells count="8">
    <mergeCell ref="A121:E121"/>
    <mergeCell ref="F121:G121"/>
    <mergeCell ref="A68:C68"/>
    <mergeCell ref="A2:G2"/>
    <mergeCell ref="A3:C3"/>
    <mergeCell ref="A65:E65"/>
    <mergeCell ref="F65:G65"/>
    <mergeCell ref="A67:G67"/>
  </mergeCells>
  <conditionalFormatting sqref="E96">
    <cfRule type="cellIs" dxfId="35" priority="1" stopIfTrue="1" operator="equal">
      <formula>0</formula>
    </cfRule>
  </conditionalFormatting>
  <conditionalFormatting sqref="E107">
    <cfRule type="cellIs" dxfId="34" priority="2" stopIfTrue="1" operator="equal">
      <formula>0</formula>
    </cfRule>
  </conditionalFormatting>
  <conditionalFormatting sqref="G77 G80:G120 D117:D120">
    <cfRule type="cellIs" dxfId="33" priority="4" stopIfTrue="1" operator="lessThan">
      <formula>0.005</formula>
    </cfRule>
  </conditionalFormatting>
  <conditionalFormatting sqref="G117:G120">
    <cfRule type="cellIs" dxfId="32" priority="5" stopIfTrue="1" operator="equal">
      <formula>0</formula>
    </cfRule>
  </conditionalFormatting>
  <conditionalFormatting sqref="I77:I78">
    <cfRule type="cellIs" dxfId="31" priority="3" stopIfTrue="1" operator="lessThan">
      <formula>0.005</formula>
    </cfRule>
  </conditionalFormatting>
  <dataValidations count="1">
    <dataValidation type="custom" allowBlank="1" showInputMessage="1" showErrorMessage="1" errorTitle="Invalid rate" error="A value with an invalid decimal part_x000a_was entered." sqref="F77 H77:H78 F80:F120" xr:uid="{C8510455-709A-4164-A4D1-B62841F21891}">
      <formula1>(F77)-TRUNC(F77,2)=0</formula1>
    </dataValidation>
  </dataValidations>
  <printOptions horizontalCentered="1"/>
  <pageMargins left="0.78740157480314965" right="0.59055118110236227" top="0.98425196850393704" bottom="0.39370078740157483" header="0.39370078740157483" footer="0.19685039370078741"/>
  <pageSetup paperSize="9" scale="72" firstPageNumber="140" orientation="portrait" blackAndWhite="1" useFirstPageNumber="1" r:id="rId1"/>
  <headerFooter alignWithMargins="0">
    <oddHeader>&amp;L&amp;"Calibri,Regular"&amp;8EKANGALA WWTW 
STAGE 2 COST ESTIMATES</oddHeader>
    <oddFooter xml:space="preserve">&amp;C&amp;"Calibri,Regular"&amp;8Part C2: </oddFooter>
  </headerFooter>
  <rowBreaks count="1" manualBreakCount="1">
    <brk id="65" max="6" man="1"/>
  </rowBreaks>
  <colBreaks count="1" manualBreakCount="1">
    <brk id="7"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8EC8AD-29C8-48EE-A076-49E4919C3C4C}">
  <dimension ref="A1:L195"/>
  <sheetViews>
    <sheetView view="pageBreakPreview" topLeftCell="A153" zoomScale="85" zoomScaleNormal="100" zoomScaleSheetLayoutView="85" workbookViewId="0">
      <selection activeCell="F81" sqref="F81"/>
    </sheetView>
  </sheetViews>
  <sheetFormatPr defaultColWidth="9.109375" defaultRowHeight="13.2"/>
  <cols>
    <col min="1" max="1" width="8.77734375" style="150" customWidth="1"/>
    <col min="2" max="2" width="12.77734375" style="150" bestFit="1" customWidth="1"/>
    <col min="3" max="3" width="60.5546875" style="150" customWidth="1"/>
    <col min="4" max="4" width="8.77734375" style="150" customWidth="1"/>
    <col min="5" max="5" width="5.5546875" style="150" customWidth="1"/>
    <col min="6" max="6" width="12" style="150" bestFit="1" customWidth="1"/>
    <col min="7" max="7" width="13.77734375" style="150" customWidth="1"/>
    <col min="8" max="16384" width="9.109375" style="150"/>
  </cols>
  <sheetData>
    <row r="1" spans="1:12">
      <c r="A1" s="148" t="s">
        <v>248</v>
      </c>
      <c r="B1" s="148"/>
      <c r="C1" s="149"/>
      <c r="D1" s="149"/>
      <c r="E1" s="149"/>
      <c r="F1" s="149"/>
      <c r="G1" s="149"/>
    </row>
    <row r="2" spans="1:12" ht="15" customHeight="1">
      <c r="A2" s="763" t="s">
        <v>1837</v>
      </c>
      <c r="B2" s="763"/>
      <c r="C2" s="763"/>
      <c r="D2" s="763"/>
      <c r="E2" s="763"/>
      <c r="F2" s="763"/>
      <c r="G2" s="763"/>
    </row>
    <row r="3" spans="1:12" ht="15" customHeight="1">
      <c r="A3" s="757" t="s">
        <v>1015</v>
      </c>
      <c r="B3" s="757"/>
      <c r="C3" s="757"/>
      <c r="D3" s="621"/>
      <c r="E3" s="621"/>
      <c r="F3" s="621"/>
      <c r="G3" s="621"/>
      <c r="J3" s="151"/>
      <c r="K3" s="151"/>
      <c r="L3" s="151"/>
    </row>
    <row r="4" spans="1:12" ht="15" customHeight="1">
      <c r="A4" s="60"/>
      <c r="B4" s="60"/>
      <c r="C4" s="149"/>
      <c r="D4" s="149"/>
      <c r="E4" s="149"/>
      <c r="F4" s="149"/>
      <c r="G4" s="149"/>
      <c r="J4" s="87"/>
      <c r="K4" s="87"/>
      <c r="L4" s="87"/>
    </row>
    <row r="5" spans="1:12">
      <c r="A5" s="61"/>
      <c r="B5" s="61"/>
      <c r="C5" s="61"/>
      <c r="D5" s="61"/>
      <c r="E5" s="61"/>
      <c r="F5" s="61"/>
      <c r="G5" s="61"/>
    </row>
    <row r="6" spans="1:12">
      <c r="A6" s="29" t="s">
        <v>0</v>
      </c>
      <c r="B6" s="29" t="s">
        <v>433</v>
      </c>
      <c r="C6" s="29" t="s">
        <v>1</v>
      </c>
      <c r="D6" s="29" t="s">
        <v>2</v>
      </c>
      <c r="E6" s="29" t="s">
        <v>3</v>
      </c>
      <c r="F6" s="29" t="s">
        <v>4</v>
      </c>
      <c r="G6" s="29" t="s">
        <v>249</v>
      </c>
    </row>
    <row r="7" spans="1:12">
      <c r="A7" s="29" t="s">
        <v>29</v>
      </c>
      <c r="B7" s="29"/>
      <c r="C7" s="29"/>
      <c r="D7" s="29"/>
      <c r="E7" s="29"/>
      <c r="F7" s="29"/>
      <c r="G7" s="29" t="s">
        <v>250</v>
      </c>
    </row>
    <row r="8" spans="1:12">
      <c r="A8" s="51"/>
      <c r="B8" s="51"/>
      <c r="C8" s="51"/>
      <c r="D8" s="51"/>
      <c r="E8" s="51"/>
      <c r="F8" s="51"/>
      <c r="G8" s="51"/>
    </row>
    <row r="9" spans="1:12" ht="9.75" customHeight="1">
      <c r="A9" s="62"/>
      <c r="B9" s="63"/>
      <c r="C9" s="63"/>
      <c r="D9" s="63"/>
      <c r="E9" s="63"/>
      <c r="F9" s="63"/>
      <c r="G9" s="64"/>
    </row>
    <row r="10" spans="1:12">
      <c r="A10" s="152"/>
      <c r="B10" s="60"/>
      <c r="C10" s="153"/>
      <c r="D10" s="153"/>
      <c r="E10" s="153"/>
      <c r="F10" s="154"/>
      <c r="G10" s="155"/>
    </row>
    <row r="11" spans="1:12" ht="11.25" customHeight="1">
      <c r="A11" s="53"/>
      <c r="B11" s="65"/>
      <c r="C11" s="65"/>
      <c r="D11" s="65"/>
      <c r="E11" s="65"/>
      <c r="F11" s="66"/>
      <c r="G11" s="67"/>
    </row>
    <row r="12" spans="1:12">
      <c r="A12" s="390">
        <v>1</v>
      </c>
      <c r="B12" s="426"/>
      <c r="C12" s="425" t="s">
        <v>904</v>
      </c>
      <c r="D12" s="118"/>
      <c r="E12" s="119"/>
      <c r="F12" s="121"/>
      <c r="G12" s="120"/>
    </row>
    <row r="13" spans="1:12">
      <c r="A13" s="39"/>
      <c r="B13" s="39"/>
      <c r="C13" s="39"/>
      <c r="D13" s="39"/>
      <c r="E13" s="39"/>
      <c r="F13" s="473"/>
      <c r="G13" s="473"/>
    </row>
    <row r="14" spans="1:12" ht="12.9" customHeight="1">
      <c r="A14" s="122" t="s">
        <v>495</v>
      </c>
      <c r="B14" s="122" t="s">
        <v>905</v>
      </c>
      <c r="C14" s="117" t="s">
        <v>378</v>
      </c>
      <c r="D14" s="30"/>
      <c r="E14" s="156"/>
      <c r="F14" s="157"/>
      <c r="G14" s="157"/>
    </row>
    <row r="15" spans="1:12" s="631" customFormat="1" ht="14.1" customHeight="1">
      <c r="A15" s="122"/>
      <c r="B15" s="122"/>
      <c r="C15" s="117"/>
      <c r="D15" s="118"/>
      <c r="E15" s="119"/>
      <c r="F15" s="121"/>
      <c r="G15" s="120"/>
    </row>
    <row r="16" spans="1:12" ht="25.5" customHeight="1">
      <c r="A16" s="122" t="s">
        <v>523</v>
      </c>
      <c r="B16" s="122" t="s">
        <v>385</v>
      </c>
      <c r="C16" s="445" t="s">
        <v>84</v>
      </c>
      <c r="D16" s="118" t="s">
        <v>1820</v>
      </c>
      <c r="E16" s="119">
        <v>1</v>
      </c>
      <c r="F16" s="121">
        <v>50000</v>
      </c>
      <c r="G16" s="120">
        <f>IF(TRIM(E16)="rate only","ro",IF(ISBLANK(F16)," ",E16*F16))</f>
        <v>50000</v>
      </c>
    </row>
    <row r="17" spans="1:7">
      <c r="A17" s="122"/>
      <c r="B17" s="122"/>
      <c r="C17" s="445"/>
      <c r="D17" s="118"/>
      <c r="E17" s="119"/>
      <c r="F17" s="121"/>
      <c r="G17" s="120"/>
    </row>
    <row r="18" spans="1:7">
      <c r="A18" s="122" t="s">
        <v>1818</v>
      </c>
      <c r="B18" s="122" t="s">
        <v>386</v>
      </c>
      <c r="C18" s="117" t="s">
        <v>85</v>
      </c>
      <c r="D18" s="118"/>
      <c r="E18" s="119"/>
      <c r="F18" s="121"/>
      <c r="G18" s="120"/>
    </row>
    <row r="19" spans="1:7" ht="22.5" customHeight="1">
      <c r="A19" s="456" t="s">
        <v>1016</v>
      </c>
      <c r="B19" s="456" t="s">
        <v>387</v>
      </c>
      <c r="C19" s="455" t="s">
        <v>1009</v>
      </c>
      <c r="D19" s="15"/>
      <c r="E19" s="457"/>
      <c r="F19" s="458"/>
      <c r="G19" s="459" t="str">
        <f>IF(TRIM(E19)="rate only","ro",IF(ISBLANK(F19)," ",E19*F19))</f>
        <v xml:space="preserve"> </v>
      </c>
    </row>
    <row r="20" spans="1:7" ht="15.6">
      <c r="A20" s="123" t="s">
        <v>1017</v>
      </c>
      <c r="B20" s="123" t="s">
        <v>388</v>
      </c>
      <c r="C20" s="59" t="s">
        <v>87</v>
      </c>
      <c r="D20" s="118" t="s">
        <v>275</v>
      </c>
      <c r="E20" s="119">
        <f>2*2.5*2*16*1.3</f>
        <v>208</v>
      </c>
      <c r="F20" s="121"/>
      <c r="G20" s="120"/>
    </row>
    <row r="21" spans="1:7" ht="0.75" hidden="1" customHeight="1">
      <c r="A21" s="123" t="s">
        <v>434</v>
      </c>
      <c r="B21" s="123" t="s">
        <v>389</v>
      </c>
      <c r="C21" s="502" t="s">
        <v>88</v>
      </c>
      <c r="D21" s="118" t="s">
        <v>275</v>
      </c>
      <c r="E21" s="119"/>
      <c r="F21" s="121"/>
      <c r="G21" s="164"/>
    </row>
    <row r="22" spans="1:7" ht="12.9" hidden="1" customHeight="1">
      <c r="A22" s="122"/>
      <c r="B22" s="122"/>
      <c r="C22" s="502"/>
      <c r="D22" s="118"/>
      <c r="E22" s="119"/>
      <c r="F22" s="121"/>
      <c r="G22" s="164"/>
    </row>
    <row r="23" spans="1:7" ht="18.75" customHeight="1">
      <c r="A23" s="456" t="s">
        <v>1018</v>
      </c>
      <c r="B23" s="456" t="s">
        <v>390</v>
      </c>
      <c r="C23" s="455" t="s">
        <v>1019</v>
      </c>
      <c r="D23" s="15"/>
      <c r="E23" s="457"/>
      <c r="F23" s="458"/>
      <c r="G23" s="460"/>
    </row>
    <row r="24" spans="1:7" ht="15.6">
      <c r="A24" s="123"/>
      <c r="B24" s="123"/>
      <c r="C24" s="455" t="s">
        <v>1020</v>
      </c>
      <c r="D24" s="15" t="s">
        <v>275</v>
      </c>
      <c r="E24" s="457">
        <v>20</v>
      </c>
      <c r="F24" s="458"/>
      <c r="G24" s="460"/>
    </row>
    <row r="25" spans="1:7">
      <c r="A25" s="123"/>
      <c r="B25" s="123"/>
      <c r="C25" s="59"/>
      <c r="D25" s="118"/>
      <c r="E25" s="119"/>
      <c r="F25" s="121"/>
      <c r="G25" s="120"/>
    </row>
    <row r="26" spans="1:7">
      <c r="A26" s="122" t="s">
        <v>1819</v>
      </c>
      <c r="B26" s="122" t="s">
        <v>391</v>
      </c>
      <c r="C26" s="445" t="s">
        <v>90</v>
      </c>
      <c r="D26" s="118"/>
      <c r="E26" s="119"/>
      <c r="F26" s="121"/>
      <c r="G26" s="120"/>
    </row>
    <row r="27" spans="1:7">
      <c r="A27" s="456" t="s">
        <v>1022</v>
      </c>
      <c r="B27" s="456" t="s">
        <v>392</v>
      </c>
      <c r="C27" s="455" t="s">
        <v>91</v>
      </c>
      <c r="D27" s="118"/>
      <c r="E27" s="119"/>
      <c r="F27" s="121"/>
      <c r="G27" s="164"/>
    </row>
    <row r="28" spans="1:7" ht="15.6">
      <c r="A28" s="123" t="s">
        <v>1023</v>
      </c>
      <c r="B28" s="123" t="s">
        <v>393</v>
      </c>
      <c r="C28" s="165" t="s">
        <v>92</v>
      </c>
      <c r="D28" s="118" t="s">
        <v>275</v>
      </c>
      <c r="E28" s="119">
        <f>1.6*2.5*2*16*1.3</f>
        <v>166.4</v>
      </c>
      <c r="F28" s="121"/>
      <c r="G28" s="164"/>
    </row>
    <row r="29" spans="1:7">
      <c r="A29" s="123"/>
      <c r="B29" s="123"/>
      <c r="C29" s="59"/>
      <c r="D29" s="118"/>
      <c r="E29" s="119"/>
      <c r="F29" s="121"/>
      <c r="G29" s="164"/>
    </row>
    <row r="30" spans="1:7">
      <c r="A30" s="122" t="s">
        <v>1024</v>
      </c>
      <c r="B30" s="122" t="s">
        <v>394</v>
      </c>
      <c r="C30" s="117" t="s">
        <v>93</v>
      </c>
      <c r="D30" s="118"/>
      <c r="E30" s="119"/>
      <c r="F30" s="121"/>
      <c r="G30" s="164"/>
    </row>
    <row r="31" spans="1:7" ht="15.6">
      <c r="A31" s="456" t="s">
        <v>1025</v>
      </c>
      <c r="B31" s="456" t="s">
        <v>395</v>
      </c>
      <c r="C31" s="455" t="s">
        <v>94</v>
      </c>
      <c r="D31" s="15" t="s">
        <v>275</v>
      </c>
      <c r="E31" s="457">
        <f>2*3*0.075*16*1.3</f>
        <v>9.36</v>
      </c>
      <c r="F31" s="458"/>
      <c r="G31" s="460"/>
    </row>
    <row r="32" spans="1:7">
      <c r="A32" s="456"/>
      <c r="B32" s="456"/>
      <c r="C32" s="455"/>
      <c r="D32" s="15"/>
      <c r="E32" s="457"/>
      <c r="F32" s="458"/>
      <c r="G32" s="460"/>
    </row>
    <row r="33" spans="1:7">
      <c r="A33" s="122" t="s">
        <v>497</v>
      </c>
      <c r="B33" s="122" t="s">
        <v>909</v>
      </c>
      <c r="C33" s="117" t="s">
        <v>379</v>
      </c>
      <c r="D33" s="118"/>
      <c r="E33" s="119"/>
      <c r="F33" s="121"/>
      <c r="G33" s="120"/>
    </row>
    <row r="34" spans="1:7">
      <c r="A34" s="122"/>
      <c r="B34" s="122"/>
      <c r="C34" s="117"/>
      <c r="D34" s="118"/>
      <c r="E34" s="119"/>
      <c r="F34" s="121"/>
      <c r="G34" s="120"/>
    </row>
    <row r="35" spans="1:7">
      <c r="A35" s="122" t="s">
        <v>531</v>
      </c>
      <c r="B35" s="122" t="s">
        <v>396</v>
      </c>
      <c r="C35" s="445" t="s">
        <v>95</v>
      </c>
      <c r="D35" s="118"/>
      <c r="E35" s="119" t="s">
        <v>13</v>
      </c>
      <c r="F35" s="121"/>
      <c r="G35" s="120"/>
    </row>
    <row r="36" spans="1:7">
      <c r="A36" s="122"/>
      <c r="B36" s="122"/>
      <c r="C36" s="445"/>
      <c r="D36" s="118"/>
      <c r="E36" s="119"/>
      <c r="F36" s="121"/>
      <c r="G36" s="120"/>
    </row>
    <row r="37" spans="1:7">
      <c r="A37" s="123" t="s">
        <v>881</v>
      </c>
      <c r="B37" s="123" t="s">
        <v>397</v>
      </c>
      <c r="C37" s="455" t="s">
        <v>96</v>
      </c>
      <c r="D37" s="118"/>
      <c r="E37" s="119"/>
      <c r="F37" s="121"/>
      <c r="G37" s="120"/>
    </row>
    <row r="38" spans="1:7">
      <c r="A38" s="123"/>
      <c r="B38" s="123"/>
      <c r="C38" s="117"/>
      <c r="D38" s="118"/>
      <c r="E38" s="119"/>
      <c r="F38" s="121"/>
      <c r="G38" s="120"/>
    </row>
    <row r="39" spans="1:7" ht="15.6">
      <c r="A39" s="123" t="s">
        <v>1026</v>
      </c>
      <c r="B39" s="123" t="s">
        <v>398</v>
      </c>
      <c r="C39" s="455" t="s">
        <v>97</v>
      </c>
      <c r="D39" s="118" t="s">
        <v>377</v>
      </c>
      <c r="E39" s="119">
        <f>72+42</f>
        <v>114</v>
      </c>
      <c r="F39" s="121"/>
      <c r="G39" s="120"/>
    </row>
    <row r="40" spans="1:7">
      <c r="A40" s="123"/>
      <c r="B40" s="123"/>
      <c r="C40" s="455"/>
      <c r="D40" s="118"/>
      <c r="E40" s="184"/>
      <c r="F40" s="121"/>
      <c r="G40" s="120"/>
    </row>
    <row r="41" spans="1:7">
      <c r="A41" s="122" t="s">
        <v>532</v>
      </c>
      <c r="B41" s="122" t="s">
        <v>399</v>
      </c>
      <c r="C41" s="445" t="s">
        <v>98</v>
      </c>
      <c r="D41" s="118"/>
      <c r="E41" s="184"/>
      <c r="F41" s="121"/>
      <c r="G41" s="120"/>
    </row>
    <row r="42" spans="1:7">
      <c r="A42" s="122"/>
      <c r="B42" s="122"/>
      <c r="C42" s="445"/>
      <c r="D42" s="118"/>
      <c r="E42" s="119" t="s">
        <v>13</v>
      </c>
      <c r="F42" s="121"/>
      <c r="G42" s="120"/>
    </row>
    <row r="43" spans="1:7">
      <c r="A43" s="123" t="s">
        <v>1027</v>
      </c>
      <c r="B43" s="123" t="s">
        <v>400</v>
      </c>
      <c r="C43" s="455" t="s">
        <v>99</v>
      </c>
      <c r="D43" s="118"/>
      <c r="E43" s="119"/>
      <c r="F43" s="121"/>
      <c r="G43" s="120"/>
    </row>
    <row r="44" spans="1:7">
      <c r="A44" s="122"/>
      <c r="B44" s="122"/>
      <c r="C44" s="445"/>
      <c r="D44" s="118"/>
      <c r="E44" s="119"/>
      <c r="F44" s="121"/>
      <c r="G44" s="120" t="str">
        <f>IF(TRIM(E44)="rate only","ro",IF(ISBLANK(F44)," ",E44*F44))</f>
        <v xml:space="preserve"> </v>
      </c>
    </row>
    <row r="45" spans="1:7" ht="6.75" hidden="1" customHeight="1">
      <c r="A45" s="123" t="s">
        <v>255</v>
      </c>
      <c r="B45" s="123" t="s">
        <v>401</v>
      </c>
      <c r="C45" s="455" t="s">
        <v>100</v>
      </c>
      <c r="D45" s="118" t="s">
        <v>377</v>
      </c>
      <c r="E45" s="119">
        <v>81</v>
      </c>
      <c r="F45" s="121"/>
      <c r="G45" s="164" t="str">
        <f t="shared" ref="G45:G47" si="0">IF(TRIM(E45)="rate only","ro",IF(ISBLANK(F45)," ",E45*F45))</f>
        <v xml:space="preserve"> </v>
      </c>
    </row>
    <row r="46" spans="1:7" hidden="1">
      <c r="A46" s="123"/>
      <c r="B46" s="123"/>
      <c r="C46" s="117"/>
      <c r="D46" s="118"/>
      <c r="E46" s="119"/>
      <c r="F46" s="121"/>
      <c r="G46" s="164" t="str">
        <f t="shared" si="0"/>
        <v xml:space="preserve"> </v>
      </c>
    </row>
    <row r="47" spans="1:7" ht="15.6">
      <c r="A47" s="123" t="s">
        <v>1028</v>
      </c>
      <c r="B47" s="123" t="s">
        <v>402</v>
      </c>
      <c r="C47" s="455" t="s">
        <v>100</v>
      </c>
      <c r="D47" s="118" t="s">
        <v>377</v>
      </c>
      <c r="E47" s="119">
        <v>77</v>
      </c>
      <c r="F47" s="121"/>
      <c r="G47" s="164" t="str">
        <f t="shared" si="0"/>
        <v xml:space="preserve"> </v>
      </c>
    </row>
    <row r="48" spans="1:7">
      <c r="A48" s="123"/>
      <c r="B48" s="123"/>
      <c r="C48" s="117"/>
      <c r="D48" s="118"/>
      <c r="E48" s="119"/>
      <c r="F48" s="121"/>
      <c r="G48" s="164"/>
    </row>
    <row r="49" spans="1:7" ht="15.6">
      <c r="A49" s="123" t="s">
        <v>1028</v>
      </c>
      <c r="B49" s="123" t="s">
        <v>402</v>
      </c>
      <c r="C49" s="455" t="s">
        <v>101</v>
      </c>
      <c r="D49" s="118" t="s">
        <v>377</v>
      </c>
      <c r="E49" s="119">
        <v>24</v>
      </c>
      <c r="F49" s="121"/>
      <c r="G49" s="164" t="str">
        <f t="shared" ref="G49" si="1">IF(TRIM(E49)="rate only","ro",IF(ISBLANK(F49)," ",E49*F49))</f>
        <v xml:space="preserve"> </v>
      </c>
    </row>
    <row r="50" spans="1:7">
      <c r="A50" s="123"/>
      <c r="B50" s="123"/>
      <c r="C50" s="455"/>
      <c r="D50" s="118"/>
      <c r="E50" s="119"/>
      <c r="F50" s="121"/>
      <c r="G50" s="164"/>
    </row>
    <row r="51" spans="1:7">
      <c r="A51" s="122" t="s">
        <v>498</v>
      </c>
      <c r="B51" s="122" t="s">
        <v>925</v>
      </c>
      <c r="C51" s="117" t="s">
        <v>380</v>
      </c>
      <c r="D51" s="30"/>
      <c r="E51" s="156"/>
      <c r="F51" s="157"/>
      <c r="G51" s="157"/>
    </row>
    <row r="52" spans="1:7">
      <c r="A52" s="122"/>
      <c r="B52" s="122"/>
      <c r="C52" s="117"/>
      <c r="D52" s="118"/>
      <c r="E52" s="119"/>
      <c r="F52" s="121"/>
      <c r="G52" s="120"/>
    </row>
    <row r="53" spans="1:7">
      <c r="A53" s="122" t="s">
        <v>499</v>
      </c>
      <c r="B53" s="122" t="s">
        <v>405</v>
      </c>
      <c r="C53" s="445" t="s">
        <v>102</v>
      </c>
      <c r="D53" s="118"/>
      <c r="E53" s="119" t="s">
        <v>13</v>
      </c>
      <c r="F53" s="121"/>
      <c r="G53" s="120"/>
    </row>
    <row r="54" spans="1:7">
      <c r="A54" s="122"/>
      <c r="B54" s="122"/>
      <c r="C54" s="445"/>
      <c r="D54" s="118"/>
      <c r="E54" s="119"/>
      <c r="F54" s="121"/>
      <c r="G54" s="120"/>
    </row>
    <row r="55" spans="1:7">
      <c r="A55" s="123" t="s">
        <v>1029</v>
      </c>
      <c r="B55" s="123" t="s">
        <v>406</v>
      </c>
      <c r="C55" s="455" t="s">
        <v>103</v>
      </c>
      <c r="D55" s="118"/>
      <c r="E55" s="119"/>
      <c r="F55" s="121"/>
      <c r="G55" s="120"/>
    </row>
    <row r="56" spans="1:7">
      <c r="A56" s="123"/>
      <c r="B56" s="123"/>
      <c r="C56" s="455"/>
      <c r="D56" s="118"/>
      <c r="E56" s="119"/>
      <c r="F56" s="121"/>
      <c r="G56" s="120"/>
    </row>
    <row r="57" spans="1:7">
      <c r="A57" s="62"/>
      <c r="B57" s="70"/>
      <c r="C57" s="70"/>
      <c r="D57" s="70"/>
      <c r="E57" s="70"/>
      <c r="F57" s="71"/>
      <c r="G57" s="72"/>
    </row>
    <row r="58" spans="1:7">
      <c r="A58" s="152" t="s">
        <v>252</v>
      </c>
      <c r="B58" s="60"/>
      <c r="C58" s="153"/>
      <c r="D58" s="153"/>
      <c r="E58" s="153"/>
      <c r="F58" s="155"/>
      <c r="G58" s="170"/>
    </row>
    <row r="59" spans="1:7" ht="13.8" thickBot="1">
      <c r="A59" s="53"/>
      <c r="B59" s="65"/>
      <c r="C59" s="65"/>
      <c r="D59" s="65"/>
      <c r="E59" s="65"/>
      <c r="F59" s="73"/>
      <c r="G59" s="51"/>
    </row>
    <row r="60" spans="1:7" ht="13.8" thickBot="1">
      <c r="A60" s="768" t="s">
        <v>27</v>
      </c>
      <c r="B60" s="769"/>
      <c r="C60" s="770"/>
      <c r="D60" s="770"/>
      <c r="E60" s="770"/>
      <c r="F60" s="788" t="s">
        <v>28</v>
      </c>
      <c r="G60" s="789"/>
    </row>
    <row r="61" spans="1:7" ht="13.5" customHeight="1">
      <c r="A61" s="148" t="s">
        <v>248</v>
      </c>
      <c r="B61" s="148"/>
      <c r="C61" s="149"/>
      <c r="D61" s="149"/>
      <c r="E61" s="149"/>
      <c r="F61" s="149"/>
      <c r="G61" s="149"/>
    </row>
    <row r="62" spans="1:7" ht="15" customHeight="1">
      <c r="A62" s="763" t="s">
        <v>1837</v>
      </c>
      <c r="B62" s="763"/>
      <c r="C62" s="763"/>
      <c r="D62" s="763"/>
      <c r="E62" s="763"/>
      <c r="F62" s="763"/>
      <c r="G62" s="763"/>
    </row>
    <row r="63" spans="1:7" ht="15" customHeight="1">
      <c r="A63" s="757" t="s">
        <v>1015</v>
      </c>
      <c r="B63" s="757"/>
      <c r="C63" s="757"/>
      <c r="D63" s="621"/>
      <c r="E63" s="621"/>
      <c r="F63" s="621"/>
      <c r="G63" s="621"/>
    </row>
    <row r="64" spans="1:7">
      <c r="A64" s="60"/>
      <c r="B64" s="60"/>
      <c r="C64" s="149"/>
      <c r="D64" s="149"/>
      <c r="E64" s="149"/>
      <c r="F64" s="171"/>
      <c r="G64" s="149"/>
    </row>
    <row r="65" spans="1:7">
      <c r="A65" s="61"/>
      <c r="B65" s="61"/>
      <c r="C65" s="61"/>
      <c r="D65" s="61"/>
      <c r="E65" s="61"/>
      <c r="F65" s="74"/>
      <c r="G65" s="61"/>
    </row>
    <row r="66" spans="1:7">
      <c r="A66" s="29" t="s">
        <v>0</v>
      </c>
      <c r="B66" s="29" t="s">
        <v>433</v>
      </c>
      <c r="C66" s="29" t="s">
        <v>1</v>
      </c>
      <c r="D66" s="29" t="s">
        <v>2</v>
      </c>
      <c r="E66" s="29" t="s">
        <v>3</v>
      </c>
      <c r="F66" s="172" t="s">
        <v>4</v>
      </c>
      <c r="G66" s="29" t="s">
        <v>249</v>
      </c>
    </row>
    <row r="67" spans="1:7">
      <c r="A67" s="29" t="s">
        <v>29</v>
      </c>
      <c r="B67" s="29"/>
      <c r="C67" s="29"/>
      <c r="D67" s="29"/>
      <c r="E67" s="29"/>
      <c r="F67" s="172"/>
      <c r="G67" s="29" t="s">
        <v>250</v>
      </c>
    </row>
    <row r="68" spans="1:7">
      <c r="A68" s="51"/>
      <c r="B68" s="51"/>
      <c r="C68" s="51"/>
      <c r="D68" s="51"/>
      <c r="E68" s="51"/>
      <c r="F68" s="75"/>
      <c r="G68" s="29"/>
    </row>
    <row r="69" spans="1:7">
      <c r="A69" s="62"/>
      <c r="B69" s="63"/>
      <c r="C69" s="63"/>
      <c r="D69" s="63"/>
      <c r="E69" s="63"/>
      <c r="F69" s="76"/>
      <c r="G69" s="61"/>
    </row>
    <row r="70" spans="1:7">
      <c r="A70" s="152" t="s">
        <v>251</v>
      </c>
      <c r="B70" s="60"/>
      <c r="C70" s="153"/>
      <c r="D70" s="153"/>
      <c r="E70" s="153"/>
      <c r="F70" s="154"/>
      <c r="G70" s="170"/>
    </row>
    <row r="71" spans="1:7">
      <c r="A71" s="53"/>
      <c r="B71" s="65"/>
      <c r="C71" s="65"/>
      <c r="D71" s="65"/>
      <c r="E71" s="65"/>
      <c r="F71" s="66"/>
      <c r="G71" s="77"/>
    </row>
    <row r="72" spans="1:7">
      <c r="A72" s="68"/>
      <c r="B72" s="68"/>
      <c r="C72" s="68"/>
      <c r="D72" s="504"/>
      <c r="E72" s="68"/>
      <c r="F72" s="69"/>
      <c r="G72" s="69"/>
    </row>
    <row r="73" spans="1:7">
      <c r="A73" s="123" t="s">
        <v>1030</v>
      </c>
      <c r="B73" s="123" t="s">
        <v>407</v>
      </c>
      <c r="C73" s="455" t="s">
        <v>104</v>
      </c>
      <c r="D73" s="118" t="s">
        <v>105</v>
      </c>
      <c r="E73" s="119">
        <v>498</v>
      </c>
      <c r="F73" s="121"/>
      <c r="G73" s="120"/>
    </row>
    <row r="74" spans="1:7">
      <c r="A74" s="123"/>
      <c r="B74" s="123"/>
      <c r="C74" s="455"/>
      <c r="D74" s="118"/>
      <c r="E74" s="119" t="s">
        <v>13</v>
      </c>
      <c r="F74" s="121"/>
      <c r="G74" s="120"/>
    </row>
    <row r="75" spans="1:7">
      <c r="A75" s="122" t="s">
        <v>716</v>
      </c>
      <c r="B75" s="122" t="s">
        <v>408</v>
      </c>
      <c r="C75" s="445" t="s">
        <v>106</v>
      </c>
      <c r="D75" s="118"/>
      <c r="E75" s="119"/>
      <c r="F75" s="121"/>
      <c r="G75" s="164"/>
    </row>
    <row r="76" spans="1:7">
      <c r="A76" s="122"/>
      <c r="B76" s="122"/>
      <c r="C76" s="445"/>
      <c r="D76" s="118"/>
      <c r="E76" s="119"/>
      <c r="F76" s="121"/>
      <c r="G76" s="164"/>
    </row>
    <row r="77" spans="1:7">
      <c r="A77" s="123" t="s">
        <v>1031</v>
      </c>
      <c r="B77" s="123" t="s">
        <v>409</v>
      </c>
      <c r="C77" s="455" t="s">
        <v>107</v>
      </c>
      <c r="D77" s="118"/>
      <c r="E77" s="119"/>
      <c r="F77" s="121"/>
      <c r="G77" s="164"/>
    </row>
    <row r="78" spans="1:7">
      <c r="A78" s="123"/>
      <c r="B78" s="123"/>
      <c r="C78" s="117"/>
      <c r="D78" s="118"/>
      <c r="E78" s="119"/>
      <c r="F78" s="121"/>
      <c r="G78" s="120"/>
    </row>
    <row r="79" spans="1:7">
      <c r="A79" s="123" t="s">
        <v>1032</v>
      </c>
      <c r="B79" s="123" t="s">
        <v>409</v>
      </c>
      <c r="C79" s="455" t="s">
        <v>107</v>
      </c>
      <c r="D79" s="118" t="s">
        <v>108</v>
      </c>
      <c r="E79" s="119">
        <v>1</v>
      </c>
      <c r="F79" s="121"/>
      <c r="G79" s="120"/>
    </row>
    <row r="80" spans="1:7">
      <c r="A80" s="123"/>
      <c r="B80" s="123"/>
      <c r="C80" s="59"/>
      <c r="D80" s="118"/>
      <c r="E80" s="119"/>
      <c r="F80" s="121"/>
      <c r="G80" s="120"/>
    </row>
    <row r="81" spans="1:7">
      <c r="A81" s="123" t="s">
        <v>1033</v>
      </c>
      <c r="B81" s="123" t="s">
        <v>410</v>
      </c>
      <c r="C81" s="455" t="s">
        <v>109</v>
      </c>
      <c r="D81" s="118" t="s">
        <v>108</v>
      </c>
      <c r="E81" s="119">
        <v>3</v>
      </c>
      <c r="F81" s="121"/>
      <c r="G81" s="120"/>
    </row>
    <row r="82" spans="1:7">
      <c r="A82" s="123"/>
      <c r="B82" s="123"/>
      <c r="C82" s="117"/>
      <c r="D82" s="118"/>
      <c r="E82" s="119"/>
      <c r="F82" s="121"/>
      <c r="G82" s="164"/>
    </row>
    <row r="83" spans="1:7">
      <c r="A83" s="122" t="s">
        <v>775</v>
      </c>
      <c r="B83" s="122" t="s">
        <v>411</v>
      </c>
      <c r="C83" s="445" t="s">
        <v>110</v>
      </c>
      <c r="D83" s="118"/>
      <c r="E83" s="119"/>
      <c r="F83" s="121"/>
      <c r="G83" s="164"/>
    </row>
    <row r="84" spans="1:7">
      <c r="A84" s="122"/>
      <c r="B84" s="122"/>
      <c r="C84" s="445"/>
      <c r="D84" s="118"/>
      <c r="E84" s="119"/>
      <c r="F84" s="121"/>
      <c r="G84" s="164"/>
    </row>
    <row r="85" spans="1:7">
      <c r="A85" s="123" t="s">
        <v>1034</v>
      </c>
      <c r="B85" s="123" t="s">
        <v>412</v>
      </c>
      <c r="C85" s="455" t="s">
        <v>107</v>
      </c>
      <c r="D85" s="118" t="s">
        <v>108</v>
      </c>
      <c r="E85" s="119">
        <v>1</v>
      </c>
      <c r="F85" s="121"/>
      <c r="G85" s="120"/>
    </row>
    <row r="86" spans="1:7">
      <c r="A86" s="123"/>
      <c r="B86" s="123"/>
      <c r="C86" s="117"/>
      <c r="D86" s="118"/>
      <c r="E86" s="119"/>
      <c r="F86" s="121"/>
      <c r="G86" s="120"/>
    </row>
    <row r="87" spans="1:7">
      <c r="A87" s="123" t="s">
        <v>1035</v>
      </c>
      <c r="B87" s="123" t="s">
        <v>413</v>
      </c>
      <c r="C87" s="455" t="s">
        <v>109</v>
      </c>
      <c r="D87" s="118" t="s">
        <v>108</v>
      </c>
      <c r="E87" s="119">
        <v>7</v>
      </c>
      <c r="F87" s="121"/>
      <c r="G87" s="120"/>
    </row>
    <row r="88" spans="1:7">
      <c r="A88" s="123"/>
      <c r="B88" s="123"/>
      <c r="C88" s="117"/>
      <c r="D88" s="118"/>
      <c r="E88" s="119"/>
      <c r="F88" s="121"/>
      <c r="G88" s="120"/>
    </row>
    <row r="89" spans="1:7">
      <c r="A89" s="122" t="s">
        <v>779</v>
      </c>
      <c r="B89" s="122" t="s">
        <v>414</v>
      </c>
      <c r="C89" s="445" t="s">
        <v>112</v>
      </c>
      <c r="D89" s="118"/>
      <c r="E89" s="119"/>
      <c r="F89" s="121"/>
      <c r="G89" s="164"/>
    </row>
    <row r="90" spans="1:7">
      <c r="A90" s="122"/>
      <c r="B90" s="122"/>
      <c r="C90" s="445"/>
      <c r="D90" s="118"/>
      <c r="E90" s="119"/>
      <c r="F90" s="121"/>
      <c r="G90" s="164"/>
    </row>
    <row r="91" spans="1:7">
      <c r="A91" s="123" t="s">
        <v>1036</v>
      </c>
      <c r="B91" s="123" t="s">
        <v>415</v>
      </c>
      <c r="C91" s="455" t="s">
        <v>107</v>
      </c>
      <c r="D91" s="118" t="s">
        <v>108</v>
      </c>
      <c r="E91" s="119">
        <v>1</v>
      </c>
      <c r="F91" s="121"/>
      <c r="G91" s="120"/>
    </row>
    <row r="92" spans="1:7">
      <c r="A92" s="123"/>
      <c r="B92" s="123"/>
      <c r="C92" s="117"/>
      <c r="D92" s="118"/>
      <c r="E92" s="119"/>
      <c r="F92" s="121"/>
      <c r="G92" s="120"/>
    </row>
    <row r="93" spans="1:7">
      <c r="A93" s="123" t="s">
        <v>1037</v>
      </c>
      <c r="B93" s="123" t="s">
        <v>416</v>
      </c>
      <c r="C93" s="455" t="s">
        <v>109</v>
      </c>
      <c r="D93" s="118" t="s">
        <v>108</v>
      </c>
      <c r="E93" s="119">
        <v>3</v>
      </c>
      <c r="F93" s="121"/>
      <c r="G93" s="120"/>
    </row>
    <row r="94" spans="1:7">
      <c r="A94" s="123"/>
      <c r="B94" s="123"/>
      <c r="C94" s="455"/>
      <c r="D94" s="118"/>
      <c r="E94" s="119"/>
      <c r="F94" s="121"/>
      <c r="G94" s="120"/>
    </row>
    <row r="95" spans="1:7">
      <c r="A95" s="122" t="s">
        <v>504</v>
      </c>
      <c r="B95" s="461" t="s">
        <v>381</v>
      </c>
      <c r="C95" s="117" t="s">
        <v>382</v>
      </c>
      <c r="D95" s="118"/>
      <c r="E95" s="119"/>
      <c r="F95" s="121"/>
      <c r="G95" s="120"/>
    </row>
    <row r="96" spans="1:7">
      <c r="A96" s="122"/>
      <c r="B96" s="461"/>
      <c r="C96" s="117"/>
      <c r="D96" s="118"/>
      <c r="E96" s="119"/>
      <c r="F96" s="121"/>
      <c r="G96" s="120"/>
    </row>
    <row r="97" spans="1:8">
      <c r="A97" s="122" t="s">
        <v>537</v>
      </c>
      <c r="B97" s="461" t="s">
        <v>417</v>
      </c>
      <c r="C97" s="445" t="s">
        <v>113</v>
      </c>
      <c r="D97" s="118"/>
      <c r="E97" s="119" t="s">
        <v>13</v>
      </c>
      <c r="F97" s="121"/>
      <c r="G97" s="120"/>
    </row>
    <row r="98" spans="1:8">
      <c r="A98" s="122"/>
      <c r="B98" s="461"/>
      <c r="C98" s="445"/>
      <c r="D98" s="118"/>
      <c r="E98" s="119"/>
      <c r="F98" s="121"/>
      <c r="G98" s="120"/>
    </row>
    <row r="99" spans="1:8" ht="15.6">
      <c r="A99" s="123" t="s">
        <v>1038</v>
      </c>
      <c r="B99" s="462" t="s">
        <v>418</v>
      </c>
      <c r="C99" s="455" t="s">
        <v>1010</v>
      </c>
      <c r="D99" s="118" t="s">
        <v>275</v>
      </c>
      <c r="E99" s="119">
        <v>43</v>
      </c>
      <c r="F99" s="121"/>
      <c r="G99" s="120"/>
    </row>
    <row r="100" spans="1:8">
      <c r="A100" s="123"/>
      <c r="B100" s="462"/>
      <c r="C100" s="117"/>
      <c r="D100" s="118"/>
      <c r="E100" s="119"/>
      <c r="F100" s="121"/>
      <c r="G100" s="120"/>
    </row>
    <row r="101" spans="1:8" ht="15.6">
      <c r="A101" s="123" t="s">
        <v>1039</v>
      </c>
      <c r="B101" s="462" t="s">
        <v>419</v>
      </c>
      <c r="C101" s="455" t="s">
        <v>1011</v>
      </c>
      <c r="D101" s="118" t="s">
        <v>275</v>
      </c>
      <c r="E101" s="119">
        <v>10</v>
      </c>
      <c r="F101" s="121"/>
      <c r="G101" s="120"/>
    </row>
    <row r="102" spans="1:8">
      <c r="A102" s="123"/>
      <c r="B102" s="462"/>
      <c r="C102" s="455"/>
      <c r="D102" s="118"/>
      <c r="E102" s="119" t="s">
        <v>13</v>
      </c>
      <c r="F102" s="121"/>
      <c r="G102" s="120"/>
    </row>
    <row r="103" spans="1:8" ht="15.6">
      <c r="A103" s="123" t="s">
        <v>1040</v>
      </c>
      <c r="B103" s="462" t="s">
        <v>422</v>
      </c>
      <c r="C103" s="455" t="s">
        <v>1012</v>
      </c>
      <c r="D103" s="118" t="s">
        <v>275</v>
      </c>
      <c r="E103" s="119">
        <v>17</v>
      </c>
      <c r="F103" s="121"/>
      <c r="G103" s="120"/>
    </row>
    <row r="104" spans="1:8">
      <c r="A104" s="123"/>
      <c r="B104" s="462"/>
      <c r="C104" s="455"/>
      <c r="D104" s="118"/>
      <c r="E104" s="119"/>
      <c r="F104" s="121"/>
      <c r="G104" s="120"/>
    </row>
    <row r="105" spans="1:8" ht="15.6">
      <c r="A105" s="456" t="s">
        <v>1041</v>
      </c>
      <c r="B105" s="463" t="s">
        <v>423</v>
      </c>
      <c r="C105" s="455" t="s">
        <v>1013</v>
      </c>
      <c r="D105" s="15" t="s">
        <v>275</v>
      </c>
      <c r="E105" s="457">
        <v>3</v>
      </c>
      <c r="F105" s="458"/>
      <c r="G105" s="459"/>
      <c r="H105" s="632"/>
    </row>
    <row r="106" spans="1:8">
      <c r="A106" s="123"/>
      <c r="B106" s="123"/>
      <c r="C106" s="455"/>
      <c r="D106" s="118"/>
      <c r="E106" s="119"/>
      <c r="F106" s="121"/>
      <c r="G106" s="120"/>
    </row>
    <row r="107" spans="1:8">
      <c r="A107" s="390">
        <v>2</v>
      </c>
      <c r="B107" s="426"/>
      <c r="C107" s="425" t="s">
        <v>954</v>
      </c>
      <c r="D107" s="118"/>
      <c r="E107" s="119"/>
      <c r="F107" s="121"/>
      <c r="G107" s="120"/>
    </row>
    <row r="108" spans="1:8">
      <c r="A108" s="39"/>
      <c r="B108" s="39"/>
      <c r="C108" s="39"/>
      <c r="D108" s="39"/>
      <c r="E108" s="39"/>
      <c r="F108" s="473"/>
      <c r="G108" s="473"/>
    </row>
    <row r="109" spans="1:8">
      <c r="A109" s="122" t="s">
        <v>554</v>
      </c>
      <c r="B109" s="122" t="s">
        <v>1042</v>
      </c>
      <c r="C109" s="117" t="s">
        <v>383</v>
      </c>
      <c r="D109" s="118"/>
      <c r="E109" s="119"/>
      <c r="F109" s="121"/>
      <c r="G109" s="120"/>
    </row>
    <row r="110" spans="1:8">
      <c r="A110" s="123"/>
      <c r="B110" s="123"/>
      <c r="C110" s="59"/>
      <c r="D110" s="118"/>
      <c r="E110" s="119"/>
      <c r="F110" s="121"/>
      <c r="G110" s="120"/>
    </row>
    <row r="111" spans="1:8">
      <c r="A111" s="122" t="s">
        <v>511</v>
      </c>
      <c r="B111" s="122" t="s">
        <v>424</v>
      </c>
      <c r="C111" s="117" t="s">
        <v>114</v>
      </c>
      <c r="D111" s="118"/>
      <c r="E111" s="119"/>
      <c r="F111" s="121"/>
      <c r="G111" s="164"/>
    </row>
    <row r="112" spans="1:8">
      <c r="A112" s="123"/>
      <c r="B112" s="123"/>
      <c r="C112" s="59"/>
      <c r="D112" s="118"/>
      <c r="E112" s="119"/>
      <c r="F112" s="121"/>
      <c r="G112" s="164"/>
    </row>
    <row r="113" spans="1:7" ht="17.25" customHeight="1">
      <c r="A113" s="123" t="s">
        <v>645</v>
      </c>
      <c r="B113" s="123" t="s">
        <v>425</v>
      </c>
      <c r="C113" s="165" t="s">
        <v>1044</v>
      </c>
      <c r="D113" s="118"/>
      <c r="E113" s="119"/>
      <c r="F113" s="121"/>
      <c r="G113" s="120"/>
    </row>
    <row r="114" spans="1:7" ht="15.6">
      <c r="A114" s="123"/>
      <c r="B114" s="123"/>
      <c r="C114" s="165" t="s">
        <v>1045</v>
      </c>
      <c r="D114" s="118" t="s">
        <v>377</v>
      </c>
      <c r="E114" s="119">
        <v>785</v>
      </c>
      <c r="F114" s="121"/>
      <c r="G114" s="120"/>
    </row>
    <row r="115" spans="1:7">
      <c r="A115" s="123"/>
      <c r="B115" s="123"/>
      <c r="C115" s="165"/>
      <c r="D115" s="207"/>
      <c r="E115" s="119"/>
      <c r="F115" s="121"/>
      <c r="G115" s="120"/>
    </row>
    <row r="116" spans="1:7">
      <c r="A116" s="123"/>
      <c r="B116" s="123"/>
      <c r="C116" s="165"/>
      <c r="D116" s="207"/>
      <c r="E116" s="119"/>
      <c r="F116" s="121"/>
      <c r="G116" s="120"/>
    </row>
    <row r="117" spans="1:7">
      <c r="A117" s="123"/>
      <c r="B117" s="123"/>
      <c r="C117" s="165"/>
      <c r="D117" s="207"/>
      <c r="E117" s="119"/>
      <c r="F117" s="121"/>
      <c r="G117" s="120"/>
    </row>
    <row r="118" spans="1:7">
      <c r="A118" s="62"/>
      <c r="B118" s="70"/>
      <c r="C118" s="70"/>
      <c r="D118" s="70"/>
      <c r="E118" s="70"/>
      <c r="F118" s="71"/>
      <c r="G118" s="72"/>
    </row>
    <row r="119" spans="1:7">
      <c r="A119" s="152" t="s">
        <v>252</v>
      </c>
      <c r="B119" s="60"/>
      <c r="C119" s="153"/>
      <c r="D119" s="153"/>
      <c r="E119" s="153"/>
      <c r="F119" s="155"/>
      <c r="G119" s="170"/>
    </row>
    <row r="120" spans="1:7" ht="13.8" thickBot="1">
      <c r="A120" s="53"/>
      <c r="B120" s="65"/>
      <c r="C120" s="65"/>
      <c r="D120" s="65"/>
      <c r="E120" s="65"/>
      <c r="F120" s="73"/>
      <c r="G120" s="51"/>
    </row>
    <row r="121" spans="1:7" ht="13.8" thickBot="1">
      <c r="A121" s="768" t="s">
        <v>27</v>
      </c>
      <c r="B121" s="769"/>
      <c r="C121" s="770"/>
      <c r="D121" s="770"/>
      <c r="E121" s="770"/>
      <c r="F121" s="788" t="s">
        <v>28</v>
      </c>
      <c r="G121" s="789"/>
    </row>
    <row r="122" spans="1:7" ht="13.5" customHeight="1">
      <c r="A122" s="148" t="s">
        <v>248</v>
      </c>
      <c r="B122" s="148"/>
      <c r="C122" s="149"/>
      <c r="D122" s="149"/>
      <c r="E122" s="149"/>
      <c r="F122" s="149"/>
      <c r="G122" s="149"/>
    </row>
    <row r="123" spans="1:7" ht="15" customHeight="1">
      <c r="A123" s="763" t="s">
        <v>1837</v>
      </c>
      <c r="B123" s="763"/>
      <c r="C123" s="763"/>
      <c r="D123" s="763"/>
      <c r="E123" s="763"/>
      <c r="F123" s="763"/>
      <c r="G123" s="763"/>
    </row>
    <row r="124" spans="1:7" ht="15" customHeight="1">
      <c r="A124" s="757" t="s">
        <v>1015</v>
      </c>
      <c r="B124" s="757"/>
      <c r="C124" s="757"/>
      <c r="D124" s="621"/>
      <c r="E124" s="621"/>
      <c r="F124" s="621"/>
      <c r="G124" s="621"/>
    </row>
    <row r="125" spans="1:7">
      <c r="A125" s="60"/>
      <c r="B125" s="60"/>
      <c r="C125" s="149"/>
      <c r="D125" s="149"/>
      <c r="E125" s="149"/>
      <c r="F125" s="171"/>
      <c r="G125" s="149"/>
    </row>
    <row r="126" spans="1:7">
      <c r="A126" s="61"/>
      <c r="B126" s="61"/>
      <c r="C126" s="61"/>
      <c r="D126" s="61"/>
      <c r="E126" s="61"/>
      <c r="F126" s="74"/>
      <c r="G126" s="61"/>
    </row>
    <row r="127" spans="1:7">
      <c r="A127" s="29" t="s">
        <v>0</v>
      </c>
      <c r="B127" s="29" t="s">
        <v>433</v>
      </c>
      <c r="C127" s="29" t="s">
        <v>1</v>
      </c>
      <c r="D127" s="29" t="s">
        <v>2</v>
      </c>
      <c r="E127" s="29" t="s">
        <v>3</v>
      </c>
      <c r="F127" s="172" t="s">
        <v>4</v>
      </c>
      <c r="G127" s="29" t="s">
        <v>249</v>
      </c>
    </row>
    <row r="128" spans="1:7">
      <c r="A128" s="29" t="s">
        <v>29</v>
      </c>
      <c r="B128" s="29"/>
      <c r="C128" s="29"/>
      <c r="D128" s="29"/>
      <c r="E128" s="29"/>
      <c r="F128" s="172"/>
      <c r="G128" s="29" t="s">
        <v>250</v>
      </c>
    </row>
    <row r="129" spans="1:7">
      <c r="A129" s="51"/>
      <c r="B129" s="51"/>
      <c r="C129" s="51"/>
      <c r="D129" s="51"/>
      <c r="E129" s="51"/>
      <c r="F129" s="75"/>
      <c r="G129" s="29"/>
    </row>
    <row r="130" spans="1:7">
      <c r="A130" s="62"/>
      <c r="B130" s="63"/>
      <c r="C130" s="63"/>
      <c r="D130" s="63"/>
      <c r="E130" s="63"/>
      <c r="F130" s="76"/>
      <c r="G130" s="61"/>
    </row>
    <row r="131" spans="1:7">
      <c r="A131" s="152" t="s">
        <v>251</v>
      </c>
      <c r="B131" s="60"/>
      <c r="C131" s="153"/>
      <c r="D131" s="153"/>
      <c r="E131" s="153"/>
      <c r="F131" s="154"/>
      <c r="G131" s="170"/>
    </row>
    <row r="132" spans="1:7">
      <c r="A132" s="53"/>
      <c r="B132" s="65"/>
      <c r="C132" s="65"/>
      <c r="D132" s="65"/>
      <c r="E132" s="65"/>
      <c r="F132" s="66"/>
      <c r="G132" s="77"/>
    </row>
    <row r="133" spans="1:7">
      <c r="A133" s="122" t="s">
        <v>562</v>
      </c>
      <c r="B133" s="122" t="s">
        <v>955</v>
      </c>
      <c r="C133" s="117" t="s">
        <v>384</v>
      </c>
      <c r="D133" s="207"/>
      <c r="E133" s="119"/>
      <c r="F133" s="121"/>
      <c r="G133" s="120"/>
    </row>
    <row r="134" spans="1:7">
      <c r="A134" s="122"/>
      <c r="B134" s="122"/>
      <c r="C134" s="117"/>
      <c r="D134" s="207"/>
      <c r="E134" s="119"/>
      <c r="F134" s="121"/>
      <c r="G134" s="120"/>
    </row>
    <row r="135" spans="1:7">
      <c r="A135" s="122" t="s">
        <v>517</v>
      </c>
      <c r="B135" s="122" t="s">
        <v>426</v>
      </c>
      <c r="C135" s="445" t="s">
        <v>115</v>
      </c>
      <c r="D135" s="207"/>
      <c r="E135" s="119" t="s">
        <v>13</v>
      </c>
      <c r="F135" s="121"/>
      <c r="G135" s="120"/>
    </row>
    <row r="136" spans="1:7">
      <c r="A136" s="122"/>
      <c r="B136" s="122"/>
      <c r="C136" s="445"/>
      <c r="D136" s="207"/>
      <c r="E136" s="119"/>
      <c r="F136" s="121"/>
      <c r="G136" s="120"/>
    </row>
    <row r="137" spans="1:7">
      <c r="A137" s="123" t="s">
        <v>1046</v>
      </c>
      <c r="B137" s="123" t="s">
        <v>427</v>
      </c>
      <c r="C137" s="455" t="s">
        <v>1014</v>
      </c>
      <c r="D137" s="207"/>
      <c r="E137" s="119"/>
      <c r="F137" s="121"/>
      <c r="G137" s="120"/>
    </row>
    <row r="138" spans="1:7">
      <c r="A138" s="123"/>
      <c r="B138" s="123"/>
      <c r="C138" s="117"/>
      <c r="D138" s="207"/>
      <c r="E138" s="119"/>
      <c r="F138" s="121"/>
      <c r="G138" s="120"/>
    </row>
    <row r="139" spans="1:7">
      <c r="A139" s="456" t="s">
        <v>1047</v>
      </c>
      <c r="B139" s="456" t="s">
        <v>428</v>
      </c>
      <c r="C139" s="455" t="s">
        <v>117</v>
      </c>
      <c r="D139" s="467" t="s">
        <v>108</v>
      </c>
      <c r="E139" s="457">
        <v>15</v>
      </c>
      <c r="F139" s="458"/>
      <c r="G139" s="460" t="str">
        <f t="shared" ref="G139" si="2">IF(TRIM(E139)="rate only","ro",IF(ISBLANK(F139)," ",E139*F139))</f>
        <v xml:space="preserve"> </v>
      </c>
    </row>
    <row r="140" spans="1:7">
      <c r="A140" s="122"/>
      <c r="B140" s="122"/>
      <c r="C140" s="445"/>
      <c r="D140" s="207"/>
      <c r="E140" s="119"/>
      <c r="F140" s="121"/>
      <c r="G140" s="120"/>
    </row>
    <row r="141" spans="1:7">
      <c r="A141" s="123" t="s">
        <v>1048</v>
      </c>
      <c r="B141" s="123" t="s">
        <v>429</v>
      </c>
      <c r="C141" s="455" t="s">
        <v>118</v>
      </c>
      <c r="D141" s="207" t="s">
        <v>108</v>
      </c>
      <c r="E141" s="119">
        <v>8</v>
      </c>
      <c r="F141" s="121"/>
      <c r="G141" s="164"/>
    </row>
    <row r="142" spans="1:7">
      <c r="A142" s="123"/>
      <c r="B142" s="123"/>
      <c r="C142" s="117"/>
      <c r="D142" s="207"/>
      <c r="E142" s="119"/>
      <c r="F142" s="121"/>
      <c r="G142" s="164"/>
    </row>
    <row r="143" spans="1:7">
      <c r="A143" s="123" t="s">
        <v>1049</v>
      </c>
      <c r="B143" s="123" t="s">
        <v>430</v>
      </c>
      <c r="C143" s="59" t="s">
        <v>119</v>
      </c>
      <c r="D143" s="207" t="s">
        <v>108</v>
      </c>
      <c r="E143" s="119">
        <v>1</v>
      </c>
      <c r="F143" s="121"/>
      <c r="G143" s="164"/>
    </row>
    <row r="144" spans="1:7">
      <c r="A144" s="123"/>
      <c r="B144" s="123"/>
      <c r="C144" s="59"/>
      <c r="D144" s="207"/>
      <c r="E144" s="119"/>
      <c r="F144" s="121"/>
      <c r="G144" s="164"/>
    </row>
    <row r="145" spans="1:7">
      <c r="A145" s="122" t="s">
        <v>647</v>
      </c>
      <c r="B145" s="122" t="s">
        <v>431</v>
      </c>
      <c r="C145" s="445" t="s">
        <v>120</v>
      </c>
      <c r="D145" s="207"/>
      <c r="E145" s="119"/>
      <c r="F145" s="121"/>
      <c r="G145" s="164"/>
    </row>
    <row r="146" spans="1:7">
      <c r="A146" s="123"/>
      <c r="B146" s="123"/>
      <c r="C146" s="59"/>
      <c r="D146" s="207"/>
      <c r="E146" s="119"/>
      <c r="F146" s="121"/>
      <c r="G146" s="120"/>
    </row>
    <row r="147" spans="1:7">
      <c r="A147" s="123" t="s">
        <v>1050</v>
      </c>
      <c r="B147" s="123" t="s">
        <v>432</v>
      </c>
      <c r="C147" s="455" t="s">
        <v>121</v>
      </c>
      <c r="D147" s="207" t="s">
        <v>108</v>
      </c>
      <c r="E147" s="119">
        <v>24</v>
      </c>
      <c r="F147" s="121"/>
      <c r="G147" s="120"/>
    </row>
    <row r="148" spans="1:7">
      <c r="A148" s="123"/>
      <c r="B148" s="123"/>
      <c r="C148" s="117"/>
      <c r="D148" s="207"/>
      <c r="E148" s="119"/>
      <c r="F148" s="121"/>
      <c r="G148" s="120"/>
    </row>
    <row r="149" spans="1:7">
      <c r="A149" s="123"/>
      <c r="B149" s="123"/>
      <c r="C149" s="117"/>
      <c r="D149" s="207"/>
      <c r="E149" s="119"/>
      <c r="F149" s="121"/>
      <c r="G149" s="120"/>
    </row>
    <row r="150" spans="1:7">
      <c r="A150" s="123"/>
      <c r="B150" s="123"/>
      <c r="C150" s="117"/>
      <c r="D150" s="207"/>
      <c r="E150" s="119"/>
      <c r="F150" s="121"/>
      <c r="G150" s="120"/>
    </row>
    <row r="151" spans="1:7">
      <c r="A151" s="123"/>
      <c r="B151" s="123"/>
      <c r="C151" s="117"/>
      <c r="D151" s="207"/>
      <c r="E151" s="119"/>
      <c r="F151" s="121"/>
      <c r="G151" s="120"/>
    </row>
    <row r="152" spans="1:7">
      <c r="A152" s="123"/>
      <c r="B152" s="123"/>
      <c r="C152" s="117"/>
      <c r="D152" s="207"/>
      <c r="E152" s="119"/>
      <c r="F152" s="121"/>
      <c r="G152" s="120"/>
    </row>
    <row r="153" spans="1:7">
      <c r="A153" s="123"/>
      <c r="B153" s="123"/>
      <c r="C153" s="117"/>
      <c r="D153" s="207"/>
      <c r="E153" s="119"/>
      <c r="F153" s="121"/>
      <c r="G153" s="120"/>
    </row>
    <row r="154" spans="1:7">
      <c r="A154" s="123"/>
      <c r="B154" s="123"/>
      <c r="C154" s="117"/>
      <c r="D154" s="207"/>
      <c r="E154" s="119"/>
      <c r="F154" s="121"/>
      <c r="G154" s="120"/>
    </row>
    <row r="155" spans="1:7">
      <c r="A155" s="123"/>
      <c r="B155" s="123"/>
      <c r="C155" s="117"/>
      <c r="D155" s="207"/>
      <c r="E155" s="119"/>
      <c r="F155" s="121"/>
      <c r="G155" s="120"/>
    </row>
    <row r="156" spans="1:7">
      <c r="A156" s="123"/>
      <c r="B156" s="123"/>
      <c r="C156" s="117"/>
      <c r="D156" s="207"/>
      <c r="E156" s="119"/>
      <c r="F156" s="121"/>
      <c r="G156" s="120"/>
    </row>
    <row r="157" spans="1:7">
      <c r="A157" s="123"/>
      <c r="B157" s="123"/>
      <c r="C157" s="117"/>
      <c r="D157" s="207"/>
      <c r="E157" s="119"/>
      <c r="F157" s="121"/>
      <c r="G157" s="120"/>
    </row>
    <row r="158" spans="1:7">
      <c r="A158" s="123"/>
      <c r="B158" s="123"/>
      <c r="C158" s="117"/>
      <c r="D158" s="207"/>
      <c r="E158" s="119"/>
      <c r="F158" s="121"/>
      <c r="G158" s="120"/>
    </row>
    <row r="159" spans="1:7">
      <c r="A159" s="123"/>
      <c r="B159" s="123"/>
      <c r="C159" s="117"/>
      <c r="D159" s="207"/>
      <c r="E159" s="119"/>
      <c r="F159" s="121"/>
      <c r="G159" s="120"/>
    </row>
    <row r="160" spans="1:7">
      <c r="A160" s="123"/>
      <c r="B160" s="123"/>
      <c r="C160" s="117"/>
      <c r="D160" s="207"/>
      <c r="E160" s="119"/>
      <c r="F160" s="121"/>
      <c r="G160" s="120"/>
    </row>
    <row r="161" spans="1:7">
      <c r="A161" s="123"/>
      <c r="B161" s="123"/>
      <c r="C161" s="117"/>
      <c r="D161" s="207"/>
      <c r="E161" s="119"/>
      <c r="F161" s="121"/>
      <c r="G161" s="120"/>
    </row>
    <row r="162" spans="1:7">
      <c r="A162" s="123"/>
      <c r="B162" s="123"/>
      <c r="C162" s="117"/>
      <c r="D162" s="207"/>
      <c r="E162" s="119"/>
      <c r="F162" s="121"/>
      <c r="G162" s="120"/>
    </row>
    <row r="163" spans="1:7">
      <c r="A163" s="123"/>
      <c r="B163" s="123"/>
      <c r="C163" s="117"/>
      <c r="D163" s="207"/>
      <c r="E163" s="119"/>
      <c r="F163" s="121"/>
      <c r="G163" s="120"/>
    </row>
    <row r="164" spans="1:7">
      <c r="A164" s="123"/>
      <c r="B164" s="123"/>
      <c r="C164" s="117"/>
      <c r="D164" s="207"/>
      <c r="E164" s="119"/>
      <c r="F164" s="121"/>
      <c r="G164" s="120"/>
    </row>
    <row r="165" spans="1:7">
      <c r="A165" s="123"/>
      <c r="B165" s="123"/>
      <c r="C165" s="117"/>
      <c r="D165" s="207"/>
      <c r="E165" s="119"/>
      <c r="F165" s="121"/>
      <c r="G165" s="120"/>
    </row>
    <row r="166" spans="1:7">
      <c r="A166" s="123"/>
      <c r="B166" s="123"/>
      <c r="C166" s="117"/>
      <c r="D166" s="207"/>
      <c r="E166" s="119"/>
      <c r="F166" s="121"/>
      <c r="G166" s="120"/>
    </row>
    <row r="167" spans="1:7">
      <c r="A167" s="123"/>
      <c r="B167" s="123"/>
      <c r="C167" s="117"/>
      <c r="D167" s="207"/>
      <c r="E167" s="119"/>
      <c r="F167" s="121"/>
      <c r="G167" s="120"/>
    </row>
    <row r="168" spans="1:7">
      <c r="A168" s="123"/>
      <c r="B168" s="123"/>
      <c r="C168" s="117"/>
      <c r="D168" s="207"/>
      <c r="E168" s="119"/>
      <c r="F168" s="121"/>
      <c r="G168" s="120"/>
    </row>
    <row r="169" spans="1:7">
      <c r="A169" s="123"/>
      <c r="B169" s="123"/>
      <c r="C169" s="117"/>
      <c r="D169" s="207"/>
      <c r="E169" s="119"/>
      <c r="F169" s="121"/>
      <c r="G169" s="120"/>
    </row>
    <row r="170" spans="1:7">
      <c r="A170" s="123"/>
      <c r="B170" s="123"/>
      <c r="C170" s="117"/>
      <c r="D170" s="207"/>
      <c r="E170" s="119"/>
      <c r="F170" s="121"/>
      <c r="G170" s="120"/>
    </row>
    <row r="171" spans="1:7">
      <c r="A171" s="123"/>
      <c r="B171" s="123"/>
      <c r="C171" s="117"/>
      <c r="D171" s="207"/>
      <c r="E171" s="119"/>
      <c r="F171" s="121"/>
      <c r="G171" s="120"/>
    </row>
    <row r="172" spans="1:7">
      <c r="A172" s="123"/>
      <c r="B172" s="123"/>
      <c r="C172" s="117"/>
      <c r="D172" s="207"/>
      <c r="E172" s="119"/>
      <c r="F172" s="121"/>
      <c r="G172" s="120"/>
    </row>
    <row r="173" spans="1:7">
      <c r="A173" s="123"/>
      <c r="B173" s="123"/>
      <c r="C173" s="117"/>
      <c r="D173" s="207"/>
      <c r="E173" s="119"/>
      <c r="F173" s="121"/>
      <c r="G173" s="120"/>
    </row>
    <row r="174" spans="1:7">
      <c r="A174" s="123"/>
      <c r="B174" s="123"/>
      <c r="C174" s="117"/>
      <c r="D174" s="207"/>
      <c r="E174" s="119"/>
      <c r="F174" s="121"/>
      <c r="G174" s="120"/>
    </row>
    <row r="175" spans="1:7">
      <c r="A175" s="123"/>
      <c r="B175" s="123"/>
      <c r="C175" s="117"/>
      <c r="D175" s="207"/>
      <c r="E175" s="119"/>
      <c r="F175" s="121"/>
      <c r="G175" s="120"/>
    </row>
    <row r="176" spans="1:7">
      <c r="A176" s="123"/>
      <c r="B176" s="123"/>
      <c r="C176" s="117"/>
      <c r="D176" s="207"/>
      <c r="E176" s="119"/>
      <c r="F176" s="121"/>
      <c r="G176" s="120"/>
    </row>
    <row r="177" spans="1:7">
      <c r="A177" s="123"/>
      <c r="B177" s="123"/>
      <c r="C177" s="117"/>
      <c r="D177" s="207"/>
      <c r="E177" s="119"/>
      <c r="F177" s="121"/>
      <c r="G177" s="120"/>
    </row>
    <row r="178" spans="1:7">
      <c r="A178" s="123"/>
      <c r="B178" s="123"/>
      <c r="C178" s="117"/>
      <c r="D178" s="207"/>
      <c r="E178" s="119"/>
      <c r="F178" s="121"/>
      <c r="G178" s="120"/>
    </row>
    <row r="179" spans="1:7">
      <c r="A179" s="123"/>
      <c r="B179" s="123"/>
      <c r="C179" s="117"/>
      <c r="D179" s="207"/>
      <c r="E179" s="119"/>
      <c r="F179" s="121"/>
      <c r="G179" s="120"/>
    </row>
    <row r="180" spans="1:7">
      <c r="A180" s="123"/>
      <c r="B180" s="123"/>
      <c r="C180" s="117"/>
      <c r="D180" s="207"/>
      <c r="E180" s="119"/>
      <c r="F180" s="121"/>
      <c r="G180" s="120"/>
    </row>
    <row r="181" spans="1:7">
      <c r="A181" s="123"/>
      <c r="B181" s="123"/>
      <c r="C181" s="117"/>
      <c r="D181" s="207"/>
      <c r="E181" s="119"/>
      <c r="F181" s="121"/>
      <c r="G181" s="120"/>
    </row>
    <row r="182" spans="1:7">
      <c r="A182" s="123"/>
      <c r="B182" s="123"/>
      <c r="C182" s="117"/>
      <c r="D182" s="207"/>
      <c r="E182" s="119"/>
      <c r="F182" s="121"/>
      <c r="G182" s="120"/>
    </row>
    <row r="183" spans="1:7">
      <c r="A183" s="123"/>
      <c r="B183" s="123"/>
      <c r="C183" s="117"/>
      <c r="D183" s="207"/>
      <c r="E183" s="119"/>
      <c r="F183" s="121"/>
      <c r="G183" s="120"/>
    </row>
    <row r="184" spans="1:7">
      <c r="A184" s="123"/>
      <c r="B184" s="123"/>
      <c r="C184" s="117"/>
      <c r="D184" s="207"/>
      <c r="E184" s="119"/>
      <c r="F184" s="121"/>
      <c r="G184" s="120"/>
    </row>
    <row r="185" spans="1:7">
      <c r="A185" s="123"/>
      <c r="B185" s="123"/>
      <c r="C185" s="117"/>
      <c r="D185" s="207"/>
      <c r="E185" s="119"/>
      <c r="F185" s="121"/>
      <c r="G185" s="120"/>
    </row>
    <row r="186" spans="1:7">
      <c r="A186" s="123"/>
      <c r="B186" s="123"/>
      <c r="C186" s="117"/>
      <c r="D186" s="207"/>
      <c r="E186" s="119"/>
      <c r="F186" s="121"/>
      <c r="G186" s="120"/>
    </row>
    <row r="187" spans="1:7">
      <c r="A187" s="123"/>
      <c r="B187" s="123"/>
      <c r="C187" s="59"/>
      <c r="D187" s="207"/>
      <c r="E187" s="119"/>
      <c r="F187" s="121"/>
      <c r="G187" s="120"/>
    </row>
    <row r="188" spans="1:7">
      <c r="A188" s="62"/>
      <c r="B188" s="70"/>
      <c r="C188" s="70"/>
      <c r="D188" s="70"/>
      <c r="E188" s="70"/>
      <c r="F188" s="71"/>
      <c r="G188" s="72"/>
    </row>
    <row r="189" spans="1:7">
      <c r="A189" s="152" t="s">
        <v>1817</v>
      </c>
      <c r="B189" s="60"/>
      <c r="C189" s="153"/>
      <c r="D189" s="153"/>
      <c r="E189" s="153"/>
      <c r="F189" s="155"/>
      <c r="G189" s="170"/>
    </row>
    <row r="190" spans="1:7" ht="13.8" thickBot="1">
      <c r="A190" s="37"/>
      <c r="B190" s="63"/>
      <c r="C190" s="63"/>
      <c r="D190" s="63"/>
      <c r="E190" s="63"/>
      <c r="F190" s="503"/>
      <c r="G190" s="29"/>
    </row>
    <row r="191" spans="1:7" ht="19.5" customHeight="1" thickBot="1">
      <c r="A191" s="768" t="s">
        <v>27</v>
      </c>
      <c r="B191" s="769"/>
      <c r="C191" s="770"/>
      <c r="D191" s="770"/>
      <c r="E191" s="770"/>
      <c r="F191" s="788" t="s">
        <v>28</v>
      </c>
      <c r="G191" s="789"/>
    </row>
    <row r="194" spans="2:3">
      <c r="B194" s="161"/>
      <c r="C194" s="605"/>
    </row>
    <row r="195" spans="2:3">
      <c r="B195" s="161"/>
      <c r="C195" s="606"/>
    </row>
  </sheetData>
  <mergeCells count="12">
    <mergeCell ref="A2:G2"/>
    <mergeCell ref="A62:G62"/>
    <mergeCell ref="A3:C3"/>
    <mergeCell ref="A191:E191"/>
    <mergeCell ref="F191:G191"/>
    <mergeCell ref="A60:E60"/>
    <mergeCell ref="F60:G60"/>
    <mergeCell ref="A121:E121"/>
    <mergeCell ref="F121:G121"/>
    <mergeCell ref="A123:G123"/>
    <mergeCell ref="A63:C63"/>
    <mergeCell ref="A124:C124"/>
  </mergeCells>
  <pageMargins left="0.7" right="0.7" top="0.75" bottom="0.75" header="0.3" footer="0.3"/>
  <pageSetup paperSize="9" scale="68" orientation="portrait" r:id="rId1"/>
  <rowBreaks count="2" manualBreakCount="2">
    <brk id="60" max="6" man="1"/>
    <brk id="121" max="6"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8B7A21-2EE1-492A-8C71-4B6E76982CA3}">
  <dimension ref="A1:AA129"/>
  <sheetViews>
    <sheetView showZeros="0" view="pageBreakPreview" topLeftCell="A96" zoomScaleNormal="100" zoomScaleSheetLayoutView="100" workbookViewId="0">
      <selection activeCell="F81" sqref="F81"/>
    </sheetView>
  </sheetViews>
  <sheetFormatPr defaultColWidth="8.88671875" defaultRowHeight="12" customHeight="1"/>
  <cols>
    <col min="1" max="1" width="8.5546875" style="161" customWidth="1"/>
    <col min="2" max="2" width="13.88671875" style="161" customWidth="1"/>
    <col min="3" max="3" width="46.21875" style="161" customWidth="1"/>
    <col min="4" max="4" width="8.77734375" style="161" customWidth="1"/>
    <col min="5" max="5" width="9.44140625" style="161" customWidth="1"/>
    <col min="6" max="6" width="11.21875" style="162" customWidth="1"/>
    <col min="7" max="7" width="14.21875" style="160" customWidth="1"/>
    <col min="8" max="8" width="15.77734375" style="160" customWidth="1"/>
    <col min="9" max="11" width="8.88671875" style="161"/>
    <col min="12" max="12" width="19.21875" style="161" customWidth="1"/>
    <col min="13" max="13" width="16" style="161" customWidth="1"/>
    <col min="14" max="15" width="8.88671875" style="161"/>
    <col min="16" max="16" width="11" style="161" bestFit="1" customWidth="1"/>
    <col min="17" max="17" width="8.88671875" style="161"/>
    <col min="18" max="18" width="15.88671875" style="161" bestFit="1" customWidth="1"/>
    <col min="19" max="19" width="15.88671875" style="161" customWidth="1"/>
    <col min="20" max="20" width="12.109375" style="161" customWidth="1"/>
    <col min="21" max="21" width="12.77734375" style="162" customWidth="1"/>
    <col min="22" max="22" width="13.77734375" style="163" customWidth="1"/>
    <col min="23" max="23" width="15.77734375" style="163" customWidth="1"/>
    <col min="24" max="24" width="8.88671875" style="161"/>
    <col min="25" max="25" width="12.77734375" style="162" customWidth="1"/>
    <col min="26" max="26" width="13.77734375" style="163" customWidth="1"/>
    <col min="27" max="27" width="15.77734375" style="163" customWidth="1"/>
    <col min="28" max="16384" width="8.88671875" style="161"/>
  </cols>
  <sheetData>
    <row r="1" spans="1:7" ht="12" customHeight="1">
      <c r="A1" s="148" t="s">
        <v>248</v>
      </c>
      <c r="B1" s="148"/>
      <c r="C1" s="149"/>
      <c r="D1" s="149"/>
      <c r="E1" s="149"/>
      <c r="F1" s="149"/>
      <c r="G1" s="149"/>
    </row>
    <row r="2" spans="1:7" ht="12" customHeight="1">
      <c r="A2" s="763" t="s">
        <v>1837</v>
      </c>
      <c r="B2" s="763"/>
      <c r="C2" s="763"/>
      <c r="D2" s="763"/>
      <c r="E2" s="763"/>
      <c r="F2" s="763"/>
      <c r="G2" s="763"/>
    </row>
    <row r="3" spans="1:7" ht="12" customHeight="1">
      <c r="A3" s="757" t="s">
        <v>1069</v>
      </c>
      <c r="B3" s="757"/>
      <c r="C3" s="757"/>
      <c r="D3" s="621"/>
      <c r="E3" s="621"/>
      <c r="F3" s="621"/>
      <c r="G3" s="621"/>
    </row>
    <row r="4" spans="1:7" ht="12" customHeight="1">
      <c r="A4" s="60"/>
      <c r="B4" s="60"/>
      <c r="C4" s="149"/>
      <c r="D4" s="149"/>
      <c r="E4" s="149"/>
      <c r="F4" s="149"/>
      <c r="G4" s="149"/>
    </row>
    <row r="5" spans="1:7" ht="12" customHeight="1">
      <c r="A5" s="61"/>
      <c r="B5" s="61"/>
      <c r="C5" s="61"/>
      <c r="D5" s="61"/>
      <c r="E5" s="61"/>
      <c r="F5" s="61"/>
      <c r="G5" s="61"/>
    </row>
    <row r="6" spans="1:7" ht="12" customHeight="1">
      <c r="A6" s="29" t="s">
        <v>0</v>
      </c>
      <c r="B6" s="29" t="s">
        <v>433</v>
      </c>
      <c r="C6" s="29" t="s">
        <v>1</v>
      </c>
      <c r="D6" s="29" t="s">
        <v>2</v>
      </c>
      <c r="E6" s="29" t="s">
        <v>3</v>
      </c>
      <c r="F6" s="29" t="s">
        <v>4</v>
      </c>
      <c r="G6" s="29" t="s">
        <v>249</v>
      </c>
    </row>
    <row r="7" spans="1:7" ht="12" customHeight="1">
      <c r="A7" s="29" t="s">
        <v>29</v>
      </c>
      <c r="B7" s="29"/>
      <c r="C7" s="29"/>
      <c r="D7" s="29"/>
      <c r="E7" s="29"/>
      <c r="F7" s="29"/>
      <c r="G7" s="29" t="s">
        <v>250</v>
      </c>
    </row>
    <row r="8" spans="1:7" ht="12" customHeight="1">
      <c r="A8" s="51"/>
      <c r="B8" s="51"/>
      <c r="C8" s="51"/>
      <c r="D8" s="51"/>
      <c r="E8" s="51"/>
      <c r="F8" s="51"/>
      <c r="G8" s="51"/>
    </row>
    <row r="9" spans="1:7" ht="12" customHeight="1">
      <c r="A9" s="37"/>
      <c r="B9" s="63"/>
      <c r="C9" s="63"/>
      <c r="D9" s="63"/>
      <c r="E9" s="63"/>
      <c r="F9" s="505"/>
      <c r="G9" s="29"/>
    </row>
    <row r="10" spans="1:7" ht="12" customHeight="1">
      <c r="A10" s="152"/>
      <c r="B10" s="60"/>
      <c r="C10" s="153"/>
      <c r="D10" s="153"/>
      <c r="E10" s="153"/>
      <c r="F10" s="154"/>
      <c r="G10" s="170"/>
    </row>
    <row r="11" spans="1:7" ht="12" customHeight="1">
      <c r="A11" s="53"/>
      <c r="B11" s="65"/>
      <c r="C11" s="65"/>
      <c r="D11" s="65"/>
      <c r="E11" s="65"/>
      <c r="F11" s="66"/>
      <c r="G11" s="77"/>
    </row>
    <row r="12" spans="1:7" ht="13.2">
      <c r="A12" s="390">
        <v>1</v>
      </c>
      <c r="B12" s="426"/>
      <c r="C12" s="425" t="s">
        <v>663</v>
      </c>
      <c r="D12" s="118"/>
      <c r="E12" s="119"/>
      <c r="F12" s="121"/>
      <c r="G12" s="120"/>
    </row>
    <row r="13" spans="1:7" ht="12" customHeight="1">
      <c r="A13" s="390"/>
      <c r="B13" s="6"/>
      <c r="C13" s="6"/>
      <c r="D13" s="118"/>
      <c r="E13" s="119"/>
      <c r="F13" s="121"/>
      <c r="G13" s="120"/>
    </row>
    <row r="14" spans="1:7" ht="12" customHeight="1">
      <c r="A14" s="122" t="s">
        <v>495</v>
      </c>
      <c r="B14" s="122" t="s">
        <v>1051</v>
      </c>
      <c r="C14" s="117" t="s">
        <v>1052</v>
      </c>
      <c r="D14" s="118"/>
      <c r="E14" s="119" t="s">
        <v>13</v>
      </c>
      <c r="F14" s="121"/>
      <c r="G14" s="120"/>
    </row>
    <row r="15" spans="1:7" ht="12" customHeight="1">
      <c r="A15" s="123"/>
      <c r="B15" s="122"/>
      <c r="C15" s="445"/>
      <c r="D15" s="118"/>
      <c r="E15" s="119"/>
      <c r="F15" s="121"/>
      <c r="G15" s="120"/>
    </row>
    <row r="16" spans="1:7" ht="12" customHeight="1">
      <c r="A16" s="122" t="s">
        <v>523</v>
      </c>
      <c r="B16" s="122" t="s">
        <v>1053</v>
      </c>
      <c r="C16" s="117" t="s">
        <v>1054</v>
      </c>
      <c r="D16" s="118"/>
      <c r="E16" s="119"/>
      <c r="F16" s="121"/>
      <c r="G16" s="120"/>
    </row>
    <row r="17" spans="1:27" ht="12" customHeight="1">
      <c r="A17" s="122"/>
      <c r="B17" s="123"/>
      <c r="C17" s="117"/>
      <c r="D17" s="118"/>
      <c r="E17" s="119"/>
      <c r="F17" s="121"/>
      <c r="G17" s="120"/>
    </row>
    <row r="18" spans="1:27" ht="13.2">
      <c r="A18" s="456" t="s">
        <v>524</v>
      </c>
      <c r="B18" s="456" t="s">
        <v>1055</v>
      </c>
      <c r="C18" s="455" t="s">
        <v>1073</v>
      </c>
      <c r="D18" s="15"/>
      <c r="E18" s="457"/>
      <c r="F18" s="458"/>
      <c r="G18" s="459"/>
    </row>
    <row r="19" spans="1:27" ht="12" customHeight="1">
      <c r="A19" s="123"/>
      <c r="B19" s="123"/>
      <c r="C19" s="455" t="s">
        <v>1070</v>
      </c>
      <c r="D19" s="118"/>
      <c r="E19" s="119" t="s">
        <v>13</v>
      </c>
      <c r="F19" s="121"/>
      <c r="G19" s="120"/>
    </row>
    <row r="20" spans="1:27" ht="12" customHeight="1">
      <c r="A20" s="122"/>
      <c r="B20" s="123"/>
      <c r="C20" s="59" t="s">
        <v>1071</v>
      </c>
      <c r="D20" s="118"/>
      <c r="E20" s="119"/>
      <c r="F20" s="121"/>
      <c r="G20" s="120"/>
    </row>
    <row r="21" spans="1:27" ht="12" customHeight="1">
      <c r="A21" s="123"/>
      <c r="B21" s="123"/>
      <c r="C21" s="59" t="s">
        <v>1072</v>
      </c>
      <c r="D21" s="15" t="s">
        <v>236</v>
      </c>
      <c r="E21" s="457">
        <v>2</v>
      </c>
      <c r="F21" s="458"/>
      <c r="G21" s="459" t="str">
        <f>IF(TRIM(E21)="rate only","ro",IF(ISBLANK(F21)," ",E21*F21))</f>
        <v xml:space="preserve"> </v>
      </c>
    </row>
    <row r="22" spans="1:27" s="160" customFormat="1" ht="12" customHeight="1">
      <c r="A22" s="122"/>
      <c r="B22" s="123"/>
      <c r="C22" s="117"/>
      <c r="D22" s="118"/>
      <c r="E22" s="119"/>
      <c r="F22" s="121"/>
      <c r="G22" s="164"/>
      <c r="I22" s="161"/>
      <c r="J22" s="161"/>
      <c r="K22" s="161"/>
      <c r="L22" s="161"/>
      <c r="M22" s="161"/>
      <c r="N22" s="161"/>
      <c r="O22" s="161"/>
      <c r="P22" s="161"/>
      <c r="Q22" s="161"/>
      <c r="R22" s="161"/>
      <c r="S22" s="161"/>
      <c r="T22" s="161"/>
      <c r="U22" s="162"/>
      <c r="V22" s="163"/>
      <c r="W22" s="163"/>
      <c r="X22" s="161"/>
      <c r="Y22" s="162"/>
      <c r="Z22" s="163"/>
      <c r="AA22" s="163"/>
    </row>
    <row r="23" spans="1:27" s="160" customFormat="1" ht="13.2">
      <c r="A23" s="390">
        <v>2</v>
      </c>
      <c r="B23" s="426"/>
      <c r="C23" s="425" t="s">
        <v>904</v>
      </c>
      <c r="D23" s="118"/>
      <c r="E23" s="119"/>
      <c r="F23" s="121"/>
      <c r="G23" s="120"/>
      <c r="I23" s="161"/>
      <c r="J23" s="161"/>
      <c r="K23" s="161"/>
      <c r="L23" s="161"/>
      <c r="M23" s="161"/>
      <c r="N23" s="161"/>
      <c r="O23" s="161"/>
      <c r="P23" s="161"/>
      <c r="Q23" s="161"/>
      <c r="R23" s="161"/>
      <c r="S23" s="161"/>
      <c r="T23" s="161"/>
      <c r="U23" s="162"/>
      <c r="V23" s="163"/>
      <c r="W23" s="163"/>
      <c r="X23" s="161"/>
      <c r="Y23" s="162"/>
      <c r="Z23" s="163"/>
      <c r="AA23" s="163"/>
    </row>
    <row r="24" spans="1:27" s="160" customFormat="1" ht="12" customHeight="1">
      <c r="A24" s="390"/>
      <c r="B24" s="6"/>
      <c r="C24" s="6"/>
      <c r="D24" s="118"/>
      <c r="E24" s="119"/>
      <c r="F24" s="121"/>
      <c r="G24" s="120"/>
      <c r="I24" s="161"/>
      <c r="J24" s="161"/>
      <c r="K24" s="161"/>
      <c r="L24" s="161"/>
      <c r="M24" s="161"/>
      <c r="N24" s="161"/>
      <c r="O24" s="161"/>
      <c r="P24" s="161"/>
      <c r="Q24" s="161"/>
      <c r="R24" s="161"/>
      <c r="S24" s="161"/>
      <c r="T24" s="161"/>
      <c r="U24" s="162"/>
      <c r="V24" s="163"/>
      <c r="W24" s="163"/>
      <c r="X24" s="161"/>
      <c r="Y24" s="162"/>
      <c r="Z24" s="163"/>
      <c r="AA24" s="163"/>
    </row>
    <row r="25" spans="1:27" s="160" customFormat="1" ht="12" customHeight="1">
      <c r="A25" s="122" t="s">
        <v>554</v>
      </c>
      <c r="B25" s="122" t="s">
        <v>905</v>
      </c>
      <c r="C25" s="117" t="s">
        <v>378</v>
      </c>
      <c r="D25" s="118"/>
      <c r="E25" s="119" t="s">
        <v>13</v>
      </c>
      <c r="F25" s="121"/>
      <c r="G25" s="120"/>
      <c r="I25" s="161"/>
      <c r="J25" s="161"/>
      <c r="K25" s="161"/>
      <c r="L25" s="161"/>
      <c r="M25" s="161"/>
      <c r="N25" s="161"/>
      <c r="O25" s="161"/>
      <c r="P25" s="161"/>
      <c r="Q25" s="161"/>
      <c r="R25" s="161"/>
      <c r="S25" s="161"/>
      <c r="T25" s="161"/>
      <c r="U25" s="162"/>
      <c r="V25" s="163"/>
      <c r="W25" s="163"/>
      <c r="X25" s="161"/>
      <c r="Y25" s="162"/>
      <c r="Z25" s="163"/>
      <c r="AA25" s="163"/>
    </row>
    <row r="26" spans="1:27" s="160" customFormat="1" ht="12" customHeight="1">
      <c r="A26" s="123"/>
      <c r="B26" s="122"/>
      <c r="C26" s="445"/>
      <c r="D26" s="118"/>
      <c r="E26" s="119"/>
      <c r="F26" s="121"/>
      <c r="G26" s="120"/>
      <c r="I26" s="161"/>
      <c r="J26" s="161"/>
      <c r="K26" s="161"/>
      <c r="L26" s="161"/>
      <c r="M26" s="161"/>
      <c r="N26" s="161"/>
      <c r="O26" s="161"/>
      <c r="P26" s="161"/>
      <c r="Q26" s="161"/>
      <c r="R26" s="161"/>
      <c r="S26" s="161"/>
      <c r="T26" s="161"/>
      <c r="U26" s="162"/>
      <c r="V26" s="163"/>
      <c r="W26" s="163"/>
      <c r="X26" s="161"/>
      <c r="Y26" s="162"/>
      <c r="Z26" s="163"/>
      <c r="AA26" s="163"/>
    </row>
    <row r="27" spans="1:27" s="160" customFormat="1" ht="12" customHeight="1">
      <c r="A27" s="122" t="s">
        <v>511</v>
      </c>
      <c r="B27" s="122" t="s">
        <v>386</v>
      </c>
      <c r="C27" s="117" t="s">
        <v>85</v>
      </c>
      <c r="D27" s="118"/>
      <c r="E27" s="119"/>
      <c r="F27" s="121"/>
      <c r="G27" s="120"/>
      <c r="I27" s="161"/>
      <c r="J27" s="161"/>
      <c r="K27" s="161"/>
      <c r="L27" s="161"/>
      <c r="M27" s="161"/>
      <c r="N27" s="161"/>
      <c r="O27" s="161"/>
      <c r="P27" s="161"/>
      <c r="Q27" s="161"/>
      <c r="R27" s="161"/>
      <c r="S27" s="161"/>
      <c r="T27" s="161"/>
      <c r="U27" s="162"/>
      <c r="V27" s="163"/>
      <c r="W27" s="163"/>
      <c r="X27" s="161"/>
      <c r="Y27" s="162"/>
      <c r="Z27" s="163"/>
      <c r="AA27" s="163"/>
    </row>
    <row r="28" spans="1:27" s="160" customFormat="1" ht="12" customHeight="1">
      <c r="A28" s="122"/>
      <c r="B28" s="123"/>
      <c r="C28" s="59"/>
      <c r="D28" s="118"/>
      <c r="E28" s="119"/>
      <c r="F28" s="121"/>
      <c r="G28" s="120"/>
      <c r="I28" s="161"/>
      <c r="J28" s="161"/>
      <c r="K28" s="161"/>
      <c r="L28" s="161"/>
      <c r="M28" s="161"/>
      <c r="N28" s="161"/>
      <c r="O28" s="161"/>
      <c r="P28" s="161"/>
      <c r="Q28" s="161"/>
      <c r="R28" s="161"/>
      <c r="S28" s="161"/>
      <c r="T28" s="161"/>
      <c r="U28" s="162"/>
      <c r="V28" s="163"/>
      <c r="W28" s="163"/>
      <c r="X28" s="161"/>
      <c r="Y28" s="162"/>
      <c r="Z28" s="163"/>
      <c r="AA28" s="163"/>
    </row>
    <row r="29" spans="1:27" s="160" customFormat="1" ht="13.2">
      <c r="A29" s="123" t="s">
        <v>645</v>
      </c>
      <c r="B29" s="123" t="s">
        <v>387</v>
      </c>
      <c r="C29" s="455" t="s">
        <v>86</v>
      </c>
      <c r="D29" s="118"/>
      <c r="E29" s="119"/>
      <c r="F29" s="121"/>
      <c r="G29" s="120" t="str">
        <f>IF(TRIM(E29)="rate only","ro",IF(ISBLANK(F29)," ",E29*F29))</f>
        <v xml:space="preserve"> </v>
      </c>
      <c r="I29" s="161"/>
      <c r="J29" s="161"/>
      <c r="K29" s="161"/>
      <c r="L29" s="161"/>
      <c r="M29" s="161"/>
      <c r="N29" s="161"/>
      <c r="O29" s="161"/>
      <c r="P29" s="161"/>
      <c r="Q29" s="161"/>
      <c r="R29" s="161"/>
      <c r="S29" s="161"/>
      <c r="T29" s="161"/>
      <c r="U29" s="162"/>
      <c r="V29" s="163"/>
      <c r="W29" s="163"/>
      <c r="X29" s="161"/>
      <c r="Y29" s="162"/>
      <c r="Z29" s="163"/>
      <c r="AA29" s="163"/>
    </row>
    <row r="30" spans="1:27" s="160" customFormat="1" ht="12" customHeight="1">
      <c r="A30" s="123"/>
      <c r="B30" s="123"/>
      <c r="C30" s="455" t="s">
        <v>906</v>
      </c>
      <c r="D30" s="118"/>
      <c r="E30" s="119" t="s">
        <v>13</v>
      </c>
      <c r="F30" s="121"/>
      <c r="G30" s="120"/>
      <c r="I30" s="161"/>
      <c r="J30" s="161"/>
      <c r="K30" s="161"/>
      <c r="L30" s="161"/>
      <c r="M30" s="161"/>
      <c r="N30" s="161"/>
      <c r="O30" s="161"/>
      <c r="P30" s="161"/>
      <c r="Q30" s="161"/>
      <c r="R30" s="161"/>
      <c r="S30" s="161"/>
      <c r="T30" s="161"/>
      <c r="U30" s="162"/>
      <c r="V30" s="163"/>
      <c r="W30" s="163"/>
      <c r="X30" s="161"/>
      <c r="Y30" s="162"/>
      <c r="Z30" s="163"/>
      <c r="AA30" s="163"/>
    </row>
    <row r="31" spans="1:27" s="160" customFormat="1" ht="12" customHeight="1">
      <c r="A31" s="122"/>
      <c r="B31" s="123"/>
      <c r="C31" s="59"/>
      <c r="D31" s="118"/>
      <c r="E31" s="119"/>
      <c r="F31" s="121"/>
      <c r="G31" s="120"/>
      <c r="I31" s="161"/>
      <c r="J31" s="161"/>
      <c r="K31" s="161"/>
      <c r="L31" s="161"/>
      <c r="M31" s="161"/>
      <c r="N31" s="161"/>
      <c r="O31" s="161"/>
      <c r="P31" s="161"/>
      <c r="Q31" s="161"/>
      <c r="R31" s="161"/>
      <c r="S31" s="161"/>
      <c r="T31" s="161"/>
      <c r="U31" s="162"/>
      <c r="V31" s="163"/>
      <c r="W31" s="163"/>
      <c r="X31" s="161"/>
      <c r="Y31" s="162"/>
      <c r="Z31" s="163"/>
      <c r="AA31" s="163"/>
    </row>
    <row r="32" spans="1:27" s="160" customFormat="1" ht="15.6">
      <c r="A32" s="123" t="s">
        <v>1093</v>
      </c>
      <c r="B32" s="123" t="s">
        <v>388</v>
      </c>
      <c r="C32" s="59" t="s">
        <v>87</v>
      </c>
      <c r="D32" s="118" t="s">
        <v>275</v>
      </c>
      <c r="E32" s="119">
        <v>70</v>
      </c>
      <c r="F32" s="121"/>
      <c r="G32" s="120" t="str">
        <f>IF(TRIM(E32)="rate only","ro",IF(ISBLANK(F32)," ",E32*F32))</f>
        <v xml:space="preserve"> </v>
      </c>
      <c r="I32" s="161"/>
      <c r="J32" s="161"/>
      <c r="K32" s="161"/>
      <c r="L32" s="161"/>
      <c r="M32" s="161"/>
      <c r="N32" s="161"/>
      <c r="O32" s="161"/>
      <c r="P32" s="161"/>
      <c r="Q32" s="161"/>
      <c r="R32" s="161"/>
      <c r="S32" s="161"/>
      <c r="T32" s="161"/>
      <c r="U32" s="162"/>
      <c r="V32" s="163"/>
      <c r="W32" s="163"/>
      <c r="X32" s="161"/>
      <c r="Y32" s="162"/>
      <c r="Z32" s="163"/>
      <c r="AA32" s="163"/>
    </row>
    <row r="33" spans="1:27" s="160" customFormat="1" ht="12" customHeight="1">
      <c r="A33" s="122"/>
      <c r="B33" s="123"/>
      <c r="C33" s="117"/>
      <c r="D33" s="118"/>
      <c r="E33" s="119"/>
      <c r="F33" s="121"/>
      <c r="G33" s="164" t="str">
        <f t="shared" ref="G33:G35" si="0">IF(TRIM(E33)="rate only","ro",IF(ISBLANK(F33)," ",E33*F33))</f>
        <v xml:space="preserve"> </v>
      </c>
      <c r="I33" s="161"/>
      <c r="J33" s="161"/>
      <c r="K33" s="161"/>
      <c r="L33" s="161"/>
      <c r="M33" s="161"/>
      <c r="N33" s="161"/>
      <c r="O33" s="161"/>
      <c r="P33" s="161"/>
      <c r="Q33" s="161"/>
      <c r="R33" s="161"/>
      <c r="S33" s="161"/>
      <c r="T33" s="161"/>
      <c r="U33" s="162"/>
      <c r="V33" s="163"/>
      <c r="W33" s="163"/>
      <c r="X33" s="161"/>
      <c r="Y33" s="162"/>
      <c r="Z33" s="163"/>
      <c r="AA33" s="163"/>
    </row>
    <row r="34" spans="1:27" s="160" customFormat="1" ht="17.399999999999999" customHeight="1">
      <c r="A34" s="123" t="s">
        <v>1094</v>
      </c>
      <c r="B34" s="123" t="s">
        <v>389</v>
      </c>
      <c r="C34" s="502" t="s">
        <v>88</v>
      </c>
      <c r="D34" s="118" t="s">
        <v>275</v>
      </c>
      <c r="E34" s="119">
        <v>10</v>
      </c>
      <c r="F34" s="121"/>
      <c r="G34" s="164" t="str">
        <f t="shared" si="0"/>
        <v xml:space="preserve"> </v>
      </c>
      <c r="I34" s="161"/>
      <c r="J34" s="161"/>
      <c r="K34" s="161"/>
      <c r="L34" s="161"/>
      <c r="M34" s="161"/>
      <c r="N34" s="161"/>
      <c r="O34" s="161"/>
      <c r="P34" s="161"/>
      <c r="Q34" s="161"/>
      <c r="R34" s="161"/>
      <c r="S34" s="161"/>
      <c r="T34" s="161"/>
      <c r="U34" s="162"/>
      <c r="V34" s="163"/>
      <c r="W34" s="163"/>
      <c r="X34" s="161"/>
      <c r="Y34" s="162"/>
      <c r="Z34" s="163"/>
      <c r="AA34" s="163"/>
    </row>
    <row r="35" spans="1:27" s="160" customFormat="1" ht="12" customHeight="1">
      <c r="A35" s="123"/>
      <c r="B35" s="122"/>
      <c r="C35" s="502"/>
      <c r="D35" s="118"/>
      <c r="E35" s="119"/>
      <c r="F35" s="121"/>
      <c r="G35" s="164" t="str">
        <f t="shared" si="0"/>
        <v xml:space="preserve"> </v>
      </c>
      <c r="I35" s="161"/>
      <c r="J35" s="161"/>
      <c r="K35" s="161"/>
      <c r="L35" s="161"/>
      <c r="M35" s="161"/>
      <c r="N35" s="161"/>
      <c r="O35" s="161"/>
      <c r="P35" s="161"/>
      <c r="Q35" s="161"/>
      <c r="R35" s="161"/>
      <c r="S35" s="161"/>
      <c r="T35" s="161"/>
      <c r="U35" s="162"/>
      <c r="V35" s="163"/>
      <c r="W35" s="163"/>
      <c r="X35" s="161"/>
      <c r="Y35" s="162"/>
      <c r="Z35" s="163"/>
      <c r="AA35" s="163"/>
    </row>
    <row r="36" spans="1:27" s="160" customFormat="1" ht="13.2">
      <c r="A36" s="123" t="s">
        <v>646</v>
      </c>
      <c r="B36" s="123" t="s">
        <v>390</v>
      </c>
      <c r="C36" s="455" t="s">
        <v>89</v>
      </c>
      <c r="D36" s="118"/>
      <c r="E36" s="119"/>
      <c r="F36" s="121"/>
      <c r="G36" s="164"/>
      <c r="I36" s="161"/>
      <c r="J36" s="161"/>
      <c r="K36" s="161"/>
      <c r="L36" s="161"/>
      <c r="M36" s="161"/>
      <c r="N36" s="161"/>
      <c r="O36" s="161"/>
      <c r="P36" s="161"/>
      <c r="Q36" s="161"/>
      <c r="R36" s="161"/>
      <c r="S36" s="161"/>
      <c r="T36" s="161"/>
      <c r="U36" s="162"/>
      <c r="V36" s="163"/>
      <c r="W36" s="163"/>
      <c r="X36" s="161"/>
      <c r="Y36" s="162"/>
      <c r="Z36" s="163"/>
      <c r="AA36" s="163"/>
    </row>
    <row r="37" spans="1:27" s="160" customFormat="1" ht="12" customHeight="1">
      <c r="A37" s="123"/>
      <c r="B37" s="123"/>
      <c r="C37" s="502" t="s">
        <v>1074</v>
      </c>
      <c r="D37" s="118"/>
      <c r="E37" s="119"/>
      <c r="F37" s="121"/>
      <c r="G37" s="164"/>
      <c r="I37" s="161"/>
      <c r="J37" s="161"/>
      <c r="K37" s="161"/>
      <c r="L37" s="161"/>
      <c r="M37" s="161"/>
      <c r="N37" s="161"/>
      <c r="O37" s="161"/>
      <c r="P37" s="161"/>
      <c r="Q37" s="161"/>
      <c r="R37" s="161"/>
      <c r="S37" s="161"/>
      <c r="T37" s="161"/>
      <c r="U37" s="162"/>
      <c r="V37" s="163"/>
      <c r="W37" s="163"/>
      <c r="X37" s="161"/>
      <c r="Y37" s="162"/>
      <c r="Z37" s="163"/>
      <c r="AA37" s="163"/>
    </row>
    <row r="38" spans="1:27" s="160" customFormat="1" ht="15.6">
      <c r="A38" s="123"/>
      <c r="B38" s="122"/>
      <c r="C38" s="502" t="s">
        <v>1075</v>
      </c>
      <c r="D38" s="118" t="s">
        <v>275</v>
      </c>
      <c r="E38" s="119">
        <v>2</v>
      </c>
      <c r="F38" s="121"/>
      <c r="G38" s="164">
        <f>E38*F38</f>
        <v>0</v>
      </c>
      <c r="I38" s="161"/>
      <c r="J38" s="161"/>
      <c r="K38" s="161"/>
      <c r="L38" s="161"/>
      <c r="M38" s="161"/>
      <c r="N38" s="161"/>
      <c r="O38" s="161"/>
      <c r="P38" s="161"/>
      <c r="Q38" s="161"/>
      <c r="R38" s="161"/>
      <c r="S38" s="161"/>
      <c r="T38" s="161"/>
      <c r="U38" s="162"/>
      <c r="V38" s="163"/>
      <c r="W38" s="163"/>
      <c r="X38" s="161"/>
      <c r="Y38" s="162"/>
      <c r="Z38" s="163"/>
      <c r="AA38" s="163"/>
    </row>
    <row r="39" spans="1:27" s="160" customFormat="1" ht="12" customHeight="1">
      <c r="A39" s="123"/>
      <c r="B39" s="123"/>
      <c r="C39" s="455"/>
      <c r="D39" s="118"/>
      <c r="E39" s="119"/>
      <c r="F39" s="121"/>
      <c r="G39" s="164"/>
      <c r="I39" s="161"/>
      <c r="J39" s="161"/>
      <c r="K39" s="161"/>
      <c r="L39" s="161"/>
      <c r="M39" s="161"/>
      <c r="N39" s="161"/>
      <c r="O39" s="161"/>
      <c r="P39" s="161"/>
      <c r="Q39" s="161"/>
      <c r="R39" s="161"/>
      <c r="S39" s="161"/>
      <c r="T39" s="161"/>
      <c r="U39" s="162"/>
      <c r="V39" s="163"/>
      <c r="W39" s="163"/>
      <c r="X39" s="161"/>
      <c r="Y39" s="162"/>
      <c r="Z39" s="163"/>
      <c r="AA39" s="163"/>
    </row>
    <row r="40" spans="1:27" s="160" customFormat="1" ht="12" customHeight="1">
      <c r="A40" s="122" t="s">
        <v>516</v>
      </c>
      <c r="B40" s="122" t="s">
        <v>391</v>
      </c>
      <c r="C40" s="445" t="s">
        <v>90</v>
      </c>
      <c r="D40" s="118"/>
      <c r="E40" s="119"/>
      <c r="F40" s="121"/>
      <c r="G40" s="120" t="str">
        <f>IF(TRIM(E40)="rate only","ro",IF(ISBLANK(F40)," ",E40*F40))</f>
        <v xml:space="preserve"> </v>
      </c>
      <c r="I40" s="161"/>
      <c r="J40" s="161"/>
      <c r="K40" s="161"/>
      <c r="L40" s="161"/>
      <c r="M40" s="161"/>
      <c r="N40" s="161"/>
      <c r="O40" s="161"/>
      <c r="P40" s="161"/>
      <c r="Q40" s="161"/>
      <c r="R40" s="161"/>
      <c r="S40" s="161"/>
      <c r="T40" s="161"/>
      <c r="U40" s="162"/>
      <c r="V40" s="163"/>
      <c r="W40" s="163"/>
      <c r="X40" s="161"/>
      <c r="Y40" s="162"/>
      <c r="Z40" s="163"/>
      <c r="AA40" s="163"/>
    </row>
    <row r="41" spans="1:27" s="160" customFormat="1" ht="12" customHeight="1">
      <c r="A41" s="123"/>
      <c r="B41" s="123"/>
      <c r="C41" s="117"/>
      <c r="D41" s="118"/>
      <c r="E41" s="119"/>
      <c r="F41" s="121"/>
      <c r="G41" s="164"/>
      <c r="I41" s="161"/>
      <c r="J41" s="161"/>
      <c r="K41" s="161"/>
      <c r="L41" s="161"/>
      <c r="M41" s="161"/>
      <c r="N41" s="161"/>
      <c r="O41" s="161"/>
      <c r="P41" s="161"/>
      <c r="Q41" s="161"/>
      <c r="R41" s="161"/>
      <c r="S41" s="161"/>
      <c r="T41" s="161"/>
      <c r="U41" s="162"/>
      <c r="V41" s="163"/>
      <c r="W41" s="163"/>
      <c r="X41" s="161"/>
      <c r="Y41" s="162"/>
      <c r="Z41" s="163"/>
      <c r="AA41" s="163"/>
    </row>
    <row r="42" spans="1:27" s="160" customFormat="1" ht="12" customHeight="1">
      <c r="A42" s="123" t="s">
        <v>1076</v>
      </c>
      <c r="B42" s="123" t="s">
        <v>392</v>
      </c>
      <c r="C42" s="455" t="s">
        <v>91</v>
      </c>
      <c r="D42" s="118"/>
      <c r="E42" s="119"/>
      <c r="F42" s="121"/>
      <c r="G42" s="164"/>
      <c r="I42" s="161"/>
      <c r="J42" s="161"/>
      <c r="K42" s="161"/>
      <c r="L42" s="161"/>
      <c r="M42" s="161"/>
      <c r="N42" s="161"/>
      <c r="O42" s="161"/>
      <c r="P42" s="161"/>
      <c r="Q42" s="161"/>
      <c r="R42" s="161"/>
      <c r="S42" s="161"/>
      <c r="T42" s="161"/>
      <c r="U42" s="162"/>
      <c r="V42" s="163"/>
      <c r="W42" s="163"/>
      <c r="X42" s="161"/>
      <c r="Y42" s="162"/>
      <c r="Z42" s="163"/>
      <c r="AA42" s="163"/>
    </row>
    <row r="43" spans="1:27" s="160" customFormat="1" ht="12" customHeight="1">
      <c r="A43" s="123"/>
      <c r="B43" s="123"/>
      <c r="C43" s="455"/>
      <c r="D43" s="118"/>
      <c r="E43" s="119"/>
      <c r="F43" s="121"/>
      <c r="G43" s="164"/>
      <c r="I43" s="161"/>
      <c r="J43" s="161"/>
      <c r="K43" s="161"/>
      <c r="L43" s="161"/>
      <c r="M43" s="161"/>
      <c r="N43" s="161"/>
      <c r="O43" s="161"/>
      <c r="P43" s="161"/>
      <c r="Q43" s="161"/>
      <c r="R43" s="161"/>
      <c r="S43" s="161"/>
      <c r="T43" s="161"/>
      <c r="U43" s="162"/>
      <c r="V43" s="163"/>
      <c r="W43" s="163"/>
      <c r="X43" s="161"/>
      <c r="Y43" s="162"/>
      <c r="Z43" s="163"/>
      <c r="AA43" s="163"/>
    </row>
    <row r="44" spans="1:27" s="160" customFormat="1" ht="15.6">
      <c r="A44" s="123" t="s">
        <v>1077</v>
      </c>
      <c r="B44" s="123" t="s">
        <v>393</v>
      </c>
      <c r="C44" s="165" t="s">
        <v>92</v>
      </c>
      <c r="D44" s="118" t="s">
        <v>275</v>
      </c>
      <c r="E44" s="119">
        <v>28</v>
      </c>
      <c r="F44" s="121"/>
      <c r="G44" s="164">
        <f>F44*E44</f>
        <v>0</v>
      </c>
      <c r="I44" s="161"/>
      <c r="J44" s="161"/>
      <c r="K44" s="161"/>
      <c r="L44" s="161"/>
      <c r="M44" s="161"/>
      <c r="N44" s="161"/>
      <c r="O44" s="161"/>
      <c r="P44" s="161"/>
      <c r="Q44" s="161"/>
      <c r="R44" s="161"/>
      <c r="S44" s="161"/>
      <c r="T44" s="161"/>
      <c r="U44" s="162"/>
      <c r="V44" s="163"/>
      <c r="W44" s="163"/>
      <c r="X44" s="161"/>
      <c r="Y44" s="162"/>
      <c r="Z44" s="163"/>
      <c r="AA44" s="163"/>
    </row>
    <row r="45" spans="1:27" s="160" customFormat="1" ht="12" customHeight="1">
      <c r="A45" s="123"/>
      <c r="B45" s="123"/>
      <c r="C45" s="455"/>
      <c r="D45" s="118"/>
      <c r="E45" s="119"/>
      <c r="F45" s="121"/>
      <c r="G45" s="120"/>
      <c r="I45" s="161"/>
      <c r="J45" s="161"/>
      <c r="K45" s="161"/>
      <c r="L45" s="161"/>
      <c r="M45" s="161"/>
      <c r="N45" s="161"/>
      <c r="O45" s="161"/>
      <c r="P45" s="161"/>
      <c r="Q45" s="161"/>
      <c r="R45" s="161"/>
      <c r="S45" s="161"/>
      <c r="T45" s="161"/>
      <c r="U45" s="162"/>
      <c r="V45" s="163"/>
      <c r="W45" s="163"/>
      <c r="X45" s="161"/>
      <c r="Y45" s="162"/>
      <c r="Z45" s="163"/>
      <c r="AA45" s="163"/>
    </row>
    <row r="46" spans="1:27" s="160" customFormat="1" ht="13.2">
      <c r="A46" s="122" t="s">
        <v>560</v>
      </c>
      <c r="B46" s="122" t="s">
        <v>394</v>
      </c>
      <c r="C46" s="117" t="s">
        <v>93</v>
      </c>
      <c r="D46" s="118"/>
      <c r="E46" s="119"/>
      <c r="F46" s="121"/>
      <c r="G46" s="164"/>
      <c r="I46" s="161"/>
      <c r="J46" s="161"/>
      <c r="K46" s="161"/>
      <c r="L46" s="161"/>
      <c r="M46" s="161"/>
      <c r="N46" s="161"/>
      <c r="O46" s="161"/>
      <c r="P46" s="161"/>
      <c r="Q46" s="161"/>
      <c r="R46" s="161"/>
      <c r="S46" s="161"/>
      <c r="T46" s="161"/>
      <c r="U46" s="162"/>
      <c r="V46" s="163"/>
      <c r="W46" s="163"/>
      <c r="X46" s="161"/>
      <c r="Y46" s="162"/>
      <c r="Z46" s="163"/>
      <c r="AA46" s="163"/>
    </row>
    <row r="47" spans="1:27" s="160" customFormat="1" ht="13.2">
      <c r="A47" s="122"/>
      <c r="B47" s="123"/>
      <c r="C47" s="59"/>
      <c r="D47" s="118"/>
      <c r="E47" s="119"/>
      <c r="F47" s="121"/>
      <c r="G47" s="164"/>
      <c r="I47" s="161"/>
      <c r="J47" s="161"/>
      <c r="K47" s="161"/>
      <c r="L47" s="161"/>
      <c r="M47" s="161"/>
      <c r="N47" s="161"/>
      <c r="O47" s="161"/>
      <c r="P47" s="161"/>
      <c r="Q47" s="161"/>
      <c r="R47" s="161"/>
      <c r="S47" s="161"/>
      <c r="T47" s="161"/>
      <c r="U47" s="162"/>
      <c r="V47" s="163"/>
      <c r="W47" s="163"/>
      <c r="X47" s="161"/>
      <c r="Y47" s="162"/>
      <c r="Z47" s="163"/>
      <c r="AA47" s="163"/>
    </row>
    <row r="48" spans="1:27" s="160" customFormat="1" ht="15.6">
      <c r="A48" s="123" t="s">
        <v>1078</v>
      </c>
      <c r="B48" s="123" t="s">
        <v>395</v>
      </c>
      <c r="C48" s="455" t="s">
        <v>94</v>
      </c>
      <c r="D48" s="118" t="s">
        <v>275</v>
      </c>
      <c r="E48" s="119">
        <v>4</v>
      </c>
      <c r="F48" s="121"/>
      <c r="G48" s="164">
        <f>F48*E48</f>
        <v>0</v>
      </c>
      <c r="I48" s="161"/>
      <c r="J48" s="161"/>
      <c r="K48" s="161"/>
      <c r="L48" s="161"/>
      <c r="M48" s="161"/>
      <c r="N48" s="161"/>
      <c r="O48" s="161"/>
      <c r="P48" s="161"/>
      <c r="Q48" s="161"/>
      <c r="R48" s="161"/>
      <c r="S48" s="161"/>
      <c r="T48" s="161"/>
      <c r="U48" s="162"/>
      <c r="V48" s="163"/>
      <c r="W48" s="163"/>
      <c r="X48" s="161"/>
      <c r="Y48" s="162"/>
      <c r="Z48" s="163"/>
      <c r="AA48" s="163"/>
    </row>
    <row r="49" spans="1:27" s="160" customFormat="1" ht="12" customHeight="1">
      <c r="A49" s="122"/>
      <c r="B49" s="123"/>
      <c r="C49" s="59"/>
      <c r="D49" s="118"/>
      <c r="E49" s="119"/>
      <c r="F49" s="121"/>
      <c r="G49" s="120"/>
      <c r="I49" s="161"/>
      <c r="J49" s="161"/>
      <c r="K49" s="161"/>
      <c r="L49" s="161"/>
      <c r="M49" s="161"/>
      <c r="N49" s="161"/>
      <c r="O49" s="161"/>
      <c r="P49" s="161"/>
      <c r="Q49" s="161"/>
      <c r="R49" s="161"/>
      <c r="S49" s="161"/>
      <c r="T49" s="161"/>
      <c r="U49" s="162"/>
      <c r="V49" s="163"/>
      <c r="W49" s="163"/>
      <c r="X49" s="161"/>
      <c r="Y49" s="162"/>
      <c r="Z49" s="163"/>
      <c r="AA49" s="163"/>
    </row>
    <row r="50" spans="1:27" s="160" customFormat="1" ht="12" customHeight="1">
      <c r="A50" s="122" t="s">
        <v>562</v>
      </c>
      <c r="B50" s="122" t="s">
        <v>909</v>
      </c>
      <c r="C50" s="117" t="s">
        <v>379</v>
      </c>
      <c r="D50" s="118"/>
      <c r="E50" s="119"/>
      <c r="F50" s="121"/>
      <c r="G50" s="120"/>
      <c r="I50" s="161"/>
      <c r="J50" s="161"/>
      <c r="K50" s="161"/>
      <c r="L50" s="161"/>
      <c r="M50" s="161"/>
      <c r="N50" s="161"/>
      <c r="O50" s="161"/>
      <c r="P50" s="161"/>
      <c r="Q50" s="161"/>
      <c r="R50" s="161"/>
      <c r="S50" s="161"/>
      <c r="T50" s="161"/>
      <c r="U50" s="162"/>
      <c r="V50" s="163"/>
      <c r="W50" s="163"/>
      <c r="X50" s="161"/>
      <c r="Y50" s="162"/>
      <c r="Z50" s="163"/>
      <c r="AA50" s="163"/>
    </row>
    <row r="51" spans="1:27" s="160" customFormat="1" ht="12" customHeight="1">
      <c r="A51" s="122"/>
      <c r="B51" s="122"/>
      <c r="C51" s="117"/>
      <c r="D51" s="118"/>
      <c r="E51" s="119"/>
      <c r="F51" s="121"/>
      <c r="G51" s="120"/>
      <c r="I51" s="161"/>
      <c r="J51" s="161"/>
      <c r="K51" s="161"/>
      <c r="L51" s="161"/>
      <c r="M51" s="161"/>
      <c r="N51" s="161"/>
      <c r="O51" s="161"/>
      <c r="P51" s="161"/>
      <c r="Q51" s="161"/>
      <c r="R51" s="161"/>
      <c r="S51" s="161"/>
      <c r="T51" s="161"/>
      <c r="U51" s="162"/>
      <c r="V51" s="163"/>
      <c r="W51" s="163"/>
      <c r="X51" s="161"/>
      <c r="Y51" s="162"/>
      <c r="Z51" s="163"/>
      <c r="AA51" s="163"/>
    </row>
    <row r="52" spans="1:27" s="160" customFormat="1" ht="12" customHeight="1">
      <c r="A52" s="122" t="s">
        <v>517</v>
      </c>
      <c r="B52" s="122" t="s">
        <v>396</v>
      </c>
      <c r="C52" s="445" t="s">
        <v>95</v>
      </c>
      <c r="D52" s="118"/>
      <c r="E52" s="119" t="s">
        <v>13</v>
      </c>
      <c r="F52" s="121"/>
      <c r="G52" s="120"/>
      <c r="I52" s="161"/>
      <c r="J52" s="161"/>
      <c r="K52" s="161"/>
      <c r="L52" s="161"/>
      <c r="M52" s="161"/>
      <c r="N52" s="161"/>
      <c r="O52" s="161"/>
      <c r="P52" s="161"/>
      <c r="Q52" s="161"/>
      <c r="R52" s="161"/>
      <c r="S52" s="161"/>
      <c r="T52" s="161"/>
      <c r="U52" s="162"/>
      <c r="V52" s="163"/>
      <c r="W52" s="163"/>
      <c r="X52" s="161"/>
      <c r="Y52" s="162"/>
      <c r="Z52" s="163"/>
      <c r="AA52" s="163"/>
    </row>
    <row r="53" spans="1:27" s="160" customFormat="1" ht="12" customHeight="1">
      <c r="A53" s="122"/>
      <c r="B53" s="122"/>
      <c r="C53" s="445"/>
      <c r="D53" s="118"/>
      <c r="E53" s="119"/>
      <c r="F53" s="121"/>
      <c r="G53" s="120"/>
      <c r="I53" s="161"/>
      <c r="J53" s="161"/>
      <c r="K53" s="161"/>
      <c r="L53" s="161"/>
      <c r="M53" s="161"/>
      <c r="N53" s="161"/>
      <c r="O53" s="161"/>
      <c r="P53" s="161"/>
      <c r="Q53" s="161"/>
      <c r="R53" s="161"/>
      <c r="S53" s="161"/>
      <c r="T53" s="161"/>
      <c r="U53" s="162"/>
      <c r="V53" s="163"/>
      <c r="W53" s="163"/>
      <c r="X53" s="161"/>
      <c r="Y53" s="162"/>
      <c r="Z53" s="163"/>
      <c r="AA53" s="163"/>
    </row>
    <row r="54" spans="1:27" s="160" customFormat="1" ht="12" customHeight="1">
      <c r="A54" s="123" t="s">
        <v>1046</v>
      </c>
      <c r="B54" s="123" t="s">
        <v>397</v>
      </c>
      <c r="C54" s="455" t="s">
        <v>96</v>
      </c>
      <c r="D54" s="118"/>
      <c r="E54" s="119"/>
      <c r="F54" s="121"/>
      <c r="G54" s="120"/>
      <c r="I54" s="161"/>
      <c r="J54" s="161"/>
      <c r="K54" s="161"/>
      <c r="L54" s="161"/>
      <c r="M54" s="161"/>
      <c r="N54" s="161"/>
      <c r="O54" s="161"/>
      <c r="P54" s="161"/>
      <c r="Q54" s="161"/>
      <c r="R54" s="161"/>
      <c r="S54" s="161"/>
      <c r="T54" s="161"/>
      <c r="U54" s="162"/>
      <c r="V54" s="163"/>
      <c r="W54" s="163"/>
      <c r="X54" s="161"/>
      <c r="Y54" s="162"/>
      <c r="Z54" s="163"/>
      <c r="AA54" s="163"/>
    </row>
    <row r="55" spans="1:27" s="160" customFormat="1" ht="12" customHeight="1">
      <c r="A55" s="123"/>
      <c r="B55" s="123"/>
      <c r="C55" s="455"/>
      <c r="D55" s="118"/>
      <c r="E55" s="119"/>
      <c r="F55" s="121"/>
      <c r="G55" s="120"/>
      <c r="I55" s="161"/>
      <c r="J55" s="161"/>
      <c r="K55" s="161"/>
      <c r="L55" s="161"/>
      <c r="M55" s="161"/>
      <c r="N55" s="161"/>
      <c r="O55" s="161"/>
      <c r="P55" s="161"/>
      <c r="Q55" s="161"/>
      <c r="R55" s="161"/>
      <c r="S55" s="161"/>
      <c r="T55" s="161"/>
      <c r="U55" s="162"/>
      <c r="V55" s="163"/>
      <c r="W55" s="163"/>
      <c r="X55" s="161"/>
      <c r="Y55" s="162"/>
      <c r="Z55" s="163"/>
      <c r="AA55" s="163"/>
    </row>
    <row r="56" spans="1:27" s="160" customFormat="1" ht="15.6" customHeight="1">
      <c r="A56" s="123" t="s">
        <v>1047</v>
      </c>
      <c r="B56" s="123" t="s">
        <v>910</v>
      </c>
      <c r="C56" s="455" t="s">
        <v>1056</v>
      </c>
      <c r="D56" s="118" t="s">
        <v>377</v>
      </c>
      <c r="E56" s="119">
        <v>16</v>
      </c>
      <c r="F56" s="121"/>
      <c r="G56" s="120">
        <f>E56*F56</f>
        <v>0</v>
      </c>
      <c r="I56" s="161"/>
      <c r="J56" s="161"/>
      <c r="K56" s="161"/>
      <c r="L56" s="161"/>
      <c r="M56" s="161"/>
      <c r="N56" s="161"/>
      <c r="O56" s="161"/>
      <c r="P56" s="161"/>
      <c r="Q56" s="161"/>
      <c r="R56" s="161"/>
      <c r="S56" s="161"/>
      <c r="T56" s="161"/>
      <c r="U56" s="162"/>
      <c r="V56" s="163"/>
      <c r="W56" s="163"/>
      <c r="X56" s="161"/>
      <c r="Y56" s="162"/>
      <c r="Z56" s="163"/>
      <c r="AA56" s="163"/>
    </row>
    <row r="57" spans="1:27" s="160" customFormat="1" ht="12" customHeight="1">
      <c r="A57" s="122"/>
      <c r="B57" s="469"/>
      <c r="C57" s="455"/>
      <c r="D57" s="207"/>
      <c r="E57" s="184"/>
      <c r="F57" s="121"/>
      <c r="G57" s="120"/>
      <c r="I57" s="161"/>
      <c r="J57" s="161"/>
      <c r="K57" s="161"/>
      <c r="L57" s="161"/>
      <c r="M57" s="161"/>
      <c r="N57" s="161"/>
      <c r="O57" s="161"/>
      <c r="P57" s="161"/>
      <c r="Q57" s="161"/>
      <c r="R57" s="161"/>
      <c r="S57" s="161"/>
      <c r="T57" s="161"/>
      <c r="U57" s="162"/>
      <c r="V57" s="163"/>
      <c r="W57" s="163"/>
      <c r="X57" s="161"/>
      <c r="Y57" s="162"/>
      <c r="Z57" s="163"/>
      <c r="AA57" s="163"/>
    </row>
    <row r="58" spans="1:27" s="160" customFormat="1" ht="12" customHeight="1">
      <c r="A58" s="122" t="s">
        <v>647</v>
      </c>
      <c r="B58" s="122" t="s">
        <v>403</v>
      </c>
      <c r="C58" s="445" t="s">
        <v>98</v>
      </c>
      <c r="D58" s="118"/>
      <c r="E58" s="184"/>
      <c r="F58" s="121"/>
      <c r="G58" s="120"/>
      <c r="I58" s="161"/>
      <c r="J58" s="161"/>
      <c r="K58" s="161"/>
      <c r="L58" s="161"/>
      <c r="M58" s="161"/>
      <c r="N58" s="161"/>
      <c r="O58" s="161"/>
      <c r="P58" s="161"/>
      <c r="Q58" s="161"/>
      <c r="R58" s="161"/>
      <c r="S58" s="161"/>
      <c r="T58" s="161"/>
      <c r="U58" s="162"/>
      <c r="V58" s="163"/>
      <c r="W58" s="163"/>
      <c r="X58" s="161"/>
      <c r="Y58" s="162"/>
      <c r="Z58" s="163"/>
      <c r="AA58" s="163"/>
    </row>
    <row r="59" spans="1:27" s="160" customFormat="1" ht="12" customHeight="1">
      <c r="A59" s="390"/>
      <c r="B59" s="122"/>
      <c r="C59" s="445"/>
      <c r="D59" s="118"/>
      <c r="E59" s="119" t="s">
        <v>13</v>
      </c>
      <c r="F59" s="121"/>
      <c r="G59" s="120"/>
      <c r="I59" s="161"/>
      <c r="J59" s="161"/>
      <c r="K59" s="161"/>
      <c r="L59" s="161"/>
      <c r="M59" s="161"/>
      <c r="N59" s="161"/>
      <c r="O59" s="161"/>
      <c r="P59" s="161"/>
      <c r="Q59" s="161"/>
      <c r="R59" s="161"/>
      <c r="S59" s="161"/>
      <c r="T59" s="161"/>
      <c r="U59" s="162"/>
      <c r="V59" s="163"/>
      <c r="W59" s="163"/>
      <c r="X59" s="161"/>
      <c r="Y59" s="162"/>
      <c r="Z59" s="163"/>
      <c r="AA59" s="163"/>
    </row>
    <row r="60" spans="1:27" s="160" customFormat="1" ht="12" customHeight="1">
      <c r="A60" s="123" t="s">
        <v>1050</v>
      </c>
      <c r="B60" s="123" t="s">
        <v>404</v>
      </c>
      <c r="C60" s="455" t="s">
        <v>919</v>
      </c>
      <c r="D60" s="118"/>
      <c r="E60" s="119"/>
      <c r="F60" s="121"/>
      <c r="G60" s="120"/>
      <c r="I60" s="161"/>
      <c r="J60" s="161"/>
      <c r="K60" s="161"/>
      <c r="L60" s="161"/>
      <c r="M60" s="161"/>
      <c r="N60" s="161"/>
      <c r="O60" s="161"/>
      <c r="P60" s="161"/>
      <c r="Q60" s="161"/>
      <c r="R60" s="161"/>
      <c r="S60" s="161"/>
      <c r="T60" s="161"/>
      <c r="U60" s="162"/>
      <c r="V60" s="163"/>
      <c r="W60" s="163"/>
      <c r="X60" s="161"/>
      <c r="Y60" s="162"/>
      <c r="Z60" s="163"/>
      <c r="AA60" s="163"/>
    </row>
    <row r="61" spans="1:27" s="160" customFormat="1" ht="12" customHeight="1">
      <c r="A61" s="122"/>
      <c r="B61" s="122"/>
      <c r="C61" s="445"/>
      <c r="D61" s="118"/>
      <c r="E61" s="119"/>
      <c r="F61" s="121"/>
      <c r="G61" s="120" t="str">
        <f>IF(TRIM(E61)="rate only","ro",IF(ISBLANK(F61)," ",E61*F61))</f>
        <v xml:space="preserve"> </v>
      </c>
      <c r="I61" s="161"/>
      <c r="J61" s="161"/>
      <c r="K61" s="161"/>
      <c r="L61" s="161"/>
      <c r="M61" s="161"/>
      <c r="N61" s="161"/>
      <c r="O61" s="161"/>
      <c r="P61" s="161"/>
      <c r="Q61" s="161"/>
      <c r="R61" s="161"/>
      <c r="S61" s="161"/>
      <c r="T61" s="161"/>
      <c r="U61" s="162"/>
      <c r="V61" s="163"/>
      <c r="W61" s="163"/>
      <c r="X61" s="161"/>
      <c r="Y61" s="162"/>
      <c r="Z61" s="163"/>
      <c r="AA61" s="163"/>
    </row>
    <row r="62" spans="1:27" s="160" customFormat="1" ht="13.5" customHeight="1">
      <c r="A62" s="123" t="s">
        <v>1079</v>
      </c>
      <c r="B62" s="123" t="s">
        <v>920</v>
      </c>
      <c r="C62" s="455" t="s">
        <v>1057</v>
      </c>
      <c r="D62" s="118" t="s">
        <v>377</v>
      </c>
      <c r="E62" s="119">
        <v>273</v>
      </c>
      <c r="F62" s="121"/>
      <c r="G62" s="164" t="str">
        <f t="shared" ref="G62" si="1">IF(TRIM(E62)="rate only","ro",IF(ISBLANK(F62)," ",E62*F62))</f>
        <v xml:space="preserve"> </v>
      </c>
      <c r="I62" s="161"/>
      <c r="J62" s="161"/>
      <c r="K62" s="161"/>
      <c r="L62" s="161"/>
      <c r="M62" s="161"/>
      <c r="N62" s="161"/>
      <c r="O62" s="161"/>
      <c r="P62" s="161"/>
      <c r="Q62" s="161"/>
      <c r="R62" s="161"/>
      <c r="S62" s="161"/>
      <c r="T62" s="161"/>
      <c r="U62" s="162"/>
      <c r="V62" s="163"/>
      <c r="W62" s="163"/>
      <c r="X62" s="161"/>
      <c r="Y62" s="162"/>
      <c r="Z62" s="163"/>
      <c r="AA62" s="163"/>
    </row>
    <row r="63" spans="1:27" s="160" customFormat="1" ht="12" customHeight="1">
      <c r="A63" s="122"/>
      <c r="B63" s="469"/>
      <c r="C63" s="455"/>
      <c r="D63" s="209"/>
      <c r="E63" s="119"/>
      <c r="F63" s="470"/>
      <c r="G63" s="120"/>
      <c r="I63" s="161"/>
      <c r="J63" s="161"/>
      <c r="K63" s="161"/>
      <c r="L63" s="161"/>
      <c r="M63" s="161"/>
      <c r="N63" s="161"/>
      <c r="O63" s="161"/>
      <c r="P63" s="161"/>
      <c r="Q63" s="161"/>
      <c r="R63" s="161"/>
      <c r="S63" s="161"/>
      <c r="T63" s="161"/>
      <c r="U63" s="162"/>
      <c r="V63" s="163"/>
      <c r="W63" s="163"/>
      <c r="X63" s="161"/>
      <c r="Y63" s="162"/>
      <c r="Z63" s="163"/>
      <c r="AA63" s="163"/>
    </row>
    <row r="64" spans="1:27" s="160" customFormat="1" ht="12" customHeight="1">
      <c r="A64" s="430"/>
      <c r="B64" s="469"/>
      <c r="C64" s="471"/>
      <c r="D64" s="209"/>
      <c r="E64" s="191"/>
      <c r="F64" s="470"/>
      <c r="G64" s="120"/>
      <c r="I64" s="161"/>
      <c r="J64" s="161"/>
      <c r="K64" s="161"/>
      <c r="L64" s="161"/>
      <c r="M64" s="161"/>
      <c r="N64" s="161"/>
      <c r="O64" s="161"/>
      <c r="P64" s="161"/>
      <c r="Q64" s="161"/>
      <c r="R64" s="161"/>
      <c r="S64" s="161"/>
      <c r="T64" s="161"/>
      <c r="U64" s="162"/>
      <c r="V64" s="163"/>
      <c r="W64" s="163"/>
      <c r="X64" s="161"/>
      <c r="Y64" s="162"/>
      <c r="Z64" s="163"/>
      <c r="AA64" s="163"/>
    </row>
    <row r="65" spans="1:27" ht="12" customHeight="1">
      <c r="A65" s="62"/>
      <c r="B65" s="70"/>
      <c r="C65" s="70"/>
      <c r="D65" s="70"/>
      <c r="E65" s="70"/>
      <c r="F65" s="71"/>
      <c r="G65" s="72"/>
    </row>
    <row r="66" spans="1:27" ht="12" customHeight="1">
      <c r="A66" s="152" t="s">
        <v>252</v>
      </c>
      <c r="B66" s="60"/>
      <c r="C66" s="153"/>
      <c r="D66" s="153"/>
      <c r="E66" s="153"/>
      <c r="F66" s="155"/>
      <c r="G66" s="170">
        <f>SUM(G36:G63)</f>
        <v>0</v>
      </c>
    </row>
    <row r="67" spans="1:27" ht="12" customHeight="1" thickBot="1">
      <c r="A67" s="53"/>
      <c r="B67" s="65"/>
      <c r="C67" s="65"/>
      <c r="D67" s="65"/>
      <c r="E67" s="65"/>
      <c r="F67" s="73"/>
      <c r="G67" s="51"/>
    </row>
    <row r="68" spans="1:27" ht="16.5" customHeight="1" thickBot="1">
      <c r="A68" s="779" t="s">
        <v>27</v>
      </c>
      <c r="B68" s="780"/>
      <c r="C68" s="781"/>
      <c r="D68" s="781"/>
      <c r="E68" s="781"/>
      <c r="F68" s="782" t="s">
        <v>28</v>
      </c>
      <c r="G68" s="783"/>
    </row>
    <row r="69" spans="1:27" ht="12" customHeight="1">
      <c r="A69" s="148" t="s">
        <v>248</v>
      </c>
      <c r="B69" s="148"/>
      <c r="C69" s="149"/>
      <c r="D69" s="149"/>
      <c r="E69" s="149"/>
      <c r="F69" s="149"/>
      <c r="G69" s="149"/>
    </row>
    <row r="70" spans="1:27" s="160" customFormat="1" ht="12" customHeight="1">
      <c r="A70" s="763" t="s">
        <v>1837</v>
      </c>
      <c r="B70" s="763"/>
      <c r="C70" s="763"/>
      <c r="D70" s="763"/>
      <c r="E70" s="763"/>
      <c r="F70" s="763"/>
      <c r="G70" s="763"/>
      <c r="I70" s="161"/>
      <c r="J70" s="161"/>
      <c r="K70" s="161"/>
      <c r="L70" s="161"/>
      <c r="M70" s="161"/>
      <c r="N70" s="161"/>
      <c r="O70" s="161"/>
      <c r="P70" s="161"/>
      <c r="Q70" s="161"/>
      <c r="R70" s="161"/>
      <c r="S70" s="161"/>
      <c r="T70" s="161"/>
      <c r="U70" s="162"/>
      <c r="V70" s="163"/>
      <c r="W70" s="163"/>
      <c r="X70" s="161"/>
      <c r="Y70" s="162"/>
      <c r="Z70" s="163"/>
      <c r="AA70" s="163"/>
    </row>
    <row r="71" spans="1:27" s="160" customFormat="1" ht="12" customHeight="1">
      <c r="A71" s="757" t="s">
        <v>1069</v>
      </c>
      <c r="B71" s="757"/>
      <c r="C71" s="757"/>
      <c r="D71" s="621"/>
      <c r="E71" s="621"/>
      <c r="F71" s="621"/>
      <c r="G71" s="621"/>
      <c r="I71" s="161"/>
      <c r="J71" s="161"/>
      <c r="K71" s="161"/>
      <c r="L71" s="161"/>
      <c r="M71" s="161"/>
      <c r="N71" s="161"/>
      <c r="O71" s="161"/>
      <c r="P71" s="161"/>
      <c r="Q71" s="161"/>
      <c r="R71" s="161"/>
      <c r="S71" s="161"/>
      <c r="T71" s="161"/>
      <c r="U71" s="162"/>
      <c r="V71" s="163"/>
      <c r="W71" s="163"/>
      <c r="X71" s="161"/>
      <c r="Y71" s="162"/>
      <c r="Z71" s="163"/>
      <c r="AA71" s="163"/>
    </row>
    <row r="72" spans="1:27" s="160" customFormat="1" ht="12" customHeight="1">
      <c r="A72" s="60"/>
      <c r="B72" s="60"/>
      <c r="C72" s="149"/>
      <c r="D72" s="149"/>
      <c r="E72" s="149"/>
      <c r="F72" s="149"/>
      <c r="G72" s="149"/>
      <c r="I72" s="161"/>
      <c r="J72" s="161"/>
      <c r="K72" s="161"/>
      <c r="L72" s="161"/>
      <c r="M72" s="161"/>
      <c r="N72" s="161"/>
      <c r="O72" s="161"/>
      <c r="P72" s="161"/>
      <c r="Q72" s="161"/>
      <c r="R72" s="161"/>
      <c r="S72" s="161"/>
      <c r="T72" s="161"/>
      <c r="U72" s="162"/>
      <c r="V72" s="163"/>
      <c r="W72" s="163"/>
      <c r="X72" s="161"/>
      <c r="Y72" s="162"/>
      <c r="Z72" s="163"/>
      <c r="AA72" s="163"/>
    </row>
    <row r="73" spans="1:27" s="160" customFormat="1" ht="12" customHeight="1">
      <c r="A73" s="61"/>
      <c r="B73" s="61"/>
      <c r="C73" s="61"/>
      <c r="D73" s="61"/>
      <c r="E73" s="61"/>
      <c r="F73" s="61"/>
      <c r="G73" s="61"/>
      <c r="I73" s="161"/>
      <c r="J73" s="161"/>
      <c r="K73" s="161"/>
      <c r="L73" s="161"/>
      <c r="M73" s="161"/>
      <c r="N73" s="161"/>
      <c r="O73" s="161"/>
      <c r="P73" s="161"/>
      <c r="Q73" s="161"/>
      <c r="R73" s="161"/>
      <c r="S73" s="161"/>
      <c r="T73" s="161"/>
      <c r="U73" s="162"/>
      <c r="V73" s="163"/>
      <c r="W73" s="163"/>
      <c r="X73" s="161"/>
      <c r="Y73" s="162"/>
      <c r="Z73" s="163"/>
      <c r="AA73" s="163"/>
    </row>
    <row r="74" spans="1:27" s="160" customFormat="1" ht="12" customHeight="1">
      <c r="A74" s="29" t="s">
        <v>0</v>
      </c>
      <c r="B74" s="29" t="s">
        <v>433</v>
      </c>
      <c r="C74" s="29" t="s">
        <v>1</v>
      </c>
      <c r="D74" s="29" t="s">
        <v>2</v>
      </c>
      <c r="E74" s="29" t="s">
        <v>3</v>
      </c>
      <c r="F74" s="29" t="s">
        <v>4</v>
      </c>
      <c r="G74" s="29" t="s">
        <v>249</v>
      </c>
      <c r="I74" s="161"/>
      <c r="J74" s="161"/>
      <c r="K74" s="161"/>
      <c r="L74" s="161"/>
      <c r="M74" s="161"/>
      <c r="N74" s="161"/>
      <c r="O74" s="161"/>
      <c r="P74" s="161"/>
      <c r="Q74" s="161"/>
      <c r="R74" s="161"/>
      <c r="S74" s="161"/>
      <c r="T74" s="161"/>
      <c r="U74" s="162"/>
      <c r="V74" s="163"/>
      <c r="W74" s="163"/>
      <c r="X74" s="161"/>
      <c r="Y74" s="162"/>
      <c r="Z74" s="163"/>
      <c r="AA74" s="163"/>
    </row>
    <row r="75" spans="1:27" s="160" customFormat="1" ht="12" customHeight="1">
      <c r="A75" s="29" t="s">
        <v>29</v>
      </c>
      <c r="B75" s="29"/>
      <c r="C75" s="29"/>
      <c r="D75" s="29"/>
      <c r="E75" s="29"/>
      <c r="F75" s="29"/>
      <c r="G75" s="29" t="s">
        <v>250</v>
      </c>
      <c r="I75" s="161"/>
      <c r="J75" s="161"/>
      <c r="K75" s="161"/>
      <c r="L75" s="161"/>
      <c r="M75" s="161"/>
      <c r="N75" s="161"/>
      <c r="O75" s="161"/>
      <c r="P75" s="161"/>
      <c r="Q75" s="161"/>
      <c r="R75" s="161"/>
      <c r="S75" s="161"/>
      <c r="T75" s="161"/>
      <c r="U75" s="162"/>
      <c r="V75" s="163"/>
      <c r="W75" s="163"/>
      <c r="X75" s="161"/>
      <c r="Y75" s="162"/>
      <c r="Z75" s="163"/>
      <c r="AA75" s="163"/>
    </row>
    <row r="76" spans="1:27" s="160" customFormat="1" ht="12" customHeight="1">
      <c r="A76" s="51"/>
      <c r="B76" s="51"/>
      <c r="C76" s="51"/>
      <c r="D76" s="51"/>
      <c r="E76" s="51"/>
      <c r="F76" s="51"/>
      <c r="G76" s="51"/>
      <c r="I76" s="161"/>
      <c r="J76" s="161"/>
      <c r="K76" s="161"/>
      <c r="L76" s="161"/>
      <c r="M76" s="161"/>
      <c r="N76" s="161"/>
      <c r="O76" s="161"/>
      <c r="P76" s="161"/>
      <c r="Q76" s="161"/>
      <c r="R76" s="161"/>
      <c r="S76" s="161"/>
      <c r="T76" s="161"/>
      <c r="U76" s="162"/>
      <c r="V76" s="163"/>
      <c r="W76" s="163"/>
      <c r="X76" s="161"/>
      <c r="Y76" s="162"/>
      <c r="Z76" s="163"/>
      <c r="AA76" s="163"/>
    </row>
    <row r="77" spans="1:27" s="160" customFormat="1" ht="12" customHeight="1">
      <c r="A77" s="37"/>
      <c r="B77" s="63"/>
      <c r="C77" s="63"/>
      <c r="D77" s="63"/>
      <c r="E77" s="63"/>
      <c r="F77" s="505"/>
      <c r="G77" s="29"/>
      <c r="I77" s="161"/>
      <c r="J77" s="161"/>
      <c r="K77" s="161"/>
      <c r="L77" s="161"/>
      <c r="M77" s="161"/>
      <c r="N77" s="161"/>
      <c r="O77" s="161"/>
      <c r="P77" s="161"/>
      <c r="Q77" s="161"/>
      <c r="R77" s="161"/>
      <c r="S77" s="161"/>
      <c r="T77" s="161"/>
      <c r="U77" s="162"/>
      <c r="V77" s="163"/>
      <c r="W77" s="163"/>
      <c r="X77" s="161"/>
      <c r="Y77" s="162"/>
      <c r="Z77" s="163"/>
      <c r="AA77" s="163"/>
    </row>
    <row r="78" spans="1:27" s="160" customFormat="1" ht="12" customHeight="1">
      <c r="A78" s="152" t="s">
        <v>1092</v>
      </c>
      <c r="B78" s="60"/>
      <c r="C78" s="153"/>
      <c r="D78" s="153"/>
      <c r="E78" s="153"/>
      <c r="F78" s="155"/>
      <c r="G78" s="170">
        <f>G66</f>
        <v>0</v>
      </c>
      <c r="I78" s="161"/>
      <c r="J78" s="161"/>
      <c r="K78" s="161"/>
      <c r="L78" s="161"/>
      <c r="M78" s="161"/>
      <c r="N78" s="161"/>
      <c r="O78" s="161"/>
      <c r="P78" s="161"/>
      <c r="Q78" s="161"/>
      <c r="R78" s="161"/>
      <c r="S78" s="161"/>
      <c r="T78" s="161"/>
      <c r="U78" s="162"/>
      <c r="V78" s="163"/>
      <c r="W78" s="163"/>
      <c r="X78" s="161"/>
      <c r="Y78" s="162"/>
      <c r="Z78" s="163"/>
      <c r="AA78" s="163"/>
    </row>
    <row r="79" spans="1:27" s="160" customFormat="1" ht="12" customHeight="1">
      <c r="A79" s="53"/>
      <c r="B79" s="65"/>
      <c r="C79" s="65"/>
      <c r="D79" s="65"/>
      <c r="E79" s="65"/>
      <c r="F79" s="66"/>
      <c r="G79" s="77"/>
      <c r="I79" s="161"/>
      <c r="J79" s="161"/>
      <c r="K79" s="161"/>
      <c r="L79" s="161"/>
      <c r="M79" s="161"/>
      <c r="N79" s="161"/>
      <c r="O79" s="161"/>
      <c r="P79" s="161"/>
      <c r="Q79" s="161"/>
      <c r="R79" s="161"/>
      <c r="S79" s="161"/>
      <c r="T79" s="161"/>
      <c r="U79" s="162"/>
      <c r="V79" s="163"/>
      <c r="W79" s="163"/>
      <c r="X79" s="161"/>
      <c r="Y79" s="162"/>
      <c r="Z79" s="163"/>
      <c r="AA79" s="163"/>
    </row>
    <row r="80" spans="1:27" s="160" customFormat="1" ht="13.5" customHeight="1">
      <c r="A80" s="123"/>
      <c r="B80" s="123"/>
      <c r="C80" s="455"/>
      <c r="D80" s="118"/>
      <c r="E80" s="119"/>
      <c r="F80" s="121"/>
      <c r="G80" s="164"/>
      <c r="I80" s="161"/>
      <c r="J80" s="161"/>
      <c r="K80" s="161"/>
      <c r="L80" s="161"/>
      <c r="M80" s="161"/>
      <c r="N80" s="161"/>
      <c r="O80" s="161"/>
      <c r="P80" s="161"/>
      <c r="Q80" s="161"/>
      <c r="R80" s="161"/>
      <c r="S80" s="161"/>
      <c r="T80" s="161"/>
      <c r="U80" s="162"/>
      <c r="V80" s="163"/>
      <c r="W80" s="163"/>
      <c r="X80" s="161"/>
      <c r="Y80" s="162"/>
      <c r="Z80" s="163"/>
      <c r="AA80" s="163"/>
    </row>
    <row r="81" spans="1:27" s="160" customFormat="1" ht="13.5" customHeight="1">
      <c r="A81" s="122" t="s">
        <v>1080</v>
      </c>
      <c r="B81" s="122" t="s">
        <v>1058</v>
      </c>
      <c r="C81" s="445" t="s">
        <v>1059</v>
      </c>
      <c r="D81" s="118"/>
      <c r="E81" s="119"/>
      <c r="F81" s="121"/>
      <c r="G81" s="164"/>
      <c r="I81" s="161"/>
      <c r="J81" s="161"/>
      <c r="K81" s="161"/>
      <c r="L81" s="161"/>
      <c r="M81" s="161"/>
      <c r="N81" s="161"/>
      <c r="O81" s="161"/>
      <c r="P81" s="161"/>
      <c r="Q81" s="161"/>
      <c r="R81" s="161"/>
      <c r="S81" s="161"/>
      <c r="T81" s="161"/>
      <c r="U81" s="162"/>
      <c r="V81" s="163"/>
      <c r="W81" s="163"/>
      <c r="X81" s="161"/>
      <c r="Y81" s="162"/>
      <c r="Z81" s="163"/>
      <c r="AA81" s="163"/>
    </row>
    <row r="82" spans="1:27" s="160" customFormat="1" ht="13.5" customHeight="1">
      <c r="A82" s="123"/>
      <c r="B82" s="123"/>
      <c r="C82" s="455"/>
      <c r="D82" s="118"/>
      <c r="E82" s="119"/>
      <c r="F82" s="121"/>
      <c r="G82" s="164"/>
      <c r="I82" s="161"/>
      <c r="J82" s="161"/>
      <c r="K82" s="161"/>
      <c r="L82" s="161"/>
      <c r="M82" s="161"/>
      <c r="N82" s="161"/>
      <c r="O82" s="161"/>
      <c r="P82" s="161"/>
      <c r="Q82" s="161"/>
      <c r="R82" s="161"/>
      <c r="S82" s="161"/>
      <c r="T82" s="161"/>
      <c r="U82" s="162"/>
      <c r="V82" s="163"/>
      <c r="W82" s="163"/>
      <c r="X82" s="161"/>
      <c r="Y82" s="162"/>
      <c r="Z82" s="163"/>
      <c r="AA82" s="163"/>
    </row>
    <row r="83" spans="1:27" s="160" customFormat="1" ht="13.5" customHeight="1">
      <c r="A83" s="123" t="s">
        <v>1081</v>
      </c>
      <c r="B83" s="123" t="s">
        <v>1060</v>
      </c>
      <c r="C83" s="455" t="s">
        <v>1061</v>
      </c>
      <c r="D83" s="118" t="s">
        <v>12</v>
      </c>
      <c r="E83" s="119">
        <f>3.2*2+0.3</f>
        <v>6.7</v>
      </c>
      <c r="F83" s="121"/>
      <c r="G83" s="164"/>
      <c r="I83" s="161"/>
      <c r="J83" s="161"/>
      <c r="K83" s="161"/>
      <c r="L83" s="161"/>
      <c r="M83" s="161"/>
      <c r="N83" s="161"/>
      <c r="O83" s="161"/>
      <c r="P83" s="161"/>
      <c r="Q83" s="161"/>
      <c r="R83" s="161"/>
      <c r="S83" s="161"/>
      <c r="T83" s="161"/>
      <c r="U83" s="162"/>
      <c r="V83" s="163"/>
      <c r="W83" s="163"/>
      <c r="X83" s="161"/>
      <c r="Y83" s="162"/>
      <c r="Z83" s="163"/>
      <c r="AA83" s="163"/>
    </row>
    <row r="84" spans="1:27" s="160" customFormat="1" ht="13.5" customHeight="1">
      <c r="A84" s="123"/>
      <c r="B84" s="123"/>
      <c r="C84" s="455"/>
      <c r="D84" s="118"/>
      <c r="E84" s="119"/>
      <c r="F84" s="121"/>
      <c r="G84" s="164"/>
      <c r="I84" s="161"/>
      <c r="J84" s="161"/>
      <c r="K84" s="161"/>
      <c r="L84" s="161"/>
      <c r="M84" s="161"/>
      <c r="N84" s="161"/>
      <c r="O84" s="161"/>
      <c r="P84" s="161"/>
      <c r="Q84" s="161"/>
      <c r="R84" s="161"/>
      <c r="S84" s="161"/>
      <c r="T84" s="161"/>
      <c r="U84" s="162"/>
      <c r="V84" s="163"/>
      <c r="W84" s="163"/>
      <c r="X84" s="161"/>
      <c r="Y84" s="162"/>
      <c r="Z84" s="163"/>
      <c r="AA84" s="163"/>
    </row>
    <row r="85" spans="1:27" s="160" customFormat="1" ht="12" customHeight="1">
      <c r="A85" s="122" t="s">
        <v>563</v>
      </c>
      <c r="B85" s="122" t="s">
        <v>925</v>
      </c>
      <c r="C85" s="447" t="s">
        <v>1082</v>
      </c>
      <c r="D85" s="30"/>
      <c r="E85" s="506"/>
      <c r="F85" s="157"/>
      <c r="G85" s="157"/>
      <c r="I85" s="161"/>
      <c r="J85" s="161"/>
      <c r="K85" s="161"/>
      <c r="L85" s="161"/>
      <c r="M85" s="161"/>
      <c r="N85" s="161"/>
      <c r="O85" s="161"/>
      <c r="P85" s="161"/>
      <c r="Q85" s="161"/>
      <c r="R85" s="161"/>
      <c r="S85" s="161"/>
      <c r="T85" s="161"/>
      <c r="U85" s="162"/>
      <c r="V85" s="163"/>
      <c r="W85" s="163"/>
      <c r="X85" s="161"/>
      <c r="Y85" s="162"/>
      <c r="Z85" s="163"/>
      <c r="AA85" s="163"/>
    </row>
    <row r="86" spans="1:27" s="160" customFormat="1" ht="12" customHeight="1">
      <c r="A86" s="123"/>
      <c r="B86" s="123"/>
      <c r="C86" s="507" t="s">
        <v>1083</v>
      </c>
      <c r="D86" s="118"/>
      <c r="E86" s="119"/>
      <c r="F86" s="121"/>
      <c r="G86" s="164"/>
      <c r="I86" s="161"/>
      <c r="J86" s="161"/>
      <c r="K86" s="161"/>
      <c r="L86" s="161"/>
      <c r="M86" s="161"/>
      <c r="N86" s="161"/>
      <c r="O86" s="161"/>
      <c r="P86" s="161"/>
      <c r="Q86" s="161"/>
      <c r="R86" s="161"/>
      <c r="S86" s="161"/>
      <c r="T86" s="161"/>
      <c r="U86" s="162"/>
      <c r="V86" s="163"/>
      <c r="W86" s="163"/>
      <c r="X86" s="161"/>
      <c r="Y86" s="162"/>
      <c r="Z86" s="163"/>
      <c r="AA86" s="163"/>
    </row>
    <row r="87" spans="1:27" s="160" customFormat="1" ht="12" customHeight="1">
      <c r="A87" s="123"/>
      <c r="B87" s="123"/>
      <c r="C87" s="507"/>
      <c r="D87" s="118"/>
      <c r="E87" s="119"/>
      <c r="F87" s="121"/>
      <c r="G87" s="164"/>
      <c r="I87" s="161"/>
      <c r="J87" s="161"/>
      <c r="K87" s="161"/>
      <c r="L87" s="161"/>
      <c r="M87" s="161"/>
      <c r="N87" s="161"/>
      <c r="O87" s="161"/>
      <c r="P87" s="161"/>
      <c r="Q87" s="161"/>
      <c r="R87" s="161"/>
      <c r="S87" s="161"/>
      <c r="T87" s="161"/>
      <c r="U87" s="162"/>
      <c r="V87" s="163"/>
      <c r="W87" s="163"/>
      <c r="X87" s="161"/>
      <c r="Y87" s="162"/>
      <c r="Z87" s="163"/>
      <c r="AA87" s="163"/>
    </row>
    <row r="88" spans="1:27" s="160" customFormat="1" ht="14.1" customHeight="1">
      <c r="A88" s="122" t="s">
        <v>518</v>
      </c>
      <c r="B88" s="122" t="s">
        <v>408</v>
      </c>
      <c r="C88" s="507" t="s">
        <v>111</v>
      </c>
      <c r="D88" s="118"/>
      <c r="E88" s="119"/>
      <c r="F88" s="121"/>
      <c r="G88" s="164"/>
      <c r="I88" s="161"/>
      <c r="J88" s="161"/>
      <c r="K88" s="161"/>
      <c r="L88" s="161"/>
      <c r="M88" s="161"/>
      <c r="N88" s="161"/>
      <c r="O88" s="161"/>
      <c r="P88" s="161"/>
      <c r="Q88" s="161"/>
      <c r="R88" s="161"/>
      <c r="S88" s="161"/>
      <c r="T88" s="161"/>
      <c r="U88" s="162"/>
      <c r="V88" s="163"/>
      <c r="W88" s="163"/>
      <c r="X88" s="161"/>
      <c r="Y88" s="162"/>
      <c r="Z88" s="163"/>
      <c r="AA88" s="163"/>
    </row>
    <row r="89" spans="1:27" s="160" customFormat="1" ht="12" customHeight="1">
      <c r="A89" s="123"/>
      <c r="B89" s="122"/>
      <c r="C89" s="507"/>
      <c r="D89" s="118"/>
      <c r="E89" s="119"/>
      <c r="F89" s="121"/>
      <c r="G89" s="164"/>
      <c r="I89" s="161"/>
      <c r="J89" s="161"/>
      <c r="K89" s="161"/>
      <c r="L89" s="161"/>
      <c r="M89" s="161"/>
      <c r="N89" s="161"/>
      <c r="O89" s="161"/>
      <c r="P89" s="161"/>
      <c r="Q89" s="161"/>
      <c r="R89" s="161"/>
      <c r="S89" s="161"/>
      <c r="T89" s="161"/>
      <c r="U89" s="162"/>
      <c r="V89" s="163"/>
      <c r="W89" s="163"/>
      <c r="X89" s="161"/>
      <c r="Y89" s="162"/>
      <c r="Z89" s="163"/>
      <c r="AA89" s="163"/>
    </row>
    <row r="90" spans="1:27" s="160" customFormat="1" ht="12" customHeight="1">
      <c r="A90" s="123" t="s">
        <v>1084</v>
      </c>
      <c r="B90" s="123" t="s">
        <v>409</v>
      </c>
      <c r="C90" s="508" t="s">
        <v>107</v>
      </c>
      <c r="D90" s="118" t="s">
        <v>108</v>
      </c>
      <c r="E90" s="119">
        <v>1</v>
      </c>
      <c r="F90" s="121"/>
      <c r="G90" s="120"/>
      <c r="I90" s="161"/>
      <c r="J90" s="161"/>
      <c r="K90" s="161"/>
      <c r="L90" s="161"/>
      <c r="M90" s="161"/>
      <c r="N90" s="161"/>
      <c r="O90" s="161"/>
      <c r="P90" s="161"/>
      <c r="Q90" s="161"/>
      <c r="R90" s="161"/>
      <c r="S90" s="161"/>
      <c r="T90" s="161"/>
      <c r="U90" s="162"/>
      <c r="V90" s="163"/>
      <c r="W90" s="163"/>
      <c r="X90" s="161"/>
      <c r="Y90" s="162"/>
      <c r="Z90" s="163"/>
      <c r="AA90" s="163"/>
    </row>
    <row r="91" spans="1:27" s="160" customFormat="1" ht="12" customHeight="1">
      <c r="A91" s="123"/>
      <c r="B91" s="123"/>
      <c r="C91" s="447"/>
      <c r="D91" s="118"/>
      <c r="E91" s="119"/>
      <c r="F91" s="121"/>
      <c r="G91" s="120"/>
      <c r="I91" s="161"/>
      <c r="J91" s="161"/>
      <c r="K91" s="161"/>
      <c r="L91" s="161"/>
      <c r="M91" s="161"/>
      <c r="N91" s="161"/>
      <c r="O91" s="161"/>
      <c r="P91" s="161"/>
      <c r="Q91" s="161"/>
      <c r="R91" s="161"/>
      <c r="S91" s="161"/>
      <c r="T91" s="161"/>
      <c r="U91" s="162"/>
      <c r="V91" s="163"/>
      <c r="W91" s="163"/>
      <c r="X91" s="161"/>
      <c r="Y91" s="162"/>
      <c r="Z91" s="163"/>
      <c r="AA91" s="163"/>
    </row>
    <row r="92" spans="1:27" s="160" customFormat="1" ht="12" customHeight="1">
      <c r="A92" s="123" t="s">
        <v>1085</v>
      </c>
      <c r="B92" s="123" t="s">
        <v>410</v>
      </c>
      <c r="C92" s="508" t="s">
        <v>109</v>
      </c>
      <c r="D92" s="118" t="s">
        <v>108</v>
      </c>
      <c r="E92" s="119">
        <v>5</v>
      </c>
      <c r="F92" s="121"/>
      <c r="G92" s="120"/>
      <c r="I92" s="161"/>
      <c r="J92" s="161"/>
      <c r="K92" s="161"/>
      <c r="L92" s="161"/>
      <c r="M92" s="161"/>
      <c r="N92" s="161"/>
      <c r="O92" s="161"/>
      <c r="P92" s="161"/>
      <c r="Q92" s="161"/>
      <c r="R92" s="161"/>
      <c r="S92" s="161"/>
      <c r="T92" s="161"/>
      <c r="U92" s="162"/>
      <c r="V92" s="163"/>
      <c r="W92" s="163"/>
      <c r="X92" s="161"/>
      <c r="Y92" s="162"/>
      <c r="Z92" s="163"/>
      <c r="AA92" s="163"/>
    </row>
    <row r="93" spans="1:27" s="160" customFormat="1" ht="12" customHeight="1">
      <c r="A93" s="123"/>
      <c r="B93" s="123"/>
      <c r="C93" s="508"/>
      <c r="D93" s="118"/>
      <c r="E93" s="119"/>
      <c r="F93" s="121"/>
      <c r="G93" s="120"/>
      <c r="I93" s="161"/>
      <c r="J93" s="161"/>
      <c r="K93" s="161"/>
      <c r="L93" s="161"/>
      <c r="M93" s="161"/>
      <c r="N93" s="161"/>
      <c r="O93" s="161"/>
      <c r="P93" s="161"/>
      <c r="Q93" s="161"/>
      <c r="R93" s="161"/>
      <c r="S93" s="161"/>
      <c r="T93" s="161"/>
      <c r="U93" s="162"/>
      <c r="V93" s="163"/>
      <c r="W93" s="163"/>
      <c r="X93" s="161"/>
      <c r="Y93" s="162"/>
      <c r="Z93" s="163"/>
      <c r="AA93" s="163"/>
    </row>
    <row r="94" spans="1:27" s="160" customFormat="1" ht="14.4" customHeight="1">
      <c r="A94" s="122" t="s">
        <v>565</v>
      </c>
      <c r="B94" s="461" t="s">
        <v>929</v>
      </c>
      <c r="C94" s="447" t="s">
        <v>382</v>
      </c>
      <c r="D94" s="118"/>
      <c r="E94" s="119"/>
      <c r="F94" s="121"/>
      <c r="G94" s="120"/>
      <c r="I94" s="161"/>
      <c r="J94" s="161"/>
      <c r="K94" s="161"/>
      <c r="L94" s="161"/>
      <c r="M94" s="161"/>
      <c r="N94" s="161"/>
      <c r="O94" s="161"/>
      <c r="P94" s="161"/>
      <c r="Q94" s="161"/>
      <c r="R94" s="161"/>
      <c r="S94" s="161"/>
      <c r="T94" s="161"/>
      <c r="U94" s="162"/>
      <c r="V94" s="163"/>
      <c r="W94" s="163"/>
      <c r="X94" s="161"/>
      <c r="Y94" s="162"/>
      <c r="Z94" s="163"/>
      <c r="AA94" s="163"/>
    </row>
    <row r="95" spans="1:27" s="160" customFormat="1" ht="12" customHeight="1">
      <c r="A95" s="123"/>
      <c r="B95" s="461"/>
      <c r="C95" s="447"/>
      <c r="D95" s="118"/>
      <c r="E95" s="119"/>
      <c r="F95" s="121"/>
      <c r="G95" s="120"/>
      <c r="I95" s="161"/>
      <c r="J95" s="161"/>
      <c r="K95" s="161"/>
      <c r="L95" s="161"/>
      <c r="M95" s="161"/>
      <c r="N95" s="161"/>
      <c r="O95" s="161"/>
      <c r="P95" s="161"/>
      <c r="Q95" s="161"/>
      <c r="R95" s="161"/>
      <c r="S95" s="161"/>
      <c r="T95" s="161"/>
      <c r="U95" s="162"/>
      <c r="V95" s="163"/>
      <c r="W95" s="163"/>
      <c r="X95" s="161"/>
      <c r="Y95" s="162"/>
      <c r="Z95" s="163"/>
      <c r="AA95" s="163"/>
    </row>
    <row r="96" spans="1:27" s="160" customFormat="1" ht="12" customHeight="1">
      <c r="A96" s="122" t="s">
        <v>566</v>
      </c>
      <c r="B96" s="461" t="s">
        <v>417</v>
      </c>
      <c r="C96" s="507" t="s">
        <v>113</v>
      </c>
      <c r="D96" s="118"/>
      <c r="E96" s="119" t="s">
        <v>13</v>
      </c>
      <c r="F96" s="121"/>
      <c r="G96" s="120"/>
      <c r="I96" s="161"/>
      <c r="J96" s="161"/>
      <c r="K96" s="161"/>
      <c r="L96" s="161"/>
      <c r="M96" s="161"/>
      <c r="N96" s="161"/>
      <c r="O96" s="161"/>
      <c r="P96" s="161"/>
      <c r="Q96" s="161"/>
      <c r="R96" s="161"/>
      <c r="S96" s="161"/>
      <c r="T96" s="161"/>
      <c r="U96" s="162"/>
      <c r="V96" s="163"/>
      <c r="W96" s="163"/>
      <c r="X96" s="161"/>
      <c r="Y96" s="162"/>
      <c r="Z96" s="163"/>
      <c r="AA96" s="163"/>
    </row>
    <row r="97" spans="1:27" s="160" customFormat="1" ht="12" customHeight="1">
      <c r="A97" s="123"/>
      <c r="B97" s="461"/>
      <c r="C97" s="507"/>
      <c r="D97" s="118"/>
      <c r="E97" s="119"/>
      <c r="F97" s="121"/>
      <c r="G97" s="120"/>
      <c r="I97" s="161"/>
      <c r="J97" s="161"/>
      <c r="K97" s="161"/>
      <c r="L97" s="161"/>
      <c r="M97" s="161"/>
      <c r="N97" s="161"/>
      <c r="O97" s="161"/>
      <c r="P97" s="161"/>
      <c r="Q97" s="161"/>
      <c r="R97" s="161"/>
      <c r="S97" s="161"/>
      <c r="T97" s="161"/>
      <c r="U97" s="162"/>
      <c r="V97" s="163"/>
      <c r="W97" s="163"/>
      <c r="X97" s="161"/>
      <c r="Y97" s="162"/>
      <c r="Z97" s="163"/>
      <c r="AA97" s="163"/>
    </row>
    <row r="98" spans="1:27" s="160" customFormat="1" ht="16.5" customHeight="1">
      <c r="A98" s="123" t="s">
        <v>1086</v>
      </c>
      <c r="B98" s="462" t="s">
        <v>418</v>
      </c>
      <c r="C98" s="508" t="s">
        <v>1062</v>
      </c>
      <c r="D98" s="118" t="s">
        <v>275</v>
      </c>
      <c r="E98" s="118">
        <v>15</v>
      </c>
      <c r="F98" s="121"/>
      <c r="G98" s="120"/>
      <c r="I98" s="161"/>
      <c r="J98" s="161"/>
      <c r="K98" s="161"/>
      <c r="L98" s="161"/>
      <c r="M98" s="161"/>
      <c r="N98" s="161"/>
      <c r="O98" s="161"/>
      <c r="P98" s="161"/>
      <c r="Q98" s="161"/>
      <c r="R98" s="161"/>
      <c r="S98" s="161"/>
      <c r="T98" s="161"/>
      <c r="U98" s="162"/>
      <c r="V98" s="163"/>
      <c r="W98" s="163"/>
      <c r="X98" s="161"/>
      <c r="Y98" s="162"/>
      <c r="Z98" s="163"/>
      <c r="AA98" s="163"/>
    </row>
    <row r="99" spans="1:27" s="160" customFormat="1" ht="12" customHeight="1">
      <c r="A99" s="123"/>
      <c r="B99" s="462"/>
      <c r="C99" s="447"/>
      <c r="D99" s="118"/>
      <c r="E99" s="119"/>
      <c r="F99" s="121"/>
      <c r="G99" s="120"/>
      <c r="I99" s="161"/>
      <c r="J99" s="161"/>
      <c r="K99" s="161"/>
      <c r="L99" s="161"/>
      <c r="M99" s="161"/>
      <c r="N99" s="161"/>
      <c r="O99" s="161"/>
      <c r="P99" s="161"/>
      <c r="Q99" s="161"/>
      <c r="R99" s="161"/>
      <c r="S99" s="161"/>
      <c r="T99" s="161"/>
      <c r="U99" s="162"/>
      <c r="V99" s="163"/>
      <c r="W99" s="163"/>
      <c r="X99" s="161"/>
      <c r="Y99" s="162"/>
      <c r="Z99" s="163"/>
      <c r="AA99" s="163"/>
    </row>
    <row r="100" spans="1:27" s="160" customFormat="1" ht="16.5" customHeight="1">
      <c r="A100" s="123" t="s">
        <v>1087</v>
      </c>
      <c r="B100" s="462" t="s">
        <v>419</v>
      </c>
      <c r="C100" s="508" t="s">
        <v>1063</v>
      </c>
      <c r="D100" s="118" t="s">
        <v>275</v>
      </c>
      <c r="E100" s="119">
        <v>44</v>
      </c>
      <c r="F100" s="121"/>
      <c r="G100" s="120"/>
      <c r="I100" s="161"/>
      <c r="J100" s="161"/>
      <c r="K100" s="161"/>
      <c r="L100" s="161"/>
      <c r="M100" s="161"/>
      <c r="N100" s="161"/>
      <c r="O100" s="161"/>
      <c r="P100" s="161"/>
      <c r="Q100" s="161"/>
      <c r="R100" s="161"/>
      <c r="S100" s="161"/>
      <c r="T100" s="161"/>
      <c r="U100" s="162"/>
      <c r="V100" s="163"/>
      <c r="W100" s="163"/>
      <c r="X100" s="161"/>
      <c r="Y100" s="162"/>
      <c r="Z100" s="163"/>
      <c r="AA100" s="163"/>
    </row>
    <row r="101" spans="1:27" s="160" customFormat="1" ht="15.6" customHeight="1">
      <c r="A101" s="122"/>
      <c r="B101" s="461"/>
      <c r="C101" s="447"/>
      <c r="D101" s="118"/>
      <c r="E101" s="119"/>
      <c r="F101" s="121"/>
      <c r="G101" s="120"/>
      <c r="I101" s="161"/>
      <c r="J101" s="161"/>
      <c r="K101" s="161"/>
      <c r="L101" s="161"/>
      <c r="M101" s="161"/>
      <c r="N101" s="161"/>
      <c r="O101" s="161"/>
      <c r="P101" s="161"/>
      <c r="Q101" s="161"/>
      <c r="R101" s="161"/>
      <c r="S101" s="161"/>
      <c r="T101" s="161"/>
      <c r="U101" s="162"/>
      <c r="V101" s="163"/>
      <c r="W101" s="163"/>
      <c r="X101" s="161"/>
      <c r="Y101" s="162"/>
      <c r="Z101" s="163"/>
      <c r="AA101" s="163"/>
    </row>
    <row r="102" spans="1:27" s="160" customFormat="1" ht="15.6" customHeight="1">
      <c r="A102" s="464">
        <v>2.5</v>
      </c>
      <c r="B102" s="464" t="s">
        <v>935</v>
      </c>
      <c r="C102" s="509" t="s">
        <v>936</v>
      </c>
      <c r="D102" s="29"/>
      <c r="E102" s="29"/>
      <c r="F102" s="80"/>
      <c r="G102" s="81"/>
      <c r="I102" s="161"/>
      <c r="J102" s="161"/>
      <c r="K102" s="161"/>
      <c r="L102" s="161"/>
      <c r="M102" s="161"/>
      <c r="N102" s="161"/>
      <c r="O102" s="161"/>
      <c r="P102" s="161"/>
      <c r="Q102" s="161"/>
      <c r="R102" s="161"/>
      <c r="S102" s="161"/>
      <c r="T102" s="161"/>
      <c r="U102" s="162"/>
      <c r="V102" s="163"/>
      <c r="W102" s="163"/>
      <c r="X102" s="161"/>
      <c r="Y102" s="162"/>
      <c r="Z102" s="163"/>
      <c r="AA102" s="163"/>
    </row>
    <row r="103" spans="1:27" s="160" customFormat="1" ht="15.6" customHeight="1">
      <c r="A103" s="465"/>
      <c r="B103" s="29"/>
      <c r="C103" s="37"/>
      <c r="D103" s="29"/>
      <c r="E103" s="29"/>
      <c r="F103" s="80"/>
      <c r="G103" s="81"/>
      <c r="I103" s="161"/>
      <c r="J103" s="161"/>
      <c r="K103" s="161"/>
      <c r="L103" s="161"/>
      <c r="M103" s="161"/>
      <c r="N103" s="161"/>
      <c r="O103" s="161"/>
      <c r="P103" s="161"/>
      <c r="Q103" s="161"/>
      <c r="R103" s="161"/>
      <c r="S103" s="161"/>
      <c r="T103" s="161"/>
      <c r="U103" s="162"/>
      <c r="V103" s="163"/>
      <c r="W103" s="163"/>
      <c r="X103" s="161"/>
      <c r="Y103" s="162"/>
      <c r="Z103" s="163"/>
      <c r="AA103" s="163"/>
    </row>
    <row r="104" spans="1:27" s="160" customFormat="1" ht="15.6" customHeight="1">
      <c r="A104" s="122" t="s">
        <v>784</v>
      </c>
      <c r="B104" s="122" t="s">
        <v>1064</v>
      </c>
      <c r="C104" s="510" t="s">
        <v>1065</v>
      </c>
      <c r="D104" s="118"/>
      <c r="E104" s="119" t="s">
        <v>13</v>
      </c>
      <c r="F104" s="121"/>
      <c r="G104" s="120"/>
      <c r="I104" s="161"/>
      <c r="J104" s="161"/>
      <c r="K104" s="161"/>
      <c r="L104" s="161"/>
      <c r="M104" s="161"/>
      <c r="N104" s="161"/>
      <c r="O104" s="161"/>
      <c r="P104" s="161"/>
      <c r="Q104" s="161"/>
      <c r="R104" s="161"/>
      <c r="S104" s="161"/>
      <c r="T104" s="161"/>
      <c r="U104" s="162"/>
      <c r="V104" s="163"/>
      <c r="W104" s="163"/>
      <c r="X104" s="161"/>
      <c r="Y104" s="162"/>
      <c r="Z104" s="163"/>
      <c r="AA104" s="163"/>
    </row>
    <row r="105" spans="1:27" s="160" customFormat="1" ht="27" customHeight="1">
      <c r="A105" s="123"/>
      <c r="B105" s="123"/>
      <c r="C105" s="508"/>
      <c r="D105" s="118"/>
      <c r="E105" s="119"/>
      <c r="F105" s="121"/>
      <c r="G105" s="120"/>
      <c r="I105" s="161"/>
      <c r="J105" s="161"/>
      <c r="K105" s="161"/>
      <c r="L105" s="161"/>
      <c r="M105" s="161"/>
      <c r="N105" s="161"/>
      <c r="O105" s="161"/>
      <c r="P105" s="161"/>
      <c r="Q105" s="161"/>
      <c r="R105" s="161"/>
      <c r="S105" s="161"/>
      <c r="T105" s="161"/>
      <c r="U105" s="162"/>
      <c r="V105" s="163"/>
      <c r="W105" s="163"/>
      <c r="X105" s="161"/>
      <c r="Y105" s="162"/>
      <c r="Z105" s="163"/>
      <c r="AA105" s="163"/>
    </row>
    <row r="106" spans="1:27" s="160" customFormat="1" ht="18" customHeight="1">
      <c r="A106" s="123" t="s">
        <v>1043</v>
      </c>
      <c r="B106" s="123" t="s">
        <v>1066</v>
      </c>
      <c r="C106" s="508" t="s">
        <v>1067</v>
      </c>
      <c r="D106" s="118" t="s">
        <v>12</v>
      </c>
      <c r="E106" s="119">
        <v>33</v>
      </c>
      <c r="F106" s="121"/>
      <c r="G106" s="120"/>
      <c r="I106" s="161"/>
      <c r="J106" s="161"/>
      <c r="K106" s="161"/>
      <c r="L106" s="161"/>
      <c r="M106" s="161"/>
      <c r="N106" s="161"/>
      <c r="O106" s="161"/>
      <c r="P106" s="161"/>
      <c r="Q106" s="161"/>
      <c r="R106" s="161"/>
      <c r="S106" s="161"/>
      <c r="T106" s="161"/>
      <c r="U106" s="162"/>
      <c r="V106" s="163"/>
      <c r="W106" s="163"/>
      <c r="X106" s="161"/>
      <c r="Y106" s="162"/>
      <c r="Z106" s="163"/>
      <c r="AA106" s="163"/>
    </row>
    <row r="107" spans="1:27" s="160" customFormat="1" ht="15.6" customHeight="1">
      <c r="A107" s="123"/>
      <c r="B107" s="462"/>
      <c r="C107" s="508"/>
      <c r="D107" s="118"/>
      <c r="E107" s="119"/>
      <c r="F107" s="121"/>
      <c r="G107" s="120"/>
      <c r="I107" s="161"/>
      <c r="J107" s="161"/>
      <c r="K107" s="161"/>
      <c r="L107" s="161"/>
      <c r="M107" s="161"/>
      <c r="N107" s="161"/>
      <c r="O107" s="161"/>
      <c r="P107" s="161"/>
      <c r="Q107" s="161"/>
      <c r="R107" s="161"/>
      <c r="S107" s="161"/>
      <c r="T107" s="161"/>
      <c r="U107" s="162"/>
      <c r="V107" s="163"/>
      <c r="W107" s="163"/>
      <c r="X107" s="161"/>
      <c r="Y107" s="162"/>
      <c r="Z107" s="163"/>
      <c r="AA107" s="163"/>
    </row>
    <row r="108" spans="1:27" s="160" customFormat="1" ht="13.2">
      <c r="A108" s="456" t="s">
        <v>1088</v>
      </c>
      <c r="B108" s="456" t="s">
        <v>1068</v>
      </c>
      <c r="C108" s="508" t="s">
        <v>1089</v>
      </c>
      <c r="D108" s="15"/>
      <c r="E108" s="457"/>
      <c r="F108" s="458"/>
      <c r="G108" s="459"/>
      <c r="I108" s="161"/>
      <c r="J108" s="161"/>
      <c r="K108" s="161"/>
      <c r="L108" s="161"/>
      <c r="M108" s="161"/>
      <c r="N108" s="161"/>
      <c r="O108" s="161"/>
      <c r="P108" s="161"/>
      <c r="Q108" s="161"/>
      <c r="R108" s="161"/>
      <c r="S108" s="161"/>
      <c r="T108" s="161"/>
      <c r="U108" s="162"/>
      <c r="V108" s="163"/>
      <c r="W108" s="163"/>
      <c r="X108" s="161"/>
      <c r="Y108" s="162"/>
      <c r="Z108" s="163"/>
      <c r="AA108" s="163"/>
    </row>
    <row r="109" spans="1:27" s="160" customFormat="1" ht="15" customHeight="1">
      <c r="A109" s="123"/>
      <c r="B109" s="123"/>
      <c r="C109" s="455" t="s">
        <v>1090</v>
      </c>
      <c r="D109" s="118"/>
      <c r="E109" s="119"/>
      <c r="F109" s="121"/>
      <c r="G109" s="164"/>
      <c r="I109" s="161"/>
      <c r="J109" s="161"/>
      <c r="K109" s="161"/>
      <c r="L109" s="161"/>
      <c r="M109" s="161"/>
      <c r="N109" s="161"/>
      <c r="O109" s="161"/>
      <c r="P109" s="161"/>
      <c r="Q109" s="161"/>
      <c r="R109" s="161"/>
      <c r="S109" s="161"/>
      <c r="T109" s="161"/>
      <c r="U109" s="162"/>
      <c r="V109" s="163"/>
      <c r="W109" s="163"/>
      <c r="X109" s="161"/>
      <c r="Y109" s="162"/>
      <c r="Z109" s="163"/>
      <c r="AA109" s="163"/>
    </row>
    <row r="110" spans="1:27" s="160" customFormat="1" ht="13.5" customHeight="1">
      <c r="A110" s="123"/>
      <c r="B110" s="123"/>
      <c r="C110" s="455" t="s">
        <v>1091</v>
      </c>
      <c r="D110" s="15" t="s">
        <v>12</v>
      </c>
      <c r="E110" s="457">
        <v>33</v>
      </c>
      <c r="F110" s="458"/>
      <c r="G110" s="459"/>
      <c r="I110" s="161"/>
      <c r="J110" s="161"/>
      <c r="K110" s="161"/>
      <c r="L110" s="161"/>
      <c r="M110" s="161"/>
      <c r="N110" s="161"/>
      <c r="O110" s="161"/>
      <c r="P110" s="161"/>
      <c r="Q110" s="161"/>
      <c r="R110" s="161"/>
      <c r="S110" s="161"/>
      <c r="T110" s="161"/>
      <c r="U110" s="162"/>
      <c r="V110" s="163"/>
      <c r="W110" s="163"/>
      <c r="X110" s="161"/>
      <c r="Y110" s="162"/>
      <c r="Z110" s="163"/>
      <c r="AA110" s="163"/>
    </row>
    <row r="111" spans="1:27" s="160" customFormat="1" ht="13.5" customHeight="1">
      <c r="A111" s="208"/>
      <c r="B111" s="123"/>
      <c r="C111" s="508"/>
      <c r="D111" s="15"/>
      <c r="E111" s="457"/>
      <c r="F111" s="458"/>
      <c r="G111" s="459"/>
      <c r="I111" s="161"/>
      <c r="J111" s="161"/>
      <c r="K111" s="161"/>
      <c r="L111" s="161"/>
      <c r="M111" s="161"/>
      <c r="N111" s="161"/>
      <c r="O111" s="161"/>
      <c r="P111" s="161"/>
      <c r="Q111" s="161"/>
      <c r="R111" s="161"/>
      <c r="S111" s="161"/>
      <c r="T111" s="161"/>
      <c r="U111" s="162"/>
      <c r="V111" s="163"/>
      <c r="W111" s="163"/>
      <c r="X111" s="161"/>
      <c r="Y111" s="162"/>
      <c r="Z111" s="163"/>
      <c r="AA111" s="163"/>
    </row>
    <row r="112" spans="1:27" s="160" customFormat="1" ht="13.5" customHeight="1">
      <c r="A112" s="208"/>
      <c r="B112" s="123"/>
      <c r="C112" s="508"/>
      <c r="D112" s="15"/>
      <c r="E112" s="457"/>
      <c r="F112" s="458"/>
      <c r="G112" s="459"/>
      <c r="I112" s="161"/>
      <c r="J112" s="161"/>
      <c r="K112" s="161"/>
      <c r="L112" s="161"/>
      <c r="M112" s="161"/>
      <c r="N112" s="161"/>
      <c r="O112" s="161"/>
      <c r="P112" s="161"/>
      <c r="Q112" s="161"/>
      <c r="R112" s="161"/>
      <c r="S112" s="161"/>
      <c r="T112" s="161"/>
      <c r="U112" s="162"/>
      <c r="V112" s="163"/>
      <c r="W112" s="163"/>
      <c r="X112" s="161"/>
      <c r="Y112" s="162"/>
      <c r="Z112" s="163"/>
      <c r="AA112" s="163"/>
    </row>
    <row r="113" spans="1:27" s="160" customFormat="1" ht="13.5" customHeight="1">
      <c r="A113" s="208"/>
      <c r="B113" s="123"/>
      <c r="C113" s="508"/>
      <c r="D113" s="15"/>
      <c r="E113" s="457"/>
      <c r="F113" s="458"/>
      <c r="G113" s="459"/>
      <c r="I113" s="161"/>
      <c r="J113" s="161"/>
      <c r="K113" s="161"/>
      <c r="L113" s="161"/>
      <c r="M113" s="161"/>
      <c r="N113" s="161"/>
      <c r="O113" s="161"/>
      <c r="P113" s="161"/>
      <c r="Q113" s="161"/>
      <c r="R113" s="161"/>
      <c r="S113" s="161"/>
      <c r="T113" s="161"/>
      <c r="U113" s="162"/>
      <c r="V113" s="163"/>
      <c r="W113" s="163"/>
      <c r="X113" s="161"/>
      <c r="Y113" s="162"/>
      <c r="Z113" s="163"/>
      <c r="AA113" s="163"/>
    </row>
    <row r="114" spans="1:27" s="160" customFormat="1" ht="13.5" customHeight="1">
      <c r="A114" s="208"/>
      <c r="B114" s="123"/>
      <c r="C114" s="508"/>
      <c r="D114" s="15"/>
      <c r="E114" s="457"/>
      <c r="F114" s="458"/>
      <c r="G114" s="459"/>
      <c r="I114" s="161"/>
      <c r="J114" s="161"/>
      <c r="K114" s="161"/>
      <c r="L114" s="161"/>
      <c r="M114" s="161"/>
      <c r="N114" s="161"/>
      <c r="O114" s="161"/>
      <c r="P114" s="161"/>
      <c r="Q114" s="161"/>
      <c r="R114" s="161"/>
      <c r="S114" s="161"/>
      <c r="T114" s="161"/>
      <c r="U114" s="162"/>
      <c r="V114" s="163"/>
      <c r="W114" s="163"/>
      <c r="X114" s="161"/>
      <c r="Y114" s="162"/>
      <c r="Z114" s="163"/>
      <c r="AA114" s="163"/>
    </row>
    <row r="115" spans="1:27" s="160" customFormat="1" ht="13.5" customHeight="1">
      <c r="A115" s="208"/>
      <c r="B115" s="123"/>
      <c r="C115" s="508"/>
      <c r="D115" s="15"/>
      <c r="E115" s="457"/>
      <c r="F115" s="458"/>
      <c r="G115" s="459"/>
      <c r="I115" s="161"/>
      <c r="J115" s="161"/>
      <c r="K115" s="161"/>
      <c r="L115" s="161"/>
      <c r="M115" s="161"/>
      <c r="N115" s="161"/>
      <c r="O115" s="161"/>
      <c r="P115" s="161"/>
      <c r="Q115" s="161"/>
      <c r="R115" s="161"/>
      <c r="S115" s="161"/>
      <c r="T115" s="161"/>
      <c r="U115" s="162"/>
      <c r="V115" s="163"/>
      <c r="W115" s="163"/>
      <c r="X115" s="161"/>
      <c r="Y115" s="162"/>
      <c r="Z115" s="163"/>
      <c r="AA115" s="163"/>
    </row>
    <row r="116" spans="1:27" s="160" customFormat="1" ht="13.5" customHeight="1">
      <c r="A116" s="208"/>
      <c r="B116" s="123"/>
      <c r="C116" s="508"/>
      <c r="D116" s="15"/>
      <c r="E116" s="457"/>
      <c r="F116" s="458"/>
      <c r="G116" s="459"/>
      <c r="I116" s="161"/>
      <c r="J116" s="161"/>
      <c r="K116" s="161"/>
      <c r="L116" s="161"/>
      <c r="M116" s="161"/>
      <c r="N116" s="161"/>
      <c r="O116" s="161"/>
      <c r="P116" s="161"/>
      <c r="Q116" s="161"/>
      <c r="R116" s="161"/>
      <c r="S116" s="161"/>
      <c r="T116" s="161"/>
      <c r="U116" s="162"/>
      <c r="V116" s="163"/>
      <c r="W116" s="163"/>
      <c r="X116" s="161"/>
      <c r="Y116" s="162"/>
      <c r="Z116" s="163"/>
      <c r="AA116" s="163"/>
    </row>
    <row r="117" spans="1:27" s="160" customFormat="1" ht="13.5" customHeight="1">
      <c r="A117" s="208"/>
      <c r="B117" s="123"/>
      <c r="C117" s="508"/>
      <c r="D117" s="15"/>
      <c r="E117" s="457"/>
      <c r="F117" s="458"/>
      <c r="G117" s="459"/>
      <c r="I117" s="161"/>
      <c r="J117" s="161"/>
      <c r="K117" s="161"/>
      <c r="L117" s="161"/>
      <c r="M117" s="161"/>
      <c r="N117" s="161"/>
      <c r="O117" s="161"/>
      <c r="P117" s="161"/>
      <c r="Q117" s="161"/>
      <c r="R117" s="161"/>
      <c r="S117" s="161"/>
      <c r="T117" s="161"/>
      <c r="U117" s="162"/>
      <c r="V117" s="163"/>
      <c r="W117" s="163"/>
      <c r="X117" s="161"/>
      <c r="Y117" s="162"/>
      <c r="Z117" s="163"/>
      <c r="AA117" s="163"/>
    </row>
    <row r="118" spans="1:27" s="160" customFormat="1" ht="13.5" customHeight="1">
      <c r="A118" s="208"/>
      <c r="B118" s="123"/>
      <c r="C118" s="508"/>
      <c r="D118" s="15"/>
      <c r="E118" s="457"/>
      <c r="F118" s="458"/>
      <c r="G118" s="459"/>
      <c r="I118" s="161"/>
      <c r="J118" s="161"/>
      <c r="K118" s="161"/>
      <c r="L118" s="161"/>
      <c r="M118" s="161"/>
      <c r="N118" s="161"/>
      <c r="O118" s="161"/>
      <c r="P118" s="161"/>
      <c r="Q118" s="161"/>
      <c r="R118" s="161"/>
      <c r="S118" s="161"/>
      <c r="T118" s="161"/>
      <c r="U118" s="162"/>
      <c r="V118" s="163"/>
      <c r="W118" s="163"/>
      <c r="X118" s="161"/>
      <c r="Y118" s="162"/>
      <c r="Z118" s="163"/>
      <c r="AA118" s="163"/>
    </row>
    <row r="119" spans="1:27" s="160" customFormat="1" ht="13.5" customHeight="1">
      <c r="A119" s="208"/>
      <c r="B119" s="123"/>
      <c r="C119" s="508"/>
      <c r="D119" s="15"/>
      <c r="E119" s="457"/>
      <c r="F119" s="458"/>
      <c r="G119" s="459"/>
      <c r="I119" s="161"/>
      <c r="J119" s="161"/>
      <c r="K119" s="161"/>
      <c r="L119" s="161"/>
      <c r="M119" s="161"/>
      <c r="N119" s="161"/>
      <c r="O119" s="161"/>
      <c r="P119" s="161"/>
      <c r="Q119" s="161"/>
      <c r="R119" s="161"/>
      <c r="S119" s="161"/>
      <c r="T119" s="161"/>
      <c r="U119" s="162"/>
      <c r="V119" s="163"/>
      <c r="W119" s="163"/>
      <c r="X119" s="161"/>
      <c r="Y119" s="162"/>
      <c r="Z119" s="163"/>
      <c r="AA119" s="163"/>
    </row>
    <row r="120" spans="1:27" s="160" customFormat="1" ht="13.5" customHeight="1">
      <c r="A120" s="208"/>
      <c r="B120" s="123"/>
      <c r="C120" s="508"/>
      <c r="D120" s="15"/>
      <c r="E120" s="457"/>
      <c r="F120" s="458"/>
      <c r="G120" s="459"/>
      <c r="I120" s="161"/>
      <c r="J120" s="161"/>
      <c r="K120" s="161"/>
      <c r="L120" s="161"/>
      <c r="M120" s="161"/>
      <c r="N120" s="161"/>
      <c r="O120" s="161"/>
      <c r="P120" s="161"/>
      <c r="Q120" s="161"/>
      <c r="R120" s="161"/>
      <c r="S120" s="161"/>
      <c r="T120" s="161"/>
      <c r="U120" s="162"/>
      <c r="V120" s="163"/>
      <c r="W120" s="163"/>
      <c r="X120" s="161"/>
      <c r="Y120" s="162"/>
      <c r="Z120" s="163"/>
      <c r="AA120" s="163"/>
    </row>
    <row r="121" spans="1:27" s="160" customFormat="1" ht="12" customHeight="1">
      <c r="A121" s="208"/>
      <c r="B121" s="188"/>
      <c r="C121" s="511"/>
      <c r="D121" s="190"/>
      <c r="E121" s="191"/>
      <c r="F121" s="195"/>
      <c r="G121" s="164"/>
      <c r="I121" s="161"/>
      <c r="J121" s="161"/>
      <c r="K121" s="161"/>
      <c r="L121" s="161"/>
      <c r="M121" s="161"/>
      <c r="N121" s="161"/>
      <c r="O121" s="161"/>
      <c r="P121" s="161"/>
      <c r="Q121" s="161"/>
      <c r="R121" s="161"/>
      <c r="S121" s="161"/>
      <c r="T121" s="161"/>
      <c r="U121" s="162"/>
      <c r="V121" s="163"/>
      <c r="W121" s="163"/>
      <c r="X121" s="161"/>
      <c r="Y121" s="162"/>
      <c r="Z121" s="163"/>
      <c r="AA121" s="163"/>
    </row>
    <row r="122" spans="1:27" s="160" customFormat="1" ht="12" customHeight="1">
      <c r="A122" s="62"/>
      <c r="B122" s="70"/>
      <c r="C122" s="70"/>
      <c r="D122" s="70"/>
      <c r="E122" s="70"/>
      <c r="F122" s="71"/>
      <c r="G122" s="72"/>
      <c r="I122" s="161"/>
      <c r="J122" s="161"/>
      <c r="K122" s="161"/>
      <c r="L122" s="161"/>
      <c r="M122" s="161"/>
      <c r="N122" s="161"/>
      <c r="O122" s="161"/>
      <c r="P122" s="161"/>
      <c r="Q122" s="161"/>
      <c r="R122" s="161"/>
      <c r="S122" s="161"/>
      <c r="T122" s="161"/>
      <c r="U122" s="162"/>
      <c r="V122" s="163"/>
      <c r="W122" s="163"/>
      <c r="X122" s="161"/>
      <c r="Y122" s="162"/>
      <c r="Z122" s="163"/>
      <c r="AA122" s="163"/>
    </row>
    <row r="123" spans="1:27" s="160" customFormat="1" ht="12" customHeight="1">
      <c r="A123" s="152" t="s">
        <v>1822</v>
      </c>
      <c r="B123" s="60"/>
      <c r="C123" s="153"/>
      <c r="D123" s="153"/>
      <c r="E123" s="153"/>
      <c r="F123" s="155"/>
      <c r="G123" s="170">
        <f>SUM(G36:G121)</f>
        <v>0</v>
      </c>
      <c r="I123" s="161"/>
      <c r="J123" s="161"/>
      <c r="K123" s="161"/>
      <c r="L123" s="161"/>
      <c r="M123" s="161"/>
      <c r="N123" s="161"/>
      <c r="O123" s="161"/>
      <c r="P123" s="161"/>
      <c r="Q123" s="161"/>
      <c r="R123" s="161"/>
      <c r="S123" s="161"/>
      <c r="T123" s="161"/>
      <c r="U123" s="162"/>
      <c r="V123" s="163"/>
      <c r="W123" s="163"/>
      <c r="X123" s="161"/>
      <c r="Y123" s="162"/>
      <c r="Z123" s="163"/>
      <c r="AA123" s="163"/>
    </row>
    <row r="124" spans="1:27" s="160" customFormat="1" ht="12" customHeight="1" thickBot="1">
      <c r="A124" s="53"/>
      <c r="B124" s="65"/>
      <c r="C124" s="65"/>
      <c r="D124" s="65"/>
      <c r="E124" s="65"/>
      <c r="F124" s="73"/>
      <c r="G124" s="51"/>
      <c r="I124" s="161"/>
      <c r="J124" s="161"/>
      <c r="K124" s="161"/>
      <c r="L124" s="161"/>
      <c r="M124" s="161"/>
      <c r="N124" s="161"/>
      <c r="O124" s="161"/>
      <c r="P124" s="161"/>
      <c r="Q124" s="161"/>
      <c r="R124" s="161"/>
      <c r="S124" s="161"/>
      <c r="T124" s="161"/>
      <c r="U124" s="162"/>
      <c r="V124" s="163"/>
      <c r="W124" s="163"/>
      <c r="X124" s="161"/>
      <c r="Y124" s="162"/>
      <c r="Z124" s="163"/>
      <c r="AA124" s="163"/>
    </row>
    <row r="125" spans="1:27" s="160" customFormat="1" ht="15.6" customHeight="1" thickBot="1">
      <c r="A125" s="779" t="s">
        <v>27</v>
      </c>
      <c r="B125" s="780"/>
      <c r="C125" s="781"/>
      <c r="D125" s="781"/>
      <c r="E125" s="781"/>
      <c r="F125" s="782" t="s">
        <v>28</v>
      </c>
      <c r="G125" s="783"/>
      <c r="I125" s="161"/>
      <c r="J125" s="161"/>
      <c r="K125" s="161"/>
      <c r="L125" s="161"/>
      <c r="M125" s="161"/>
      <c r="N125" s="161"/>
      <c r="O125" s="161"/>
      <c r="P125" s="161"/>
      <c r="Q125" s="161"/>
      <c r="R125" s="161"/>
      <c r="S125" s="161"/>
      <c r="T125" s="161"/>
      <c r="U125" s="162"/>
      <c r="V125" s="163"/>
      <c r="W125" s="163"/>
      <c r="X125" s="161"/>
      <c r="Y125" s="162"/>
      <c r="Z125" s="163"/>
      <c r="AA125" s="163"/>
    </row>
    <row r="128" spans="1:27" ht="12" customHeight="1">
      <c r="C128" s="605"/>
    </row>
    <row r="129" spans="3:3" ht="12" customHeight="1">
      <c r="C129" s="606"/>
    </row>
  </sheetData>
  <mergeCells count="8">
    <mergeCell ref="A125:E125"/>
    <mergeCell ref="F125:G125"/>
    <mergeCell ref="A2:G2"/>
    <mergeCell ref="A68:E68"/>
    <mergeCell ref="F68:G68"/>
    <mergeCell ref="A70:G70"/>
    <mergeCell ref="A3:C3"/>
    <mergeCell ref="A71:C71"/>
  </mergeCells>
  <conditionalFormatting sqref="D1 G1">
    <cfRule type="cellIs" dxfId="30" priority="13" stopIfTrue="1" operator="lessThan">
      <formula>0.005</formula>
    </cfRule>
  </conditionalFormatting>
  <conditionalFormatting sqref="D9:D11 G9:G11">
    <cfRule type="cellIs" dxfId="29" priority="9" stopIfTrue="1" operator="lessThan">
      <formula>0.005</formula>
    </cfRule>
  </conditionalFormatting>
  <conditionalFormatting sqref="D65:D67 G65:G67">
    <cfRule type="cellIs" dxfId="28" priority="3" stopIfTrue="1" operator="lessThan">
      <formula>0.005</formula>
    </cfRule>
  </conditionalFormatting>
  <conditionalFormatting sqref="D69 G69">
    <cfRule type="cellIs" dxfId="27" priority="5" stopIfTrue="1" operator="lessThan">
      <formula>0.005</formula>
    </cfRule>
  </conditionalFormatting>
  <conditionalFormatting sqref="D77:D79 G77:G79">
    <cfRule type="cellIs" dxfId="26" priority="1" stopIfTrue="1" operator="lessThan">
      <formula>0.005</formula>
    </cfRule>
  </conditionalFormatting>
  <conditionalFormatting sqref="D102:D103 G102:G103">
    <cfRule type="cellIs" dxfId="25" priority="15" stopIfTrue="1" operator="lessThan">
      <formula>0.005</formula>
    </cfRule>
  </conditionalFormatting>
  <conditionalFormatting sqref="D122:D124 G122:G124">
    <cfRule type="cellIs" dxfId="24" priority="25" stopIfTrue="1" operator="lessThan">
      <formula>0.005</formula>
    </cfRule>
  </conditionalFormatting>
  <conditionalFormatting sqref="G1">
    <cfRule type="cellIs" dxfId="23" priority="14" stopIfTrue="1" operator="equal">
      <formula>0</formula>
    </cfRule>
  </conditionalFormatting>
  <conditionalFormatting sqref="G9:G11">
    <cfRule type="cellIs" dxfId="22" priority="10" stopIfTrue="1" operator="equal">
      <formula>0</formula>
    </cfRule>
  </conditionalFormatting>
  <conditionalFormatting sqref="G65:G67">
    <cfRule type="cellIs" dxfId="21" priority="4" stopIfTrue="1" operator="equal">
      <formula>0</formula>
    </cfRule>
  </conditionalFormatting>
  <conditionalFormatting sqref="G69">
    <cfRule type="cellIs" dxfId="20" priority="6" stopIfTrue="1" operator="equal">
      <formula>0</formula>
    </cfRule>
  </conditionalFormatting>
  <conditionalFormatting sqref="G77:G79">
    <cfRule type="cellIs" dxfId="19" priority="2" stopIfTrue="1" operator="equal">
      <formula>0</formula>
    </cfRule>
  </conditionalFormatting>
  <conditionalFormatting sqref="G102:G103">
    <cfRule type="cellIs" dxfId="18" priority="16" stopIfTrue="1" operator="equal">
      <formula>0</formula>
    </cfRule>
  </conditionalFormatting>
  <conditionalFormatting sqref="G122:G124">
    <cfRule type="cellIs" dxfId="17" priority="26" stopIfTrue="1" operator="equal">
      <formula>0</formula>
    </cfRule>
  </conditionalFormatting>
  <dataValidations count="1">
    <dataValidation type="custom" allowBlank="1" showInputMessage="1" showErrorMessage="1" errorTitle="Invalid rate" error="A value with an invalid decimal part_x000a_was entered." sqref="F122:F124 F9:F11 F102:F103 F1:F2 F69:F70 F65:F67 F77:F79" xr:uid="{87492ACF-5CDE-4558-8770-E2284FA63699}">
      <formula1>(F1)-TRUNC(F1,2)=0</formula1>
    </dataValidation>
  </dataValidations>
  <printOptions horizontalCentered="1"/>
  <pageMargins left="0.78740157480314965" right="0.59055118110236227" top="0.98425196850393704" bottom="0.39370078740157483" header="0.39370078740157483" footer="0.19685039370078741"/>
  <pageSetup paperSize="9" scale="78" firstPageNumber="140" orientation="portrait" blackAndWhite="1" useFirstPageNumber="1" r:id="rId1"/>
  <headerFooter alignWithMargins="0">
    <oddHeader>&amp;L&amp;"Calibri,Regular"&amp;8EKANGALA WWTW 
STAGE 2 COST ESTIMATES</oddHeader>
    <oddFooter xml:space="preserve">&amp;C&amp;"Calibri,Regular"&amp;8Part C2: </oddFooter>
  </headerFooter>
  <rowBreaks count="1" manualBreakCount="1">
    <brk id="68"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25E2F8-162B-44C8-AA97-52A3B7CAAEC5}">
  <dimension ref="A1:AA129"/>
  <sheetViews>
    <sheetView showZeros="0" view="pageBreakPreview" topLeftCell="A97" zoomScaleNormal="70" zoomScaleSheetLayoutView="100" workbookViewId="0">
      <selection activeCell="F81" sqref="F81"/>
    </sheetView>
  </sheetViews>
  <sheetFormatPr defaultColWidth="8.88671875" defaultRowHeight="12" customHeight="1"/>
  <cols>
    <col min="1" max="1" width="8.5546875" style="161" customWidth="1"/>
    <col min="2" max="2" width="13.88671875" style="161" customWidth="1"/>
    <col min="3" max="3" width="46.21875" style="161" customWidth="1"/>
    <col min="4" max="4" width="8.77734375" style="161" customWidth="1"/>
    <col min="5" max="5" width="9.44140625" style="161" customWidth="1"/>
    <col min="6" max="6" width="12" style="162" bestFit="1" customWidth="1"/>
    <col min="7" max="7" width="14.21875" style="160" customWidth="1"/>
    <col min="8" max="8" width="15.77734375" style="160" customWidth="1"/>
    <col min="9" max="11" width="8.88671875" style="161"/>
    <col min="12" max="12" width="19.21875" style="161" customWidth="1"/>
    <col min="13" max="13" width="16" style="161" customWidth="1"/>
    <col min="14" max="15" width="8.88671875" style="161"/>
    <col min="16" max="16" width="11" style="161" bestFit="1" customWidth="1"/>
    <col min="17" max="17" width="8.88671875" style="161"/>
    <col min="18" max="18" width="15.88671875" style="161" bestFit="1" customWidth="1"/>
    <col min="19" max="19" width="15.88671875" style="161" customWidth="1"/>
    <col min="20" max="20" width="12.109375" style="161" customWidth="1"/>
    <col min="21" max="21" width="12.77734375" style="162" customWidth="1"/>
    <col min="22" max="22" width="13.77734375" style="163" customWidth="1"/>
    <col min="23" max="23" width="15.77734375" style="163" customWidth="1"/>
    <col min="24" max="24" width="8.88671875" style="161"/>
    <col min="25" max="25" width="12.77734375" style="162" customWidth="1"/>
    <col min="26" max="26" width="13.77734375" style="163" customWidth="1"/>
    <col min="27" max="27" width="15.77734375" style="163" customWidth="1"/>
    <col min="28" max="16384" width="8.88671875" style="161"/>
  </cols>
  <sheetData>
    <row r="1" spans="1:7" ht="12" customHeight="1">
      <c r="A1" s="514" t="s">
        <v>248</v>
      </c>
      <c r="B1" s="148"/>
      <c r="C1" s="149"/>
      <c r="D1" s="149"/>
      <c r="E1" s="149"/>
      <c r="F1" s="149"/>
      <c r="G1" s="149"/>
    </row>
    <row r="2" spans="1:7" ht="12" customHeight="1">
      <c r="A2" s="763" t="s">
        <v>1837</v>
      </c>
      <c r="B2" s="763"/>
      <c r="C2" s="763"/>
      <c r="D2" s="763"/>
      <c r="E2" s="763"/>
      <c r="F2" s="763"/>
      <c r="G2" s="763"/>
    </row>
    <row r="3" spans="1:7" ht="12" customHeight="1">
      <c r="A3" s="757" t="s">
        <v>1125</v>
      </c>
      <c r="B3" s="757"/>
      <c r="C3" s="757"/>
      <c r="D3" s="621"/>
      <c r="E3" s="621"/>
      <c r="F3" s="621"/>
      <c r="G3" s="621"/>
    </row>
    <row r="4" spans="1:7" ht="12" customHeight="1">
      <c r="A4" s="60"/>
      <c r="B4" s="60"/>
      <c r="C4" s="149"/>
      <c r="D4" s="149"/>
      <c r="E4" s="149"/>
      <c r="F4" s="149"/>
      <c r="G4" s="149"/>
    </row>
    <row r="5" spans="1:7" ht="12" customHeight="1">
      <c r="A5" s="61"/>
      <c r="B5" s="61"/>
      <c r="C5" s="61"/>
      <c r="D5" s="61"/>
      <c r="E5" s="61"/>
      <c r="F5" s="61"/>
      <c r="G5" s="61"/>
    </row>
    <row r="6" spans="1:7" ht="12" customHeight="1">
      <c r="A6" s="29" t="s">
        <v>0</v>
      </c>
      <c r="B6" s="29" t="s">
        <v>433</v>
      </c>
      <c r="C6" s="29" t="s">
        <v>1</v>
      </c>
      <c r="D6" s="29" t="s">
        <v>2</v>
      </c>
      <c r="E6" s="29" t="s">
        <v>3</v>
      </c>
      <c r="F6" s="29" t="s">
        <v>4</v>
      </c>
      <c r="G6" s="29" t="s">
        <v>249</v>
      </c>
    </row>
    <row r="7" spans="1:7" ht="12" customHeight="1">
      <c r="A7" s="29" t="s">
        <v>29</v>
      </c>
      <c r="B7" s="29"/>
      <c r="C7" s="29"/>
      <c r="D7" s="29"/>
      <c r="E7" s="29"/>
      <c r="F7" s="29"/>
      <c r="G7" s="29" t="s">
        <v>250</v>
      </c>
    </row>
    <row r="8" spans="1:7" ht="12" customHeight="1">
      <c r="A8" s="51"/>
      <c r="B8" s="51"/>
      <c r="C8" s="51"/>
      <c r="D8" s="51"/>
      <c r="E8" s="51"/>
      <c r="F8" s="51"/>
      <c r="G8" s="51"/>
    </row>
    <row r="9" spans="1:7" ht="12" customHeight="1">
      <c r="A9" s="37"/>
      <c r="B9" s="63"/>
      <c r="C9" s="63"/>
      <c r="D9" s="63"/>
      <c r="E9" s="63"/>
      <c r="F9" s="505"/>
      <c r="G9" s="29"/>
    </row>
    <row r="10" spans="1:7" ht="12" customHeight="1">
      <c r="A10" s="152"/>
      <c r="B10" s="60"/>
      <c r="C10" s="153"/>
      <c r="D10" s="153"/>
      <c r="E10" s="153"/>
      <c r="F10" s="154"/>
      <c r="G10" s="170"/>
    </row>
    <row r="11" spans="1:7" ht="12" customHeight="1">
      <c r="A11" s="53"/>
      <c r="B11" s="65"/>
      <c r="C11" s="65"/>
      <c r="D11" s="65"/>
      <c r="E11" s="65"/>
      <c r="F11" s="66"/>
      <c r="G11" s="77"/>
    </row>
    <row r="12" spans="1:7" ht="13.2">
      <c r="A12" s="310"/>
      <c r="B12" s="426"/>
      <c r="C12" s="425"/>
      <c r="D12" s="118"/>
      <c r="E12" s="119"/>
      <c r="F12" s="121"/>
      <c r="G12" s="120"/>
    </row>
    <row r="13" spans="1:7" ht="12" customHeight="1">
      <c r="A13" s="392"/>
      <c r="B13" s="461"/>
      <c r="C13" s="461"/>
      <c r="D13" s="118"/>
      <c r="E13" s="119"/>
      <c r="F13" s="121"/>
      <c r="G13" s="120"/>
    </row>
    <row r="14" spans="1:7" ht="14.25" customHeight="1">
      <c r="A14" s="122" t="s">
        <v>1191</v>
      </c>
      <c r="B14" s="426"/>
      <c r="C14" s="117" t="s">
        <v>904</v>
      </c>
      <c r="D14" s="118"/>
      <c r="E14" s="119"/>
      <c r="F14" s="121"/>
      <c r="G14" s="120"/>
    </row>
    <row r="15" spans="1:7" ht="12" customHeight="1">
      <c r="A15" s="208"/>
      <c r="B15" s="122"/>
      <c r="C15" s="461"/>
      <c r="D15" s="118"/>
      <c r="E15" s="119"/>
      <c r="F15" s="121"/>
      <c r="G15" s="120"/>
    </row>
    <row r="16" spans="1:7" ht="13.2">
      <c r="A16" s="206" t="s">
        <v>495</v>
      </c>
      <c r="B16" s="634" t="s">
        <v>1161</v>
      </c>
      <c r="C16" s="635" t="s">
        <v>1126</v>
      </c>
      <c r="D16" s="118"/>
      <c r="E16" s="119" t="s">
        <v>13</v>
      </c>
      <c r="F16" s="121"/>
      <c r="G16" s="120"/>
    </row>
    <row r="17" spans="1:27" ht="12" customHeight="1">
      <c r="A17" s="206"/>
      <c r="B17" s="39"/>
      <c r="C17" s="39"/>
      <c r="D17" s="118"/>
      <c r="E17" s="119"/>
      <c r="F17" s="121"/>
      <c r="G17" s="120"/>
    </row>
    <row r="18" spans="1:27" ht="13.2">
      <c r="A18" s="513" t="s">
        <v>523</v>
      </c>
      <c r="B18" s="124">
        <v>702.01</v>
      </c>
      <c r="C18" s="124" t="s">
        <v>95</v>
      </c>
      <c r="D18" s="14"/>
      <c r="E18" s="14"/>
      <c r="F18" s="636"/>
      <c r="G18" s="637" t="str">
        <f t="shared" ref="G18:G21" si="0">IF(F18="","",F18*$D18)</f>
        <v/>
      </c>
    </row>
    <row r="19" spans="1:27" ht="13.2">
      <c r="A19" s="206"/>
      <c r="B19" s="39"/>
      <c r="C19" s="39"/>
      <c r="D19" s="14"/>
      <c r="E19" s="14"/>
      <c r="F19" s="636"/>
      <c r="G19" s="638" t="str">
        <f t="shared" si="0"/>
        <v/>
      </c>
    </row>
    <row r="20" spans="1:27" ht="13.2">
      <c r="A20" s="206" t="s">
        <v>524</v>
      </c>
      <c r="B20" s="124" t="s">
        <v>397</v>
      </c>
      <c r="C20" s="124" t="s">
        <v>1162</v>
      </c>
      <c r="D20" s="14"/>
      <c r="E20" s="14"/>
      <c r="F20" s="636"/>
      <c r="G20" s="637" t="str">
        <f t="shared" si="0"/>
        <v/>
      </c>
    </row>
    <row r="21" spans="1:27" ht="13.2">
      <c r="A21" s="208"/>
      <c r="B21" s="39"/>
      <c r="C21" s="39"/>
      <c r="D21" s="14"/>
      <c r="E21" s="14"/>
      <c r="F21" s="181"/>
      <c r="G21" s="638" t="str">
        <f t="shared" si="0"/>
        <v/>
      </c>
    </row>
    <row r="22" spans="1:27" s="160" customFormat="1" ht="15.75" customHeight="1">
      <c r="A22" s="208" t="s">
        <v>1192</v>
      </c>
      <c r="B22" s="39" t="s">
        <v>1127</v>
      </c>
      <c r="C22" s="39" t="s">
        <v>1128</v>
      </c>
      <c r="D22" s="639" t="s">
        <v>9</v>
      </c>
      <c r="E22" s="391">
        <v>43</v>
      </c>
      <c r="F22" s="181"/>
      <c r="G22" s="181"/>
      <c r="I22" s="161"/>
      <c r="J22" s="161"/>
      <c r="K22" s="161"/>
      <c r="L22" s="161"/>
      <c r="M22" s="161"/>
      <c r="N22" s="161"/>
      <c r="O22" s="161"/>
      <c r="P22" s="161"/>
      <c r="Q22" s="161"/>
      <c r="R22" s="161"/>
      <c r="S22" s="161"/>
      <c r="T22" s="161"/>
      <c r="U22" s="162"/>
      <c r="V22" s="163"/>
      <c r="W22" s="163"/>
      <c r="X22" s="161"/>
      <c r="Y22" s="162"/>
      <c r="Z22" s="163"/>
      <c r="AA22" s="163"/>
    </row>
    <row r="23" spans="1:27" s="160" customFormat="1" ht="13.2">
      <c r="A23" s="392"/>
      <c r="B23" s="123"/>
      <c r="C23" s="39"/>
      <c r="D23" s="391"/>
      <c r="E23" s="483"/>
      <c r="F23" s="181"/>
      <c r="G23" s="181"/>
      <c r="I23" s="161"/>
      <c r="J23" s="161"/>
      <c r="K23" s="161"/>
      <c r="L23" s="161"/>
      <c r="M23" s="161"/>
      <c r="N23" s="161"/>
      <c r="O23" s="161"/>
      <c r="P23" s="161"/>
      <c r="Q23" s="161"/>
      <c r="R23" s="161"/>
      <c r="S23" s="161"/>
      <c r="T23" s="161"/>
      <c r="U23" s="162"/>
      <c r="V23" s="163"/>
      <c r="W23" s="163"/>
      <c r="X23" s="161"/>
      <c r="Y23" s="162"/>
      <c r="Z23" s="163"/>
      <c r="AA23" s="163"/>
    </row>
    <row r="24" spans="1:27" s="160" customFormat="1" ht="13.2">
      <c r="A24" s="208" t="s">
        <v>1193</v>
      </c>
      <c r="B24" s="39" t="s">
        <v>1129</v>
      </c>
      <c r="C24" s="39" t="s">
        <v>1130</v>
      </c>
      <c r="D24" s="639" t="s">
        <v>9</v>
      </c>
      <c r="E24" s="391">
        <v>9</v>
      </c>
      <c r="F24" s="181"/>
      <c r="G24" s="181"/>
      <c r="I24" s="161"/>
      <c r="J24" s="161"/>
      <c r="K24" s="161"/>
      <c r="L24" s="161"/>
      <c r="M24" s="161"/>
      <c r="N24" s="161"/>
      <c r="O24" s="161"/>
      <c r="P24" s="161"/>
      <c r="Q24" s="161"/>
      <c r="R24" s="161"/>
      <c r="S24" s="161"/>
      <c r="T24" s="161"/>
      <c r="U24" s="162"/>
      <c r="V24" s="163"/>
      <c r="W24" s="163"/>
      <c r="X24" s="161"/>
      <c r="Y24" s="162"/>
      <c r="Z24" s="163"/>
      <c r="AA24" s="163"/>
    </row>
    <row r="25" spans="1:27" s="160" customFormat="1" ht="13.2">
      <c r="A25" s="208"/>
      <c r="B25" s="39"/>
      <c r="C25" s="39"/>
      <c r="D25" s="391"/>
      <c r="E25" s="391"/>
      <c r="F25" s="181"/>
      <c r="G25" s="288"/>
      <c r="I25" s="161"/>
      <c r="J25" s="161"/>
      <c r="K25" s="161"/>
      <c r="L25" s="161"/>
      <c r="M25" s="161"/>
      <c r="N25" s="161"/>
      <c r="O25" s="161"/>
      <c r="P25" s="161"/>
      <c r="Q25" s="161"/>
      <c r="R25" s="161"/>
      <c r="S25" s="161"/>
      <c r="T25" s="161"/>
      <c r="U25" s="162"/>
      <c r="V25" s="163"/>
      <c r="W25" s="163"/>
      <c r="X25" s="161"/>
      <c r="Y25" s="162"/>
      <c r="Z25" s="163"/>
      <c r="AA25" s="163"/>
    </row>
    <row r="26" spans="1:27" s="160" customFormat="1" ht="13.2">
      <c r="A26" s="208" t="s">
        <v>1194</v>
      </c>
      <c r="B26" s="39" t="s">
        <v>398</v>
      </c>
      <c r="C26" s="39" t="s">
        <v>1131</v>
      </c>
      <c r="D26" s="639" t="s">
        <v>9</v>
      </c>
      <c r="E26" s="483">
        <v>6</v>
      </c>
      <c r="F26" s="181"/>
      <c r="G26" s="181"/>
      <c r="I26" s="161"/>
      <c r="J26" s="161"/>
      <c r="K26" s="161"/>
      <c r="L26" s="161"/>
      <c r="M26" s="161"/>
      <c r="N26" s="161"/>
      <c r="O26" s="161"/>
      <c r="P26" s="161"/>
      <c r="Q26" s="161"/>
      <c r="R26" s="161"/>
      <c r="S26" s="161"/>
      <c r="T26" s="161"/>
      <c r="U26" s="162"/>
      <c r="V26" s="163"/>
      <c r="W26" s="163"/>
      <c r="X26" s="161"/>
      <c r="Y26" s="162"/>
      <c r="Z26" s="163"/>
      <c r="AA26" s="163"/>
    </row>
    <row r="27" spans="1:27" s="160" customFormat="1" ht="13.2">
      <c r="A27" s="208"/>
      <c r="B27" s="39"/>
      <c r="C27" s="39"/>
      <c r="D27" s="391"/>
      <c r="E27" s="391"/>
      <c r="F27" s="181"/>
      <c r="G27" s="640"/>
      <c r="I27" s="161"/>
      <c r="J27" s="161"/>
      <c r="K27" s="161"/>
      <c r="L27" s="161"/>
      <c r="M27" s="161"/>
      <c r="N27" s="161"/>
      <c r="O27" s="161"/>
      <c r="P27" s="161"/>
      <c r="Q27" s="161"/>
      <c r="R27" s="161"/>
      <c r="S27" s="161"/>
      <c r="T27" s="161"/>
      <c r="U27" s="162"/>
      <c r="V27" s="163"/>
      <c r="W27" s="163"/>
      <c r="X27" s="161"/>
      <c r="Y27" s="162"/>
      <c r="Z27" s="163"/>
      <c r="AA27" s="163"/>
    </row>
    <row r="28" spans="1:27" s="160" customFormat="1" ht="13.2">
      <c r="A28" s="206" t="s">
        <v>527</v>
      </c>
      <c r="B28" s="124" t="s">
        <v>1132</v>
      </c>
      <c r="C28" s="124" t="s">
        <v>1135</v>
      </c>
      <c r="D28" s="391"/>
      <c r="E28" s="391"/>
      <c r="F28" s="181"/>
      <c r="G28" s="640"/>
      <c r="I28" s="161"/>
      <c r="J28" s="161"/>
      <c r="K28" s="161"/>
      <c r="L28" s="161"/>
      <c r="M28" s="161"/>
      <c r="N28" s="161"/>
      <c r="O28" s="161"/>
      <c r="P28" s="161"/>
      <c r="Q28" s="161"/>
      <c r="R28" s="161"/>
      <c r="S28" s="161"/>
      <c r="T28" s="161"/>
      <c r="U28" s="162"/>
      <c r="V28" s="163"/>
      <c r="W28" s="163"/>
      <c r="X28" s="161"/>
      <c r="Y28" s="162"/>
      <c r="Z28" s="163"/>
      <c r="AA28" s="163"/>
    </row>
    <row r="29" spans="1:27" s="160" customFormat="1" ht="12" customHeight="1">
      <c r="A29" s="208"/>
      <c r="B29" s="124"/>
      <c r="C29" s="124"/>
      <c r="D29" s="391"/>
      <c r="E29" s="391"/>
      <c r="F29" s="181"/>
      <c r="G29" s="640"/>
      <c r="I29" s="161"/>
      <c r="J29" s="161"/>
      <c r="K29" s="161"/>
      <c r="L29" s="161"/>
      <c r="M29" s="161"/>
      <c r="N29" s="161"/>
      <c r="O29" s="161"/>
      <c r="P29" s="161"/>
      <c r="Q29" s="161"/>
      <c r="R29" s="161"/>
      <c r="S29" s="161"/>
      <c r="T29" s="161"/>
      <c r="U29" s="162"/>
      <c r="V29" s="163"/>
      <c r="W29" s="163"/>
      <c r="X29" s="161"/>
      <c r="Y29" s="162"/>
      <c r="Z29" s="163"/>
      <c r="AA29" s="163"/>
    </row>
    <row r="30" spans="1:27" s="160" customFormat="1" ht="13.2">
      <c r="A30" s="208" t="s">
        <v>1195</v>
      </c>
      <c r="B30" s="39" t="s">
        <v>1133</v>
      </c>
      <c r="C30" s="39" t="s">
        <v>1134</v>
      </c>
      <c r="D30" s="639" t="s">
        <v>9</v>
      </c>
      <c r="E30" s="391">
        <v>25</v>
      </c>
      <c r="F30" s="181"/>
      <c r="G30" s="181"/>
      <c r="I30" s="161"/>
      <c r="J30" s="161"/>
      <c r="K30" s="161"/>
      <c r="L30" s="161"/>
      <c r="M30" s="161"/>
      <c r="N30" s="161"/>
      <c r="O30" s="161"/>
      <c r="P30" s="161"/>
      <c r="Q30" s="161"/>
      <c r="R30" s="161"/>
      <c r="S30" s="161"/>
      <c r="T30" s="161"/>
      <c r="U30" s="162"/>
      <c r="V30" s="163"/>
      <c r="W30" s="163"/>
      <c r="X30" s="161"/>
      <c r="Y30" s="162"/>
      <c r="Z30" s="163"/>
      <c r="AA30" s="163"/>
    </row>
    <row r="31" spans="1:27" s="160" customFormat="1" ht="13.2">
      <c r="A31" s="208"/>
      <c r="B31" s="123"/>
      <c r="C31" s="59"/>
      <c r="D31" s="118"/>
      <c r="E31" s="119"/>
      <c r="F31" s="181"/>
      <c r="G31" s="120"/>
      <c r="I31" s="161"/>
      <c r="J31" s="161"/>
      <c r="K31" s="161"/>
      <c r="L31" s="161"/>
      <c r="M31" s="161"/>
      <c r="N31" s="161"/>
      <c r="O31" s="161"/>
      <c r="P31" s="161"/>
      <c r="Q31" s="161"/>
      <c r="R31" s="161"/>
      <c r="S31" s="161"/>
      <c r="T31" s="161"/>
      <c r="U31" s="162"/>
      <c r="V31" s="163"/>
      <c r="W31" s="163"/>
      <c r="X31" s="161"/>
      <c r="Y31" s="162"/>
      <c r="Z31" s="163"/>
      <c r="AA31" s="163"/>
    </row>
    <row r="32" spans="1:27" s="160" customFormat="1" ht="13.2">
      <c r="A32" s="206" t="s">
        <v>497</v>
      </c>
      <c r="B32" s="634" t="s">
        <v>1160</v>
      </c>
      <c r="C32" s="635" t="s">
        <v>1136</v>
      </c>
      <c r="D32" s="14"/>
      <c r="E32" s="14"/>
      <c r="F32" s="636"/>
      <c r="G32" s="641"/>
      <c r="I32" s="161"/>
      <c r="J32" s="161"/>
      <c r="K32" s="161"/>
      <c r="L32" s="161"/>
      <c r="M32" s="161"/>
      <c r="N32" s="161"/>
      <c r="O32" s="161"/>
      <c r="P32" s="161"/>
      <c r="Q32" s="161"/>
      <c r="R32" s="161"/>
      <c r="S32" s="161"/>
      <c r="T32" s="161"/>
      <c r="U32" s="162"/>
      <c r="V32" s="163"/>
      <c r="W32" s="163"/>
      <c r="X32" s="161"/>
      <c r="Y32" s="162"/>
      <c r="Z32" s="163"/>
      <c r="AA32" s="163"/>
    </row>
    <row r="33" spans="1:27" s="160" customFormat="1" ht="12" customHeight="1">
      <c r="A33" s="206"/>
      <c r="B33" s="39"/>
      <c r="C33" s="39"/>
      <c r="D33" s="14"/>
      <c r="E33" s="14"/>
      <c r="F33" s="636"/>
      <c r="G33" s="642"/>
      <c r="I33" s="161"/>
      <c r="J33" s="161"/>
      <c r="K33" s="161"/>
      <c r="L33" s="161"/>
      <c r="M33" s="161"/>
      <c r="N33" s="161"/>
      <c r="O33" s="161"/>
      <c r="P33" s="161"/>
      <c r="Q33" s="161"/>
      <c r="R33" s="161"/>
      <c r="S33" s="161"/>
      <c r="T33" s="161"/>
      <c r="U33" s="162"/>
      <c r="V33" s="163"/>
      <c r="W33" s="163"/>
      <c r="X33" s="161"/>
      <c r="Y33" s="162"/>
      <c r="Z33" s="163"/>
      <c r="AA33" s="163"/>
    </row>
    <row r="34" spans="1:27" s="160" customFormat="1" ht="13.2">
      <c r="A34" s="206" t="s">
        <v>531</v>
      </c>
      <c r="B34" s="124">
        <v>703.04</v>
      </c>
      <c r="C34" s="124" t="s">
        <v>1137</v>
      </c>
      <c r="D34" s="14"/>
      <c r="E34" s="14"/>
      <c r="F34" s="636"/>
      <c r="G34" s="637" t="str">
        <f t="shared" ref="G34:G37" si="1">IF(F34="","",F34*$D34)</f>
        <v/>
      </c>
      <c r="I34" s="161"/>
      <c r="J34" s="161"/>
      <c r="K34" s="161"/>
      <c r="L34" s="161"/>
      <c r="M34" s="161"/>
      <c r="N34" s="161"/>
      <c r="O34" s="161"/>
      <c r="P34" s="161"/>
      <c r="Q34" s="161"/>
      <c r="R34" s="161"/>
      <c r="S34" s="161"/>
      <c r="T34" s="161"/>
      <c r="U34" s="162"/>
      <c r="V34" s="163"/>
      <c r="W34" s="163"/>
      <c r="X34" s="161"/>
      <c r="Y34" s="162"/>
      <c r="Z34" s="163"/>
      <c r="AA34" s="163"/>
    </row>
    <row r="35" spans="1:27" s="160" customFormat="1" ht="12" customHeight="1">
      <c r="A35" s="206"/>
      <c r="B35" s="39"/>
      <c r="C35" s="39"/>
      <c r="D35" s="14"/>
      <c r="E35" s="14"/>
      <c r="F35" s="636"/>
      <c r="G35" s="638" t="str">
        <f t="shared" si="1"/>
        <v/>
      </c>
      <c r="I35" s="161"/>
      <c r="J35" s="161"/>
      <c r="K35" s="161"/>
      <c r="L35" s="161"/>
      <c r="M35" s="161"/>
      <c r="N35" s="161"/>
      <c r="O35" s="161"/>
      <c r="P35" s="161"/>
      <c r="Q35" s="161"/>
      <c r="R35" s="161"/>
      <c r="S35" s="161"/>
      <c r="T35" s="161"/>
      <c r="U35" s="162"/>
      <c r="V35" s="163"/>
      <c r="W35" s="163"/>
      <c r="X35" s="161"/>
      <c r="Y35" s="162"/>
      <c r="Z35" s="163"/>
      <c r="AA35" s="163"/>
    </row>
    <row r="36" spans="1:27" s="160" customFormat="1" ht="13.2">
      <c r="A36" s="206" t="s">
        <v>881</v>
      </c>
      <c r="B36" s="124" t="s">
        <v>409</v>
      </c>
      <c r="C36" s="124" t="s">
        <v>1138</v>
      </c>
      <c r="D36" s="14"/>
      <c r="E36" s="14"/>
      <c r="F36" s="636"/>
      <c r="G36" s="637" t="str">
        <f t="shared" si="1"/>
        <v/>
      </c>
      <c r="I36" s="161"/>
      <c r="J36" s="161"/>
      <c r="K36" s="161"/>
      <c r="L36" s="161"/>
      <c r="M36" s="161"/>
      <c r="N36" s="161"/>
      <c r="O36" s="161"/>
      <c r="P36" s="161"/>
      <c r="Q36" s="161"/>
      <c r="R36" s="161"/>
      <c r="S36" s="161"/>
      <c r="T36" s="161"/>
      <c r="U36" s="162"/>
      <c r="V36" s="163"/>
      <c r="W36" s="163"/>
      <c r="X36" s="161"/>
      <c r="Y36" s="162"/>
      <c r="Z36" s="163"/>
      <c r="AA36" s="163"/>
    </row>
    <row r="37" spans="1:27" s="160" customFormat="1" ht="12" customHeight="1">
      <c r="A37" s="208"/>
      <c r="B37" s="39"/>
      <c r="C37" s="39"/>
      <c r="D37" s="14"/>
      <c r="E37" s="14"/>
      <c r="F37" s="636"/>
      <c r="G37" s="638" t="str">
        <f t="shared" si="1"/>
        <v/>
      </c>
      <c r="I37" s="161"/>
      <c r="J37" s="161"/>
      <c r="K37" s="161"/>
      <c r="L37" s="161"/>
      <c r="M37" s="161"/>
      <c r="N37" s="161"/>
      <c r="O37" s="161"/>
      <c r="P37" s="161"/>
      <c r="Q37" s="161"/>
      <c r="R37" s="161"/>
      <c r="S37" s="161"/>
      <c r="T37" s="161"/>
      <c r="U37" s="162"/>
      <c r="V37" s="163"/>
      <c r="W37" s="163"/>
      <c r="X37" s="161"/>
      <c r="Y37" s="162"/>
      <c r="Z37" s="163"/>
      <c r="AA37" s="163"/>
    </row>
    <row r="38" spans="1:27" s="160" customFormat="1" ht="13.2">
      <c r="A38" s="208" t="s">
        <v>1196</v>
      </c>
      <c r="B38" s="39" t="s">
        <v>1139</v>
      </c>
      <c r="C38" s="39" t="s">
        <v>1140</v>
      </c>
      <c r="D38" s="643" t="s">
        <v>108</v>
      </c>
      <c r="E38" s="644">
        <v>1.5</v>
      </c>
      <c r="F38" s="181"/>
      <c r="G38" s="181"/>
      <c r="I38" s="161"/>
      <c r="J38" s="161"/>
      <c r="K38" s="161"/>
      <c r="L38" s="161"/>
      <c r="M38" s="161"/>
      <c r="N38" s="161"/>
      <c r="O38" s="161"/>
      <c r="P38" s="161"/>
      <c r="Q38" s="161"/>
      <c r="R38" s="161"/>
      <c r="S38" s="161"/>
      <c r="T38" s="161"/>
      <c r="U38" s="162"/>
      <c r="V38" s="163"/>
      <c r="W38" s="163"/>
      <c r="X38" s="161"/>
      <c r="Y38" s="162"/>
      <c r="Z38" s="163"/>
      <c r="AA38" s="163"/>
    </row>
    <row r="39" spans="1:27" s="160" customFormat="1" ht="12" customHeight="1">
      <c r="A39" s="208"/>
      <c r="B39" s="39"/>
      <c r="C39" s="39"/>
      <c r="D39" s="14"/>
      <c r="E39" s="14"/>
      <c r="F39" s="181"/>
      <c r="G39" s="638"/>
      <c r="I39" s="161"/>
      <c r="J39" s="161"/>
      <c r="K39" s="161"/>
      <c r="L39" s="161"/>
      <c r="M39" s="161"/>
      <c r="N39" s="161"/>
      <c r="O39" s="161"/>
      <c r="P39" s="161"/>
      <c r="Q39" s="161"/>
      <c r="R39" s="161"/>
      <c r="S39" s="161"/>
      <c r="T39" s="161"/>
      <c r="U39" s="162"/>
      <c r="V39" s="163"/>
      <c r="W39" s="163"/>
      <c r="X39" s="161"/>
      <c r="Y39" s="162"/>
      <c r="Z39" s="163"/>
      <c r="AA39" s="163"/>
    </row>
    <row r="40" spans="1:27" s="160" customFormat="1" ht="13.2">
      <c r="A40" s="206" t="s">
        <v>882</v>
      </c>
      <c r="B40" s="124" t="s">
        <v>410</v>
      </c>
      <c r="C40" s="124" t="s">
        <v>1141</v>
      </c>
      <c r="D40" s="14"/>
      <c r="E40" s="14"/>
      <c r="F40" s="181"/>
      <c r="G40" s="637"/>
      <c r="I40" s="161"/>
      <c r="J40" s="161"/>
      <c r="K40" s="161"/>
      <c r="L40" s="161"/>
      <c r="M40" s="161"/>
      <c r="N40" s="161"/>
      <c r="O40" s="161"/>
      <c r="P40" s="161"/>
      <c r="Q40" s="161"/>
      <c r="R40" s="161"/>
      <c r="S40" s="161"/>
      <c r="T40" s="161"/>
      <c r="U40" s="162"/>
      <c r="V40" s="163"/>
      <c r="W40" s="163"/>
      <c r="X40" s="161"/>
      <c r="Y40" s="162"/>
      <c r="Z40" s="163"/>
      <c r="AA40" s="163"/>
    </row>
    <row r="41" spans="1:27" s="160" customFormat="1" ht="13.2">
      <c r="A41" s="208"/>
      <c r="B41" s="39"/>
      <c r="C41" s="39"/>
      <c r="D41" s="14"/>
      <c r="E41" s="14"/>
      <c r="F41" s="181"/>
      <c r="G41" s="638"/>
      <c r="I41" s="161"/>
      <c r="J41" s="161"/>
      <c r="K41" s="161"/>
      <c r="L41" s="161"/>
      <c r="M41" s="161"/>
      <c r="N41" s="161"/>
      <c r="O41" s="161"/>
      <c r="P41" s="161"/>
      <c r="Q41" s="161"/>
      <c r="R41" s="161"/>
      <c r="S41" s="161"/>
      <c r="T41" s="161"/>
      <c r="U41" s="162"/>
      <c r="V41" s="163"/>
      <c r="W41" s="163"/>
      <c r="X41" s="161"/>
      <c r="Y41" s="162"/>
      <c r="Z41" s="163"/>
      <c r="AA41" s="163"/>
    </row>
    <row r="42" spans="1:27" s="160" customFormat="1" ht="13.2">
      <c r="A42" s="208" t="s">
        <v>1026</v>
      </c>
      <c r="B42" s="39" t="s">
        <v>1142</v>
      </c>
      <c r="C42" s="39" t="s">
        <v>1140</v>
      </c>
      <c r="D42" s="643" t="s">
        <v>108</v>
      </c>
      <c r="E42" s="644">
        <v>1.5</v>
      </c>
      <c r="F42" s="181"/>
      <c r="G42" s="181"/>
      <c r="I42" s="161"/>
      <c r="J42" s="161"/>
      <c r="K42" s="161"/>
      <c r="L42" s="161"/>
      <c r="M42" s="161"/>
      <c r="N42" s="161"/>
      <c r="O42" s="161"/>
      <c r="P42" s="161"/>
      <c r="Q42" s="161"/>
      <c r="R42" s="161"/>
      <c r="S42" s="161"/>
      <c r="T42" s="161"/>
      <c r="U42" s="162"/>
      <c r="V42" s="163"/>
      <c r="W42" s="163"/>
      <c r="X42" s="161"/>
      <c r="Y42" s="162"/>
      <c r="Z42" s="163"/>
      <c r="AA42" s="163"/>
    </row>
    <row r="43" spans="1:27" s="160" customFormat="1" ht="12" customHeight="1">
      <c r="A43" s="123"/>
      <c r="B43" s="123"/>
      <c r="C43" s="59"/>
      <c r="D43" s="118"/>
      <c r="E43" s="119"/>
      <c r="F43" s="181"/>
      <c r="G43" s="120"/>
      <c r="I43" s="161"/>
      <c r="J43" s="161"/>
      <c r="K43" s="161"/>
      <c r="L43" s="161"/>
      <c r="M43" s="161"/>
      <c r="N43" s="161"/>
      <c r="O43" s="161"/>
      <c r="P43" s="161"/>
      <c r="Q43" s="161"/>
      <c r="R43" s="161"/>
      <c r="S43" s="161"/>
      <c r="T43" s="161"/>
      <c r="U43" s="162"/>
      <c r="V43" s="163"/>
      <c r="W43" s="163"/>
      <c r="X43" s="161"/>
      <c r="Y43" s="162"/>
      <c r="Z43" s="163"/>
      <c r="AA43" s="163"/>
    </row>
    <row r="44" spans="1:27" s="160" customFormat="1" ht="13.2">
      <c r="A44" s="206" t="s">
        <v>498</v>
      </c>
      <c r="B44" s="634" t="s">
        <v>1159</v>
      </c>
      <c r="C44" s="635" t="s">
        <v>1143</v>
      </c>
      <c r="D44" s="14"/>
      <c r="E44" s="14"/>
      <c r="F44" s="181"/>
      <c r="G44" s="641"/>
      <c r="I44" s="161"/>
      <c r="J44" s="161"/>
      <c r="K44" s="161"/>
      <c r="L44" s="161"/>
      <c r="M44" s="161"/>
      <c r="N44" s="161"/>
      <c r="O44" s="161"/>
      <c r="P44" s="161"/>
      <c r="Q44" s="161"/>
      <c r="R44" s="161"/>
      <c r="S44" s="161"/>
      <c r="T44" s="161"/>
      <c r="U44" s="162"/>
      <c r="V44" s="163"/>
      <c r="W44" s="163"/>
      <c r="X44" s="161"/>
      <c r="Y44" s="162"/>
      <c r="Z44" s="163"/>
      <c r="AA44" s="163"/>
    </row>
    <row r="45" spans="1:27" s="160" customFormat="1" ht="12" customHeight="1">
      <c r="A45" s="206"/>
      <c r="B45" s="39"/>
      <c r="C45" s="39"/>
      <c r="D45" s="14"/>
      <c r="E45" s="14"/>
      <c r="F45" s="181"/>
      <c r="G45" s="642"/>
      <c r="I45" s="161"/>
      <c r="J45" s="161"/>
      <c r="K45" s="161"/>
      <c r="L45" s="161"/>
      <c r="M45" s="161"/>
      <c r="N45" s="161"/>
      <c r="O45" s="161"/>
      <c r="P45" s="161"/>
      <c r="Q45" s="161"/>
      <c r="R45" s="161"/>
      <c r="S45" s="161"/>
      <c r="T45" s="161"/>
      <c r="U45" s="162"/>
      <c r="V45" s="163"/>
      <c r="W45" s="163"/>
      <c r="X45" s="161"/>
      <c r="Y45" s="162"/>
      <c r="Z45" s="163"/>
      <c r="AA45" s="163"/>
    </row>
    <row r="46" spans="1:27" s="160" customFormat="1" ht="13.2">
      <c r="A46" s="206" t="s">
        <v>499</v>
      </c>
      <c r="B46" s="124">
        <v>704.01</v>
      </c>
      <c r="C46" s="124" t="s">
        <v>113</v>
      </c>
      <c r="D46" s="14"/>
      <c r="E46" s="14"/>
      <c r="F46" s="181"/>
      <c r="G46" s="637" t="str">
        <f t="shared" ref="G46:G48" si="2">IF(F46="","",F46*$D46)</f>
        <v/>
      </c>
      <c r="I46" s="161"/>
      <c r="J46" s="161"/>
      <c r="K46" s="161"/>
      <c r="L46" s="161"/>
      <c r="M46" s="161"/>
      <c r="N46" s="161"/>
      <c r="O46" s="161"/>
      <c r="P46" s="161"/>
      <c r="Q46" s="161"/>
      <c r="R46" s="161"/>
      <c r="S46" s="161"/>
      <c r="T46" s="161"/>
      <c r="U46" s="162"/>
      <c r="V46" s="163"/>
      <c r="W46" s="163"/>
      <c r="X46" s="161"/>
      <c r="Y46" s="162"/>
      <c r="Z46" s="163"/>
      <c r="AA46" s="163"/>
    </row>
    <row r="47" spans="1:27" s="160" customFormat="1" ht="12" customHeight="1">
      <c r="A47" s="206"/>
      <c r="B47" s="39"/>
      <c r="C47" s="39"/>
      <c r="D47" s="14"/>
      <c r="E47" s="14"/>
      <c r="F47" s="181"/>
      <c r="G47" s="638" t="str">
        <f t="shared" si="2"/>
        <v/>
      </c>
      <c r="I47" s="161"/>
      <c r="J47" s="161"/>
      <c r="K47" s="161"/>
      <c r="L47" s="161"/>
      <c r="M47" s="161"/>
      <c r="N47" s="161"/>
      <c r="O47" s="161"/>
      <c r="P47" s="161"/>
      <c r="Q47" s="161"/>
      <c r="R47" s="161"/>
      <c r="S47" s="161"/>
      <c r="T47" s="161"/>
      <c r="U47" s="162"/>
      <c r="V47" s="163"/>
      <c r="W47" s="163"/>
      <c r="X47" s="161"/>
      <c r="Y47" s="162"/>
      <c r="Z47" s="163"/>
      <c r="AA47" s="163"/>
    </row>
    <row r="48" spans="1:27" s="160" customFormat="1" ht="13.2">
      <c r="A48" s="206" t="s">
        <v>1029</v>
      </c>
      <c r="B48" s="124" t="s">
        <v>418</v>
      </c>
      <c r="C48" s="124" t="s">
        <v>1144</v>
      </c>
      <c r="D48" s="14"/>
      <c r="E48" s="14"/>
      <c r="F48" s="181"/>
      <c r="G48" s="637" t="str">
        <f t="shared" si="2"/>
        <v/>
      </c>
      <c r="I48" s="161"/>
      <c r="J48" s="161"/>
      <c r="K48" s="161"/>
      <c r="L48" s="161"/>
      <c r="M48" s="161"/>
      <c r="N48" s="161"/>
      <c r="O48" s="161"/>
      <c r="P48" s="161"/>
      <c r="Q48" s="161"/>
      <c r="R48" s="161"/>
      <c r="S48" s="161"/>
      <c r="T48" s="161"/>
      <c r="U48" s="162"/>
      <c r="V48" s="163"/>
      <c r="W48" s="163"/>
      <c r="X48" s="161"/>
      <c r="Y48" s="162"/>
      <c r="Z48" s="163"/>
      <c r="AA48" s="163"/>
    </row>
    <row r="49" spans="1:27" s="160" customFormat="1" ht="12" customHeight="1">
      <c r="A49" s="208"/>
      <c r="B49" s="39"/>
      <c r="C49" s="39"/>
      <c r="D49" s="14"/>
      <c r="E49" s="14"/>
      <c r="F49" s="181"/>
      <c r="G49" s="638"/>
      <c r="I49" s="161"/>
      <c r="J49" s="161"/>
      <c r="K49" s="161"/>
      <c r="L49" s="161"/>
      <c r="M49" s="161"/>
      <c r="N49" s="161"/>
      <c r="O49" s="161"/>
      <c r="P49" s="161"/>
      <c r="Q49" s="161"/>
      <c r="R49" s="161"/>
      <c r="S49" s="161"/>
      <c r="T49" s="161"/>
      <c r="U49" s="162"/>
      <c r="V49" s="163"/>
      <c r="W49" s="163"/>
      <c r="X49" s="161"/>
      <c r="Y49" s="162"/>
      <c r="Z49" s="163"/>
      <c r="AA49" s="163"/>
    </row>
    <row r="50" spans="1:27" s="160" customFormat="1" ht="15.6">
      <c r="A50" s="208" t="s">
        <v>1030</v>
      </c>
      <c r="B50" s="39" t="s">
        <v>1145</v>
      </c>
      <c r="C50" s="39" t="s">
        <v>1146</v>
      </c>
      <c r="D50" s="14" t="s">
        <v>376</v>
      </c>
      <c r="E50" s="14">
        <f>0.6*0.6*38</f>
        <v>13.68</v>
      </c>
      <c r="F50" s="181"/>
      <c r="G50" s="181"/>
      <c r="I50" s="161"/>
      <c r="J50" s="161"/>
      <c r="K50" s="161"/>
      <c r="L50" s="161"/>
      <c r="M50" s="161"/>
      <c r="N50" s="161"/>
      <c r="O50" s="161"/>
      <c r="P50" s="161"/>
      <c r="Q50" s="161"/>
      <c r="R50" s="161"/>
      <c r="S50" s="161"/>
      <c r="T50" s="161"/>
      <c r="U50" s="162"/>
      <c r="V50" s="163"/>
      <c r="W50" s="163"/>
      <c r="X50" s="161"/>
      <c r="Y50" s="162"/>
      <c r="Z50" s="163"/>
      <c r="AA50" s="163"/>
    </row>
    <row r="51" spans="1:27" s="160" customFormat="1" ht="12" customHeight="1">
      <c r="A51" s="123"/>
      <c r="B51" s="122"/>
      <c r="C51" s="445"/>
      <c r="D51" s="118"/>
      <c r="E51" s="119"/>
      <c r="F51" s="181"/>
      <c r="G51" s="120"/>
      <c r="I51" s="161"/>
      <c r="J51" s="161"/>
      <c r="K51" s="161"/>
      <c r="L51" s="161"/>
      <c r="M51" s="161"/>
      <c r="N51" s="161"/>
      <c r="O51" s="161"/>
      <c r="P51" s="161"/>
      <c r="Q51" s="161"/>
      <c r="R51" s="161"/>
      <c r="S51" s="161"/>
      <c r="T51" s="161"/>
      <c r="U51" s="162"/>
      <c r="V51" s="163"/>
      <c r="W51" s="163"/>
      <c r="X51" s="161"/>
      <c r="Y51" s="162"/>
      <c r="Z51" s="163"/>
      <c r="AA51" s="163"/>
    </row>
    <row r="52" spans="1:27" s="160" customFormat="1" ht="13.5" customHeight="1">
      <c r="A52" s="208" t="s">
        <v>1197</v>
      </c>
      <c r="B52" s="39" t="s">
        <v>1147</v>
      </c>
      <c r="C52" s="39" t="s">
        <v>1148</v>
      </c>
      <c r="D52" s="14" t="s">
        <v>376</v>
      </c>
      <c r="E52" s="216">
        <v>9</v>
      </c>
      <c r="F52" s="181"/>
      <c r="G52" s="181"/>
      <c r="I52" s="161"/>
      <c r="J52" s="161"/>
      <c r="K52" s="161"/>
      <c r="L52" s="161"/>
      <c r="M52" s="161"/>
      <c r="N52" s="161"/>
      <c r="O52" s="161"/>
      <c r="P52" s="161"/>
      <c r="Q52" s="161"/>
      <c r="R52" s="161"/>
      <c r="S52" s="161"/>
      <c r="T52" s="161"/>
      <c r="U52" s="162"/>
      <c r="V52" s="163"/>
      <c r="W52" s="163"/>
      <c r="X52" s="161"/>
      <c r="Y52" s="162"/>
      <c r="Z52" s="163"/>
      <c r="AA52" s="163"/>
    </row>
    <row r="53" spans="1:27" s="160" customFormat="1" ht="12" customHeight="1">
      <c r="A53" s="123"/>
      <c r="B53" s="469"/>
      <c r="C53" s="455"/>
      <c r="D53" s="209"/>
      <c r="E53" s="119"/>
      <c r="F53" s="181"/>
      <c r="G53" s="120"/>
      <c r="I53" s="161"/>
      <c r="J53" s="161"/>
      <c r="K53" s="161"/>
      <c r="L53" s="161"/>
      <c r="M53" s="161"/>
      <c r="N53" s="161"/>
      <c r="O53" s="161"/>
      <c r="P53" s="161"/>
      <c r="Q53" s="161"/>
      <c r="R53" s="161"/>
      <c r="S53" s="161"/>
      <c r="T53" s="161"/>
      <c r="U53" s="162"/>
      <c r="V53" s="163"/>
      <c r="W53" s="163"/>
      <c r="X53" s="161"/>
      <c r="Y53" s="162"/>
      <c r="Z53" s="163"/>
      <c r="AA53" s="163"/>
    </row>
    <row r="54" spans="1:27" s="160" customFormat="1" ht="12" customHeight="1">
      <c r="A54" s="123"/>
      <c r="B54" s="469"/>
      <c r="C54" s="455"/>
      <c r="D54" s="209"/>
      <c r="E54" s="119"/>
      <c r="F54" s="633"/>
      <c r="G54" s="120"/>
      <c r="I54" s="161"/>
      <c r="J54" s="161"/>
      <c r="K54" s="161"/>
      <c r="L54" s="161"/>
      <c r="M54" s="161"/>
      <c r="N54" s="161"/>
      <c r="O54" s="161"/>
      <c r="P54" s="161"/>
      <c r="Q54" s="161"/>
      <c r="R54" s="161"/>
      <c r="S54" s="161"/>
      <c r="T54" s="161"/>
      <c r="U54" s="162"/>
      <c r="V54" s="163"/>
      <c r="W54" s="163"/>
      <c r="X54" s="161"/>
      <c r="Y54" s="162"/>
      <c r="Z54" s="163"/>
      <c r="AA54" s="163"/>
    </row>
    <row r="55" spans="1:27" s="160" customFormat="1" ht="12" customHeight="1">
      <c r="A55" s="123"/>
      <c r="B55" s="469"/>
      <c r="C55" s="455"/>
      <c r="D55" s="209"/>
      <c r="E55" s="119"/>
      <c r="F55" s="633"/>
      <c r="G55" s="120"/>
      <c r="I55" s="161"/>
      <c r="J55" s="161"/>
      <c r="K55" s="161"/>
      <c r="L55" s="161"/>
      <c r="M55" s="161"/>
      <c r="N55" s="161"/>
      <c r="O55" s="161"/>
      <c r="P55" s="161"/>
      <c r="Q55" s="161"/>
      <c r="R55" s="161"/>
      <c r="S55" s="161"/>
      <c r="T55" s="161"/>
      <c r="U55" s="162"/>
      <c r="V55" s="163"/>
      <c r="W55" s="163"/>
      <c r="X55" s="161"/>
      <c r="Y55" s="162"/>
      <c r="Z55" s="163"/>
      <c r="AA55" s="163"/>
    </row>
    <row r="56" spans="1:27" s="160" customFormat="1" ht="12" customHeight="1">
      <c r="A56" s="188"/>
      <c r="B56" s="469"/>
      <c r="C56" s="471"/>
      <c r="D56" s="209"/>
      <c r="E56" s="191"/>
      <c r="F56" s="470"/>
      <c r="G56" s="120"/>
      <c r="I56" s="161"/>
      <c r="J56" s="161"/>
      <c r="K56" s="161"/>
      <c r="L56" s="161"/>
      <c r="M56" s="161"/>
      <c r="N56" s="161"/>
      <c r="O56" s="161"/>
      <c r="P56" s="161"/>
      <c r="Q56" s="161"/>
      <c r="R56" s="161"/>
      <c r="S56" s="161"/>
      <c r="T56" s="161"/>
      <c r="U56" s="162"/>
      <c r="V56" s="163"/>
      <c r="W56" s="163"/>
      <c r="X56" s="161"/>
      <c r="Y56" s="162"/>
      <c r="Z56" s="163"/>
      <c r="AA56" s="163"/>
    </row>
    <row r="57" spans="1:27" ht="12" customHeight="1">
      <c r="A57" s="62"/>
      <c r="B57" s="70"/>
      <c r="C57" s="70"/>
      <c r="D57" s="70"/>
      <c r="E57" s="70"/>
      <c r="F57" s="71"/>
      <c r="G57" s="72"/>
    </row>
    <row r="58" spans="1:27" ht="12" customHeight="1">
      <c r="A58" s="152" t="s">
        <v>252</v>
      </c>
      <c r="B58" s="60"/>
      <c r="C58" s="153"/>
      <c r="D58" s="153"/>
      <c r="E58" s="153"/>
      <c r="F58" s="155"/>
      <c r="G58" s="170">
        <f>SUM(G32:G53)</f>
        <v>0</v>
      </c>
    </row>
    <row r="59" spans="1:27" ht="12" customHeight="1" thickBot="1">
      <c r="A59" s="53"/>
      <c r="B59" s="65"/>
      <c r="C59" s="65"/>
      <c r="D59" s="65"/>
      <c r="E59" s="65"/>
      <c r="F59" s="73"/>
      <c r="G59" s="51"/>
    </row>
    <row r="60" spans="1:27" ht="16.5" customHeight="1" thickBot="1">
      <c r="A60" s="776" t="s">
        <v>27</v>
      </c>
      <c r="B60" s="759"/>
      <c r="C60" s="760"/>
      <c r="D60" s="760"/>
      <c r="E60" s="760"/>
      <c r="F60" s="777" t="s">
        <v>28</v>
      </c>
      <c r="G60" s="778"/>
    </row>
    <row r="61" spans="1:27" ht="12" customHeight="1">
      <c r="A61" s="514" t="s">
        <v>248</v>
      </c>
      <c r="B61" s="148"/>
      <c r="C61" s="149"/>
      <c r="D61" s="149"/>
      <c r="E61" s="149"/>
      <c r="F61" s="149"/>
      <c r="G61" s="149"/>
    </row>
    <row r="62" spans="1:27" s="160" customFormat="1" ht="12" customHeight="1">
      <c r="A62" s="763" t="s">
        <v>1837</v>
      </c>
      <c r="B62" s="763"/>
      <c r="C62" s="763"/>
      <c r="D62" s="763"/>
      <c r="E62" s="763"/>
      <c r="F62" s="763"/>
      <c r="G62" s="763"/>
      <c r="I62" s="161"/>
      <c r="J62" s="161"/>
      <c r="K62" s="161"/>
      <c r="L62" s="161"/>
      <c r="M62" s="161"/>
      <c r="N62" s="161"/>
      <c r="O62" s="161"/>
      <c r="P62" s="161"/>
      <c r="Q62" s="161"/>
      <c r="R62" s="161"/>
      <c r="S62" s="161"/>
      <c r="T62" s="161"/>
      <c r="U62" s="162"/>
      <c r="V62" s="163"/>
      <c r="W62" s="163"/>
      <c r="X62" s="161"/>
      <c r="Y62" s="162"/>
      <c r="Z62" s="163"/>
      <c r="AA62" s="163"/>
    </row>
    <row r="63" spans="1:27" s="160" customFormat="1" ht="12" customHeight="1">
      <c r="A63" s="757" t="s">
        <v>1120</v>
      </c>
      <c r="B63" s="757"/>
      <c r="C63" s="757"/>
      <c r="D63" s="621"/>
      <c r="E63" s="621"/>
      <c r="F63" s="621"/>
      <c r="G63" s="621"/>
      <c r="I63" s="161"/>
      <c r="J63" s="161"/>
      <c r="K63" s="161"/>
      <c r="L63" s="161"/>
      <c r="M63" s="161"/>
      <c r="N63" s="161"/>
      <c r="O63" s="161"/>
      <c r="P63" s="161"/>
      <c r="Q63" s="161"/>
      <c r="R63" s="161"/>
      <c r="S63" s="161"/>
      <c r="T63" s="161"/>
      <c r="U63" s="162"/>
      <c r="V63" s="163"/>
      <c r="W63" s="163"/>
      <c r="X63" s="161"/>
      <c r="Y63" s="162"/>
      <c r="Z63" s="163"/>
      <c r="AA63" s="163"/>
    </row>
    <row r="64" spans="1:27" s="160" customFormat="1" ht="12" customHeight="1">
      <c r="A64" s="60"/>
      <c r="B64" s="60"/>
      <c r="C64" s="149"/>
      <c r="D64" s="149"/>
      <c r="E64" s="149"/>
      <c r="F64" s="149"/>
      <c r="G64" s="149"/>
      <c r="I64" s="161"/>
      <c r="J64" s="161"/>
      <c r="K64" s="161"/>
      <c r="L64" s="161"/>
      <c r="M64" s="161"/>
      <c r="N64" s="161"/>
      <c r="O64" s="161"/>
      <c r="P64" s="161"/>
      <c r="Q64" s="161"/>
      <c r="R64" s="161"/>
      <c r="S64" s="161"/>
      <c r="T64" s="161"/>
      <c r="U64" s="162"/>
      <c r="V64" s="163"/>
      <c r="W64" s="163"/>
      <c r="X64" s="161"/>
      <c r="Y64" s="162"/>
      <c r="Z64" s="163"/>
      <c r="AA64" s="163"/>
    </row>
    <row r="65" spans="1:27" s="160" customFormat="1" ht="12" customHeight="1">
      <c r="A65" s="61"/>
      <c r="B65" s="61"/>
      <c r="C65" s="61"/>
      <c r="D65" s="61"/>
      <c r="E65" s="61"/>
      <c r="F65" s="61"/>
      <c r="G65" s="61"/>
      <c r="I65" s="161"/>
      <c r="J65" s="161"/>
      <c r="K65" s="161"/>
      <c r="L65" s="161"/>
      <c r="M65" s="161"/>
      <c r="N65" s="161"/>
      <c r="O65" s="161"/>
      <c r="P65" s="161"/>
      <c r="Q65" s="161"/>
      <c r="R65" s="161"/>
      <c r="S65" s="161"/>
      <c r="T65" s="161"/>
      <c r="U65" s="162"/>
      <c r="V65" s="163"/>
      <c r="W65" s="163"/>
      <c r="X65" s="161"/>
      <c r="Y65" s="162"/>
      <c r="Z65" s="163"/>
      <c r="AA65" s="163"/>
    </row>
    <row r="66" spans="1:27" s="160" customFormat="1" ht="12" customHeight="1">
      <c r="A66" s="29" t="s">
        <v>0</v>
      </c>
      <c r="B66" s="29" t="s">
        <v>433</v>
      </c>
      <c r="C66" s="29" t="s">
        <v>1</v>
      </c>
      <c r="D66" s="29" t="s">
        <v>2</v>
      </c>
      <c r="E66" s="29" t="s">
        <v>3</v>
      </c>
      <c r="F66" s="29" t="s">
        <v>4</v>
      </c>
      <c r="G66" s="29" t="s">
        <v>249</v>
      </c>
      <c r="I66" s="161"/>
      <c r="J66" s="161"/>
      <c r="K66" s="161"/>
      <c r="L66" s="161"/>
      <c r="M66" s="161"/>
      <c r="N66" s="161"/>
      <c r="O66" s="161"/>
      <c r="P66" s="161"/>
      <c r="Q66" s="161"/>
      <c r="R66" s="161"/>
      <c r="S66" s="161"/>
      <c r="T66" s="161"/>
      <c r="U66" s="162"/>
      <c r="V66" s="163"/>
      <c r="W66" s="163"/>
      <c r="X66" s="161"/>
      <c r="Y66" s="162"/>
      <c r="Z66" s="163"/>
      <c r="AA66" s="163"/>
    </row>
    <row r="67" spans="1:27" s="160" customFormat="1" ht="12" customHeight="1">
      <c r="A67" s="29" t="s">
        <v>29</v>
      </c>
      <c r="B67" s="29"/>
      <c r="C67" s="29"/>
      <c r="D67" s="29"/>
      <c r="E67" s="29"/>
      <c r="F67" s="29"/>
      <c r="G67" s="29" t="s">
        <v>250</v>
      </c>
      <c r="I67" s="161"/>
      <c r="J67" s="161"/>
      <c r="K67" s="161"/>
      <c r="L67" s="161"/>
      <c r="M67" s="161"/>
      <c r="N67" s="161"/>
      <c r="O67" s="161"/>
      <c r="P67" s="161"/>
      <c r="Q67" s="161"/>
      <c r="R67" s="161"/>
      <c r="S67" s="161"/>
      <c r="T67" s="161"/>
      <c r="U67" s="162"/>
      <c r="V67" s="163"/>
      <c r="W67" s="163"/>
      <c r="X67" s="161"/>
      <c r="Y67" s="162"/>
      <c r="Z67" s="163"/>
      <c r="AA67" s="163"/>
    </row>
    <row r="68" spans="1:27" s="160" customFormat="1" ht="12" customHeight="1">
      <c r="A68" s="51"/>
      <c r="B68" s="51"/>
      <c r="C68" s="51"/>
      <c r="D68" s="51"/>
      <c r="E68" s="51"/>
      <c r="F68" s="51"/>
      <c r="G68" s="51"/>
      <c r="I68" s="161"/>
      <c r="J68" s="161"/>
      <c r="K68" s="161"/>
      <c r="L68" s="161"/>
      <c r="M68" s="161"/>
      <c r="N68" s="161"/>
      <c r="O68" s="161"/>
      <c r="P68" s="161"/>
      <c r="Q68" s="161"/>
      <c r="R68" s="161"/>
      <c r="S68" s="161"/>
      <c r="T68" s="161"/>
      <c r="U68" s="162"/>
      <c r="V68" s="163"/>
      <c r="W68" s="163"/>
      <c r="X68" s="161"/>
      <c r="Y68" s="162"/>
      <c r="Z68" s="163"/>
      <c r="AA68" s="163"/>
    </row>
    <row r="69" spans="1:27" s="160" customFormat="1" ht="12" customHeight="1">
      <c r="A69" s="37"/>
      <c r="B69" s="63"/>
      <c r="C69" s="63"/>
      <c r="D69" s="63"/>
      <c r="E69" s="63"/>
      <c r="F69" s="505"/>
      <c r="G69" s="29"/>
      <c r="I69" s="161"/>
      <c r="J69" s="161"/>
      <c r="K69" s="161"/>
      <c r="L69" s="161"/>
      <c r="M69" s="161"/>
      <c r="N69" s="161"/>
      <c r="O69" s="161"/>
      <c r="P69" s="161"/>
      <c r="Q69" s="161"/>
      <c r="R69" s="161"/>
      <c r="S69" s="161"/>
      <c r="T69" s="161"/>
      <c r="U69" s="162"/>
      <c r="V69" s="163"/>
      <c r="W69" s="163"/>
      <c r="X69" s="161"/>
      <c r="Y69" s="162"/>
      <c r="Z69" s="163"/>
      <c r="AA69" s="163"/>
    </row>
    <row r="70" spans="1:27" s="160" customFormat="1" ht="12" customHeight="1">
      <c r="A70" s="152" t="s">
        <v>1092</v>
      </c>
      <c r="B70" s="60"/>
      <c r="C70" s="153"/>
      <c r="D70" s="153"/>
      <c r="E70" s="153"/>
      <c r="F70" s="155"/>
      <c r="G70" s="170">
        <f>G58</f>
        <v>0</v>
      </c>
      <c r="I70" s="161"/>
      <c r="J70" s="161"/>
      <c r="K70" s="161"/>
      <c r="L70" s="161"/>
      <c r="M70" s="161"/>
      <c r="N70" s="161"/>
      <c r="O70" s="161"/>
      <c r="P70" s="161"/>
      <c r="Q70" s="161"/>
      <c r="R70" s="161"/>
      <c r="S70" s="161"/>
      <c r="T70" s="161"/>
      <c r="U70" s="162"/>
      <c r="V70" s="163"/>
      <c r="W70" s="163"/>
      <c r="X70" s="161"/>
      <c r="Y70" s="162"/>
      <c r="Z70" s="163"/>
      <c r="AA70" s="163"/>
    </row>
    <row r="71" spans="1:27" s="160" customFormat="1" ht="12" customHeight="1">
      <c r="A71" s="53"/>
      <c r="B71" s="65"/>
      <c r="C71" s="65"/>
      <c r="D71" s="65"/>
      <c r="E71" s="65"/>
      <c r="F71" s="66"/>
      <c r="G71" s="77"/>
      <c r="I71" s="161"/>
      <c r="J71" s="161"/>
      <c r="K71" s="161"/>
      <c r="L71" s="161"/>
      <c r="M71" s="161"/>
      <c r="N71" s="161"/>
      <c r="O71" s="161"/>
      <c r="P71" s="161"/>
      <c r="Q71" s="161"/>
      <c r="R71" s="161"/>
      <c r="S71" s="161"/>
      <c r="T71" s="161"/>
      <c r="U71" s="162"/>
      <c r="V71" s="163"/>
      <c r="W71" s="163"/>
      <c r="X71" s="161"/>
      <c r="Y71" s="162"/>
      <c r="Z71" s="163"/>
      <c r="AA71" s="163"/>
    </row>
    <row r="72" spans="1:27" s="160" customFormat="1" ht="13.5" customHeight="1">
      <c r="A72" s="123"/>
      <c r="B72" s="123"/>
      <c r="C72" s="455"/>
      <c r="D72" s="118"/>
      <c r="E72" s="119"/>
      <c r="F72" s="121"/>
      <c r="G72" s="164"/>
      <c r="I72" s="161"/>
      <c r="J72" s="161"/>
      <c r="K72" s="161"/>
      <c r="L72" s="161"/>
      <c r="M72" s="161"/>
      <c r="N72" s="161"/>
      <c r="O72" s="161"/>
      <c r="P72" s="161"/>
      <c r="Q72" s="161"/>
      <c r="R72" s="161"/>
      <c r="S72" s="161"/>
      <c r="T72" s="161"/>
      <c r="U72" s="162"/>
      <c r="V72" s="163"/>
      <c r="W72" s="163"/>
      <c r="X72" s="161"/>
      <c r="Y72" s="162"/>
      <c r="Z72" s="163"/>
      <c r="AA72" s="163"/>
    </row>
    <row r="73" spans="1:27" s="160" customFormat="1" ht="13.5" customHeight="1">
      <c r="A73" s="208" t="s">
        <v>1198</v>
      </c>
      <c r="B73" s="39" t="s">
        <v>1149</v>
      </c>
      <c r="C73" s="39" t="s">
        <v>1150</v>
      </c>
      <c r="D73" s="14" t="s">
        <v>376</v>
      </c>
      <c r="E73" s="14">
        <f>6*15*0.25</f>
        <v>22.5</v>
      </c>
      <c r="F73" s="181"/>
      <c r="G73" s="181"/>
      <c r="I73" s="161"/>
      <c r="J73" s="161"/>
      <c r="K73" s="161"/>
      <c r="L73" s="161"/>
      <c r="M73" s="161"/>
      <c r="N73" s="161"/>
      <c r="O73" s="161"/>
      <c r="P73" s="161"/>
      <c r="Q73" s="161"/>
      <c r="R73" s="161"/>
      <c r="S73" s="161"/>
      <c r="T73" s="161"/>
      <c r="U73" s="162"/>
      <c r="V73" s="163"/>
      <c r="W73" s="163"/>
      <c r="X73" s="161"/>
      <c r="Y73" s="162"/>
      <c r="Z73" s="163"/>
      <c r="AA73" s="163"/>
    </row>
    <row r="74" spans="1:27" s="160" customFormat="1" ht="13.5" customHeight="1">
      <c r="A74" s="208"/>
      <c r="B74" s="39"/>
      <c r="C74" s="39"/>
      <c r="D74" s="14"/>
      <c r="E74" s="14"/>
      <c r="F74" s="181"/>
      <c r="G74" s="638"/>
      <c r="I74" s="161"/>
      <c r="J74" s="161"/>
      <c r="K74" s="161"/>
      <c r="L74" s="161"/>
      <c r="M74" s="161"/>
      <c r="N74" s="161"/>
      <c r="O74" s="161"/>
      <c r="P74" s="161"/>
      <c r="Q74" s="161"/>
      <c r="R74" s="161"/>
      <c r="S74" s="161"/>
      <c r="T74" s="161"/>
      <c r="U74" s="162"/>
      <c r="V74" s="163"/>
      <c r="W74" s="163"/>
      <c r="X74" s="161"/>
      <c r="Y74" s="162"/>
      <c r="Z74" s="163"/>
      <c r="AA74" s="163"/>
    </row>
    <row r="75" spans="1:27" s="160" customFormat="1" ht="13.5" customHeight="1">
      <c r="A75" s="208" t="s">
        <v>1199</v>
      </c>
      <c r="B75" s="39" t="s">
        <v>1151</v>
      </c>
      <c r="C75" s="39" t="s">
        <v>1152</v>
      </c>
      <c r="D75" s="14" t="s">
        <v>376</v>
      </c>
      <c r="E75" s="216">
        <f>(3+12)*1*0.23</f>
        <v>3.45</v>
      </c>
      <c r="F75" s="181"/>
      <c r="G75" s="181"/>
      <c r="I75" s="161"/>
      <c r="J75" s="161"/>
      <c r="K75" s="161"/>
      <c r="L75" s="161"/>
      <c r="M75" s="161"/>
      <c r="N75" s="161"/>
      <c r="O75" s="161"/>
      <c r="P75" s="161"/>
      <c r="Q75" s="161"/>
      <c r="R75" s="161"/>
      <c r="S75" s="161"/>
      <c r="T75" s="161"/>
      <c r="U75" s="162"/>
      <c r="V75" s="163"/>
      <c r="W75" s="163"/>
      <c r="X75" s="161"/>
      <c r="Y75" s="162"/>
      <c r="Z75" s="163"/>
      <c r="AA75" s="163"/>
    </row>
    <row r="76" spans="1:27" s="160" customFormat="1" ht="13.5" customHeight="1">
      <c r="A76" s="208"/>
      <c r="B76" s="39"/>
      <c r="C76" s="39"/>
      <c r="D76" s="14"/>
      <c r="E76" s="14"/>
      <c r="F76" s="181"/>
      <c r="G76" s="638"/>
      <c r="I76" s="161"/>
      <c r="J76" s="161"/>
      <c r="K76" s="161"/>
      <c r="L76" s="161"/>
      <c r="M76" s="161"/>
      <c r="N76" s="161"/>
      <c r="O76" s="161"/>
      <c r="P76" s="161"/>
      <c r="Q76" s="161"/>
      <c r="R76" s="161"/>
      <c r="S76" s="161"/>
      <c r="T76" s="161"/>
      <c r="U76" s="162"/>
      <c r="V76" s="163"/>
      <c r="W76" s="163"/>
      <c r="X76" s="161"/>
      <c r="Y76" s="162"/>
      <c r="Z76" s="163"/>
      <c r="AA76" s="163"/>
    </row>
    <row r="77" spans="1:27" s="160" customFormat="1" ht="13.2">
      <c r="A77" s="208" t="s">
        <v>1200</v>
      </c>
      <c r="B77" s="39"/>
      <c r="C77" s="39" t="s">
        <v>1153</v>
      </c>
      <c r="D77" s="643" t="s">
        <v>12</v>
      </c>
      <c r="E77" s="14">
        <v>24</v>
      </c>
      <c r="F77" s="181"/>
      <c r="G77" s="181"/>
      <c r="I77" s="161"/>
      <c r="J77" s="161"/>
      <c r="K77" s="161"/>
      <c r="L77" s="161"/>
      <c r="M77" s="161"/>
      <c r="N77" s="161"/>
      <c r="O77" s="161"/>
      <c r="P77" s="161"/>
      <c r="Q77" s="161"/>
      <c r="R77" s="161"/>
      <c r="S77" s="161"/>
      <c r="T77" s="161"/>
      <c r="U77" s="162"/>
      <c r="V77" s="163"/>
      <c r="W77" s="163"/>
      <c r="X77" s="161"/>
      <c r="Y77" s="162"/>
      <c r="Z77" s="163"/>
      <c r="AA77" s="163"/>
    </row>
    <row r="78" spans="1:27" s="160" customFormat="1" ht="12" customHeight="1">
      <c r="A78" s="123"/>
      <c r="B78" s="123"/>
      <c r="C78" s="507"/>
      <c r="D78" s="118"/>
      <c r="E78" s="119"/>
      <c r="F78" s="181"/>
      <c r="G78" s="164"/>
      <c r="I78" s="161"/>
      <c r="J78" s="161"/>
      <c r="K78" s="161"/>
      <c r="L78" s="161"/>
      <c r="M78" s="161"/>
      <c r="N78" s="161"/>
      <c r="O78" s="161"/>
      <c r="P78" s="161"/>
      <c r="Q78" s="161"/>
      <c r="R78" s="161"/>
      <c r="S78" s="161"/>
      <c r="T78" s="161"/>
      <c r="U78" s="162"/>
      <c r="V78" s="163"/>
      <c r="W78" s="163"/>
      <c r="X78" s="161"/>
      <c r="Y78" s="162"/>
      <c r="Z78" s="163"/>
      <c r="AA78" s="163"/>
    </row>
    <row r="79" spans="1:27" s="160" customFormat="1" ht="13.2">
      <c r="A79" s="206" t="s">
        <v>498</v>
      </c>
      <c r="B79" s="634" t="s">
        <v>1158</v>
      </c>
      <c r="C79" s="635" t="s">
        <v>1154</v>
      </c>
      <c r="D79" s="14"/>
      <c r="E79" s="14"/>
      <c r="F79" s="181"/>
      <c r="G79" s="641"/>
      <c r="I79" s="161"/>
      <c r="J79" s="161"/>
      <c r="K79" s="161"/>
      <c r="L79" s="161"/>
      <c r="M79" s="161"/>
      <c r="N79" s="161"/>
      <c r="O79" s="161"/>
      <c r="P79" s="161"/>
      <c r="Q79" s="161"/>
      <c r="R79" s="161"/>
      <c r="S79" s="161"/>
      <c r="T79" s="161"/>
      <c r="U79" s="162"/>
      <c r="V79" s="163"/>
      <c r="W79" s="163"/>
      <c r="X79" s="161"/>
      <c r="Y79" s="162"/>
      <c r="Z79" s="163"/>
      <c r="AA79" s="163"/>
    </row>
    <row r="80" spans="1:27" s="160" customFormat="1" ht="14.1" customHeight="1">
      <c r="A80" s="206"/>
      <c r="B80" s="39"/>
      <c r="C80" s="39"/>
      <c r="D80" s="14"/>
      <c r="E80" s="14"/>
      <c r="F80" s="181"/>
      <c r="G80" s="642"/>
      <c r="I80" s="161"/>
      <c r="J80" s="161"/>
      <c r="K80" s="161"/>
      <c r="L80" s="161"/>
      <c r="M80" s="161"/>
      <c r="N80" s="161"/>
      <c r="O80" s="161"/>
      <c r="P80" s="161"/>
      <c r="Q80" s="161"/>
      <c r="R80" s="161"/>
      <c r="S80" s="161"/>
      <c r="T80" s="161"/>
      <c r="U80" s="162"/>
      <c r="V80" s="163"/>
      <c r="W80" s="163"/>
      <c r="X80" s="161"/>
      <c r="Y80" s="162"/>
      <c r="Z80" s="163"/>
      <c r="AA80" s="163"/>
    </row>
    <row r="81" spans="1:27" s="160" customFormat="1" ht="13.2">
      <c r="A81" s="206" t="s">
        <v>499</v>
      </c>
      <c r="B81" s="124" t="s">
        <v>1155</v>
      </c>
      <c r="C81" s="124" t="s">
        <v>1156</v>
      </c>
      <c r="D81" s="14"/>
      <c r="E81" s="14"/>
      <c r="F81" s="636"/>
      <c r="G81" s="638"/>
      <c r="I81" s="161"/>
      <c r="J81" s="161"/>
      <c r="K81" s="161"/>
      <c r="L81" s="161"/>
      <c r="M81" s="161"/>
      <c r="N81" s="161"/>
      <c r="O81" s="161"/>
      <c r="P81" s="161"/>
      <c r="Q81" s="161"/>
      <c r="R81" s="161"/>
      <c r="S81" s="161"/>
      <c r="T81" s="161"/>
      <c r="U81" s="162"/>
      <c r="V81" s="163"/>
      <c r="W81" s="163"/>
      <c r="X81" s="161"/>
      <c r="Y81" s="162"/>
      <c r="Z81" s="163"/>
      <c r="AA81" s="163"/>
    </row>
    <row r="82" spans="1:27" s="160" customFormat="1" ht="13.2">
      <c r="A82" s="208"/>
      <c r="B82" s="39"/>
      <c r="C82" s="39"/>
      <c r="D82" s="14"/>
      <c r="E82" s="14"/>
      <c r="F82" s="636"/>
      <c r="G82" s="181"/>
      <c r="I82" s="161"/>
      <c r="J82" s="161"/>
      <c r="K82" s="161"/>
      <c r="L82" s="161"/>
      <c r="M82" s="161"/>
      <c r="N82" s="161"/>
      <c r="O82" s="161"/>
      <c r="P82" s="161"/>
      <c r="Q82" s="161"/>
      <c r="R82" s="161"/>
      <c r="S82" s="161"/>
      <c r="T82" s="161"/>
      <c r="U82" s="162"/>
      <c r="V82" s="163"/>
      <c r="W82" s="163"/>
      <c r="X82" s="161"/>
      <c r="Y82" s="162"/>
      <c r="Z82" s="163"/>
      <c r="AA82" s="163"/>
    </row>
    <row r="83" spans="1:27" s="160" customFormat="1" ht="13.2">
      <c r="A83" s="208" t="s">
        <v>1029</v>
      </c>
      <c r="B83" s="39" t="s">
        <v>1157</v>
      </c>
      <c r="C83" s="645" t="s">
        <v>1163</v>
      </c>
      <c r="D83" s="159"/>
      <c r="F83" s="159"/>
      <c r="G83" s="159"/>
      <c r="I83" s="161"/>
      <c r="J83" s="161"/>
      <c r="K83" s="161"/>
      <c r="L83" s="161"/>
      <c r="M83" s="161"/>
      <c r="N83" s="161"/>
      <c r="O83" s="161"/>
      <c r="P83" s="161"/>
      <c r="Q83" s="161"/>
      <c r="R83" s="161"/>
      <c r="S83" s="161"/>
      <c r="T83" s="161"/>
      <c r="U83" s="162"/>
      <c r="V83" s="163"/>
      <c r="W83" s="163"/>
      <c r="X83" s="161"/>
      <c r="Y83" s="162"/>
      <c r="Z83" s="163"/>
      <c r="AA83" s="163"/>
    </row>
    <row r="84" spans="1:27" s="160" customFormat="1" ht="18" customHeight="1">
      <c r="A84" s="208"/>
      <c r="B84" s="39"/>
      <c r="C84" s="39" t="s">
        <v>1164</v>
      </c>
      <c r="D84" s="14"/>
      <c r="E84" s="14"/>
      <c r="F84" s="636"/>
      <c r="G84" s="638"/>
      <c r="I84" s="161"/>
      <c r="J84" s="161"/>
      <c r="K84" s="161"/>
      <c r="L84" s="161"/>
      <c r="M84" s="161"/>
      <c r="N84" s="161"/>
      <c r="O84" s="161"/>
      <c r="P84" s="161"/>
      <c r="Q84" s="161"/>
      <c r="R84" s="161"/>
      <c r="S84" s="161"/>
      <c r="T84" s="161"/>
      <c r="U84" s="162"/>
      <c r="V84" s="163"/>
      <c r="W84" s="163"/>
      <c r="X84" s="161"/>
      <c r="Y84" s="162"/>
      <c r="Z84" s="163"/>
      <c r="AA84" s="163"/>
    </row>
    <row r="85" spans="1:27" s="160" customFormat="1" ht="18" customHeight="1">
      <c r="A85" s="208"/>
      <c r="B85" s="39"/>
      <c r="C85" s="645" t="s">
        <v>1165</v>
      </c>
      <c r="D85" s="14"/>
      <c r="E85" s="14"/>
      <c r="F85" s="636"/>
      <c r="G85" s="181"/>
      <c r="I85" s="161"/>
      <c r="J85" s="161"/>
      <c r="K85" s="161"/>
      <c r="L85" s="161"/>
      <c r="M85" s="161"/>
      <c r="N85" s="161"/>
      <c r="O85" s="161"/>
      <c r="P85" s="161"/>
      <c r="Q85" s="161"/>
      <c r="R85" s="161"/>
      <c r="S85" s="161"/>
      <c r="T85" s="161"/>
      <c r="U85" s="162"/>
      <c r="V85" s="163"/>
      <c r="W85" s="163"/>
      <c r="X85" s="161"/>
      <c r="Y85" s="162"/>
      <c r="Z85" s="163"/>
      <c r="AA85" s="163"/>
    </row>
    <row r="86" spans="1:27" s="160" customFormat="1" ht="12" customHeight="1">
      <c r="A86" s="208"/>
      <c r="B86" s="122"/>
      <c r="C86" s="508" t="s">
        <v>1166</v>
      </c>
      <c r="D86" s="118"/>
      <c r="E86" s="119"/>
      <c r="F86" s="121"/>
      <c r="G86" s="120"/>
      <c r="I86" s="161"/>
      <c r="J86" s="161"/>
      <c r="K86" s="161"/>
      <c r="L86" s="161"/>
      <c r="M86" s="161"/>
      <c r="N86" s="161"/>
      <c r="O86" s="161"/>
      <c r="P86" s="161"/>
      <c r="Q86" s="161"/>
      <c r="R86" s="161"/>
      <c r="S86" s="161"/>
      <c r="T86" s="161"/>
      <c r="U86" s="162"/>
      <c r="V86" s="163"/>
      <c r="W86" s="163"/>
      <c r="X86" s="161"/>
      <c r="Y86" s="162"/>
      <c r="Z86" s="163"/>
      <c r="AA86" s="163"/>
    </row>
    <row r="87" spans="1:27" s="160" customFormat="1" ht="13.2">
      <c r="A87" s="208"/>
      <c r="B87" s="122"/>
      <c r="C87" s="508" t="s">
        <v>1167</v>
      </c>
      <c r="D87" s="14" t="s">
        <v>12</v>
      </c>
      <c r="E87" s="14">
        <f>6*4</f>
        <v>24</v>
      </c>
      <c r="F87" s="181"/>
      <c r="G87" s="181"/>
      <c r="I87" s="161"/>
      <c r="J87" s="161"/>
      <c r="K87" s="161"/>
      <c r="L87" s="161"/>
      <c r="M87" s="161"/>
      <c r="N87" s="161"/>
      <c r="O87" s="161"/>
      <c r="P87" s="161"/>
      <c r="Q87" s="161"/>
      <c r="R87" s="161"/>
      <c r="S87" s="161"/>
      <c r="T87" s="161"/>
      <c r="U87" s="162"/>
      <c r="V87" s="163"/>
      <c r="W87" s="163"/>
      <c r="X87" s="161"/>
      <c r="Y87" s="162"/>
      <c r="Z87" s="163"/>
      <c r="AA87" s="163"/>
    </row>
    <row r="88" spans="1:27" s="160" customFormat="1" ht="16.5" customHeight="1">
      <c r="A88" s="208"/>
      <c r="B88" s="123"/>
      <c r="C88" s="508"/>
      <c r="D88" s="118"/>
      <c r="E88" s="118"/>
      <c r="F88" s="181"/>
      <c r="G88" s="120"/>
      <c r="I88" s="161"/>
      <c r="J88" s="161"/>
      <c r="K88" s="161"/>
      <c r="L88" s="161"/>
      <c r="M88" s="161"/>
      <c r="N88" s="161"/>
      <c r="O88" s="161"/>
      <c r="P88" s="161"/>
      <c r="Q88" s="161"/>
      <c r="R88" s="161"/>
      <c r="S88" s="161"/>
      <c r="T88" s="161"/>
      <c r="U88" s="162"/>
      <c r="V88" s="163"/>
      <c r="W88" s="163"/>
      <c r="X88" s="161"/>
      <c r="Y88" s="162"/>
      <c r="Z88" s="163"/>
      <c r="AA88" s="163"/>
    </row>
    <row r="89" spans="1:27" s="160" customFormat="1" ht="21" customHeight="1">
      <c r="A89" s="206" t="s">
        <v>716</v>
      </c>
      <c r="B89" s="390" t="s">
        <v>937</v>
      </c>
      <c r="C89" s="124" t="s">
        <v>1168</v>
      </c>
      <c r="D89" s="391" t="s">
        <v>12</v>
      </c>
      <c r="E89" s="483">
        <f>6*4</f>
        <v>24</v>
      </c>
      <c r="F89" s="181"/>
      <c r="G89" s="181"/>
      <c r="I89" s="161"/>
      <c r="J89" s="161"/>
      <c r="K89" s="161"/>
      <c r="L89" s="161"/>
      <c r="M89" s="161"/>
      <c r="N89" s="161"/>
      <c r="O89" s="161"/>
      <c r="P89" s="161"/>
      <c r="Q89" s="161"/>
      <c r="R89" s="161"/>
      <c r="S89" s="161"/>
      <c r="T89" s="161"/>
      <c r="U89" s="162"/>
      <c r="V89" s="163"/>
      <c r="W89" s="163"/>
      <c r="X89" s="161"/>
      <c r="Y89" s="162"/>
      <c r="Z89" s="163"/>
      <c r="AA89" s="163"/>
    </row>
    <row r="90" spans="1:27" s="160" customFormat="1" ht="16.5" customHeight="1">
      <c r="A90" s="206"/>
      <c r="B90" s="123"/>
      <c r="C90" s="507" t="s">
        <v>1169</v>
      </c>
      <c r="D90" s="118"/>
      <c r="E90" s="119"/>
      <c r="F90" s="181"/>
      <c r="G90" s="120"/>
      <c r="I90" s="161"/>
      <c r="J90" s="161"/>
      <c r="K90" s="161"/>
      <c r="L90" s="161"/>
      <c r="M90" s="161"/>
      <c r="N90" s="161"/>
      <c r="O90" s="161"/>
      <c r="P90" s="161"/>
      <c r="Q90" s="161"/>
      <c r="R90" s="161"/>
      <c r="S90" s="161"/>
      <c r="T90" s="161"/>
      <c r="U90" s="162"/>
      <c r="V90" s="163"/>
      <c r="W90" s="163"/>
      <c r="X90" s="161"/>
      <c r="Y90" s="162"/>
      <c r="Z90" s="163"/>
      <c r="AA90" s="163"/>
    </row>
    <row r="91" spans="1:27" s="160" customFormat="1" ht="15.6" customHeight="1">
      <c r="A91" s="465"/>
      <c r="B91" s="118"/>
      <c r="C91" s="37"/>
      <c r="D91" s="29"/>
      <c r="E91" s="29"/>
      <c r="F91" s="181"/>
      <c r="G91" s="81"/>
      <c r="I91" s="161"/>
      <c r="J91" s="161"/>
      <c r="K91" s="161"/>
      <c r="L91" s="161"/>
      <c r="M91" s="161"/>
      <c r="N91" s="161"/>
      <c r="O91" s="161"/>
      <c r="P91" s="161"/>
      <c r="Q91" s="161"/>
      <c r="R91" s="161"/>
      <c r="S91" s="161"/>
      <c r="T91" s="161"/>
      <c r="U91" s="162"/>
      <c r="V91" s="163"/>
      <c r="W91" s="163"/>
      <c r="X91" s="161"/>
      <c r="Y91" s="162"/>
      <c r="Z91" s="163"/>
      <c r="AA91" s="163"/>
    </row>
    <row r="92" spans="1:27" s="160" customFormat="1" ht="15" customHeight="1">
      <c r="A92" s="206" t="s">
        <v>775</v>
      </c>
      <c r="B92" s="390" t="s">
        <v>1170</v>
      </c>
      <c r="C92" s="124" t="s">
        <v>1171</v>
      </c>
      <c r="D92" s="118"/>
      <c r="E92" s="119"/>
      <c r="F92" s="181"/>
      <c r="G92" s="164"/>
      <c r="I92" s="161"/>
      <c r="J92" s="161"/>
      <c r="K92" s="161"/>
      <c r="L92" s="161"/>
      <c r="M92" s="161"/>
      <c r="N92" s="161"/>
      <c r="O92" s="161"/>
      <c r="P92" s="161"/>
      <c r="Q92" s="161"/>
      <c r="R92" s="161"/>
      <c r="S92" s="161"/>
      <c r="T92" s="161"/>
      <c r="U92" s="162"/>
      <c r="V92" s="163"/>
      <c r="W92" s="163"/>
      <c r="X92" s="161"/>
      <c r="Y92" s="162"/>
      <c r="Z92" s="163"/>
      <c r="AA92" s="163"/>
    </row>
    <row r="93" spans="1:27" s="160" customFormat="1" ht="15" customHeight="1">
      <c r="A93" s="208"/>
      <c r="B93" s="124"/>
      <c r="C93" s="124"/>
      <c r="D93" s="118"/>
      <c r="E93" s="119"/>
      <c r="F93" s="181"/>
      <c r="G93" s="164"/>
      <c r="I93" s="161"/>
      <c r="J93" s="161"/>
      <c r="K93" s="161"/>
      <c r="L93" s="161"/>
      <c r="M93" s="161"/>
      <c r="N93" s="161"/>
      <c r="O93" s="161"/>
      <c r="P93" s="161"/>
      <c r="Q93" s="161"/>
      <c r="R93" s="161"/>
      <c r="S93" s="161"/>
      <c r="T93" s="161"/>
      <c r="U93" s="162"/>
      <c r="V93" s="163"/>
      <c r="W93" s="163"/>
      <c r="X93" s="161"/>
      <c r="Y93" s="162"/>
      <c r="Z93" s="163"/>
      <c r="AA93" s="163"/>
    </row>
    <row r="94" spans="1:27" s="160" customFormat="1" ht="15" customHeight="1">
      <c r="A94" s="208" t="s">
        <v>1034</v>
      </c>
      <c r="B94" s="39" t="s">
        <v>1172</v>
      </c>
      <c r="C94" s="645" t="s">
        <v>1173</v>
      </c>
      <c r="D94" s="643"/>
      <c r="E94" s="14"/>
      <c r="F94" s="181"/>
      <c r="G94" s="181"/>
      <c r="I94" s="161"/>
      <c r="J94" s="161"/>
      <c r="K94" s="161"/>
      <c r="L94" s="161"/>
      <c r="M94" s="161"/>
      <c r="N94" s="161"/>
      <c r="O94" s="161"/>
      <c r="P94" s="161"/>
      <c r="Q94" s="161"/>
      <c r="R94" s="161"/>
      <c r="S94" s="161"/>
      <c r="T94" s="161"/>
      <c r="U94" s="162"/>
      <c r="V94" s="163"/>
      <c r="W94" s="163"/>
      <c r="X94" s="161"/>
      <c r="Y94" s="162"/>
      <c r="Z94" s="163"/>
      <c r="AA94" s="163"/>
    </row>
    <row r="95" spans="1:27" s="160" customFormat="1" ht="13.5" customHeight="1">
      <c r="A95" s="123"/>
      <c r="B95" s="123"/>
      <c r="C95" s="455" t="s">
        <v>1174</v>
      </c>
      <c r="D95" s="643" t="s">
        <v>12</v>
      </c>
      <c r="E95" s="14">
        <f>6.5*4</f>
        <v>26</v>
      </c>
      <c r="F95" s="181"/>
      <c r="G95" s="181"/>
      <c r="I95" s="161"/>
      <c r="J95" s="161"/>
      <c r="K95" s="161"/>
      <c r="L95" s="161"/>
      <c r="M95" s="161"/>
      <c r="N95" s="161"/>
      <c r="O95" s="161"/>
      <c r="P95" s="161"/>
      <c r="Q95" s="161"/>
      <c r="R95" s="161"/>
      <c r="S95" s="161"/>
      <c r="T95" s="161"/>
      <c r="U95" s="162"/>
      <c r="V95" s="163"/>
      <c r="W95" s="163"/>
      <c r="X95" s="161"/>
      <c r="Y95" s="162"/>
      <c r="Z95" s="163"/>
      <c r="AA95" s="163"/>
    </row>
    <row r="96" spans="1:27" s="160" customFormat="1" ht="13.5" customHeight="1">
      <c r="A96" s="208"/>
      <c r="B96" s="123"/>
      <c r="C96" s="455"/>
      <c r="D96" s="643"/>
      <c r="E96" s="14"/>
      <c r="F96" s="181"/>
      <c r="G96" s="181"/>
      <c r="I96" s="161"/>
      <c r="J96" s="161"/>
      <c r="K96" s="161"/>
      <c r="L96" s="161"/>
      <c r="M96" s="161"/>
      <c r="N96" s="161"/>
      <c r="O96" s="161"/>
      <c r="P96" s="161"/>
      <c r="Q96" s="161"/>
      <c r="R96" s="161"/>
      <c r="S96" s="161"/>
      <c r="T96" s="161"/>
      <c r="U96" s="162"/>
      <c r="V96" s="163"/>
      <c r="W96" s="163"/>
      <c r="X96" s="161"/>
      <c r="Y96" s="162"/>
      <c r="Z96" s="163"/>
      <c r="AA96" s="163"/>
    </row>
    <row r="97" spans="1:27" s="160" customFormat="1" ht="13.5" customHeight="1">
      <c r="A97" s="206" t="s">
        <v>776</v>
      </c>
      <c r="B97" s="124" t="s">
        <v>1064</v>
      </c>
      <c r="C97" s="124" t="s">
        <v>1175</v>
      </c>
      <c r="D97" s="26"/>
      <c r="E97" s="26"/>
      <c r="F97" s="646"/>
      <c r="G97" s="647"/>
      <c r="I97" s="161"/>
      <c r="J97" s="161"/>
      <c r="K97" s="161"/>
      <c r="L97" s="161"/>
      <c r="M97" s="161"/>
      <c r="N97" s="161"/>
      <c r="O97" s="161"/>
      <c r="P97" s="161"/>
      <c r="Q97" s="161"/>
      <c r="R97" s="161"/>
      <c r="S97" s="161"/>
      <c r="T97" s="161"/>
      <c r="U97" s="162"/>
      <c r="V97" s="163"/>
      <c r="W97" s="163"/>
      <c r="X97" s="161"/>
      <c r="Y97" s="162"/>
      <c r="Z97" s="163"/>
      <c r="AA97" s="163"/>
    </row>
    <row r="98" spans="1:27" s="160" customFormat="1" ht="13.5" customHeight="1">
      <c r="A98" s="208"/>
      <c r="B98" s="39"/>
      <c r="C98" s="39"/>
      <c r="D98" s="14"/>
      <c r="E98" s="14"/>
      <c r="F98" s="636"/>
      <c r="G98" s="638"/>
      <c r="I98" s="161"/>
      <c r="J98" s="161"/>
      <c r="K98" s="161"/>
      <c r="L98" s="161"/>
      <c r="M98" s="161"/>
      <c r="N98" s="161"/>
      <c r="O98" s="161"/>
      <c r="P98" s="161"/>
      <c r="Q98" s="161"/>
      <c r="R98" s="161"/>
      <c r="S98" s="161"/>
      <c r="T98" s="161"/>
      <c r="U98" s="162"/>
      <c r="V98" s="163"/>
      <c r="W98" s="163"/>
      <c r="X98" s="161"/>
      <c r="Y98" s="162"/>
      <c r="Z98" s="163"/>
      <c r="AA98" s="163"/>
    </row>
    <row r="99" spans="1:27" s="160" customFormat="1" ht="13.5" customHeight="1">
      <c r="A99" s="208" t="s">
        <v>1201</v>
      </c>
      <c r="B99" s="39" t="s">
        <v>1066</v>
      </c>
      <c r="C99" s="39" t="s">
        <v>1176</v>
      </c>
      <c r="D99" s="14" t="s">
        <v>12</v>
      </c>
      <c r="E99" s="14">
        <f>6.5*4</f>
        <v>26</v>
      </c>
      <c r="F99" s="181"/>
      <c r="G99" s="181"/>
      <c r="I99" s="161"/>
      <c r="J99" s="161"/>
      <c r="K99" s="161"/>
      <c r="L99" s="161"/>
      <c r="M99" s="161"/>
      <c r="N99" s="161"/>
      <c r="O99" s="161"/>
      <c r="P99" s="161"/>
      <c r="Q99" s="161"/>
      <c r="R99" s="161"/>
      <c r="S99" s="161"/>
      <c r="T99" s="161"/>
      <c r="U99" s="162"/>
      <c r="V99" s="163"/>
      <c r="W99" s="163"/>
      <c r="X99" s="161"/>
      <c r="Y99" s="162"/>
      <c r="Z99" s="163"/>
      <c r="AA99" s="163"/>
    </row>
    <row r="100" spans="1:27" s="160" customFormat="1" ht="13.5" customHeight="1">
      <c r="A100" s="208"/>
      <c r="B100" s="39"/>
      <c r="C100" s="39"/>
      <c r="D100" s="14"/>
      <c r="E100" s="14"/>
      <c r="F100" s="181"/>
      <c r="G100" s="638"/>
      <c r="I100" s="161"/>
      <c r="J100" s="161"/>
      <c r="K100" s="161"/>
      <c r="L100" s="161"/>
      <c r="M100" s="161"/>
      <c r="N100" s="161"/>
      <c r="O100" s="161"/>
      <c r="P100" s="161"/>
      <c r="Q100" s="161"/>
      <c r="R100" s="161"/>
      <c r="S100" s="161"/>
      <c r="T100" s="161"/>
      <c r="U100" s="162"/>
      <c r="V100" s="163"/>
      <c r="W100" s="163"/>
      <c r="X100" s="161"/>
      <c r="Y100" s="162"/>
      <c r="Z100" s="163"/>
      <c r="AA100" s="163"/>
    </row>
    <row r="101" spans="1:27" s="160" customFormat="1" ht="13.2">
      <c r="A101" s="206" t="s">
        <v>1202</v>
      </c>
      <c r="B101" s="634" t="s">
        <v>1177</v>
      </c>
      <c r="C101" s="635" t="s">
        <v>1178</v>
      </c>
      <c r="D101" s="14"/>
      <c r="E101" s="14"/>
      <c r="F101" s="181"/>
      <c r="G101" s="641"/>
      <c r="I101" s="161"/>
      <c r="J101" s="161"/>
      <c r="K101" s="161"/>
      <c r="L101" s="161"/>
      <c r="M101" s="161"/>
      <c r="N101" s="161"/>
      <c r="O101" s="161"/>
      <c r="P101" s="161"/>
      <c r="Q101" s="161"/>
      <c r="R101" s="161"/>
      <c r="S101" s="161"/>
      <c r="T101" s="161"/>
      <c r="U101" s="162"/>
      <c r="V101" s="163"/>
      <c r="W101" s="163"/>
      <c r="X101" s="161"/>
      <c r="Y101" s="162"/>
      <c r="Z101" s="163"/>
      <c r="AA101" s="163"/>
    </row>
    <row r="102" spans="1:27" s="160" customFormat="1" ht="12" customHeight="1">
      <c r="A102" s="206"/>
      <c r="B102" s="39"/>
      <c r="C102" s="39"/>
      <c r="D102" s="14"/>
      <c r="E102" s="14"/>
      <c r="F102" s="181"/>
      <c r="G102" s="642"/>
      <c r="I102" s="161"/>
      <c r="J102" s="161"/>
      <c r="K102" s="161"/>
      <c r="L102" s="161"/>
      <c r="M102" s="161"/>
      <c r="N102" s="161"/>
      <c r="O102" s="161"/>
      <c r="P102" s="161"/>
      <c r="Q102" s="161"/>
      <c r="R102" s="161"/>
      <c r="S102" s="161"/>
      <c r="T102" s="161"/>
      <c r="U102" s="162"/>
      <c r="V102" s="163"/>
      <c r="W102" s="163"/>
      <c r="X102" s="161"/>
      <c r="Y102" s="162"/>
      <c r="Z102" s="163"/>
      <c r="AA102" s="163"/>
    </row>
    <row r="103" spans="1:27" s="160" customFormat="1" ht="13.2">
      <c r="A103" s="206" t="s">
        <v>554</v>
      </c>
      <c r="B103" s="634" t="s">
        <v>1179</v>
      </c>
      <c r="C103" s="635" t="s">
        <v>1180</v>
      </c>
      <c r="D103" s="14"/>
      <c r="E103" s="14"/>
      <c r="F103" s="181"/>
      <c r="G103" s="641"/>
      <c r="I103" s="161"/>
      <c r="J103" s="161"/>
      <c r="K103" s="161"/>
      <c r="L103" s="161"/>
      <c r="M103" s="161"/>
      <c r="N103" s="161"/>
      <c r="O103" s="161"/>
      <c r="P103" s="161"/>
      <c r="Q103" s="161"/>
      <c r="R103" s="161"/>
      <c r="S103" s="161"/>
      <c r="T103" s="161"/>
      <c r="U103" s="162"/>
      <c r="V103" s="163"/>
      <c r="W103" s="163"/>
      <c r="X103" s="161"/>
      <c r="Y103" s="162"/>
      <c r="Z103" s="163"/>
      <c r="AA103" s="163"/>
    </row>
    <row r="104" spans="1:27" s="160" customFormat="1" ht="14.1" customHeight="1">
      <c r="A104" s="206"/>
      <c r="B104" s="39"/>
      <c r="C104" s="39"/>
      <c r="D104" s="14"/>
      <c r="E104" s="14"/>
      <c r="F104" s="181"/>
      <c r="G104" s="642"/>
      <c r="I104" s="161"/>
      <c r="J104" s="161"/>
      <c r="K104" s="161"/>
      <c r="L104" s="161"/>
      <c r="M104" s="161"/>
      <c r="N104" s="161"/>
      <c r="O104" s="161"/>
      <c r="P104" s="161"/>
      <c r="Q104" s="161"/>
      <c r="R104" s="161"/>
      <c r="S104" s="161"/>
      <c r="T104" s="161"/>
      <c r="U104" s="162"/>
      <c r="V104" s="163"/>
      <c r="W104" s="163"/>
      <c r="X104" s="161"/>
      <c r="Y104" s="162"/>
      <c r="Z104" s="163"/>
      <c r="AA104" s="163"/>
    </row>
    <row r="105" spans="1:27" s="160" customFormat="1" ht="13.2">
      <c r="A105" s="206" t="s">
        <v>511</v>
      </c>
      <c r="B105" s="124">
        <v>805.01</v>
      </c>
      <c r="C105" s="124" t="s">
        <v>1181</v>
      </c>
      <c r="D105" s="14"/>
      <c r="E105" s="14"/>
      <c r="F105" s="181"/>
      <c r="G105" s="637"/>
      <c r="I105" s="161"/>
      <c r="J105" s="161"/>
      <c r="K105" s="161"/>
      <c r="L105" s="161"/>
      <c r="M105" s="161"/>
      <c r="N105" s="161"/>
      <c r="O105" s="161"/>
      <c r="P105" s="161"/>
      <c r="Q105" s="161"/>
      <c r="R105" s="161"/>
      <c r="S105" s="161"/>
      <c r="T105" s="161"/>
      <c r="U105" s="162"/>
      <c r="V105" s="163"/>
      <c r="W105" s="163"/>
      <c r="X105" s="161"/>
      <c r="Y105" s="162"/>
      <c r="Z105" s="163"/>
      <c r="AA105" s="163"/>
    </row>
    <row r="106" spans="1:27" s="160" customFormat="1" ht="13.2">
      <c r="A106" s="208"/>
      <c r="B106" s="39"/>
      <c r="C106" s="39"/>
      <c r="D106" s="14"/>
      <c r="E106" s="14"/>
      <c r="F106" s="181"/>
      <c r="G106" s="638"/>
      <c r="I106" s="161"/>
      <c r="J106" s="161"/>
      <c r="K106" s="161"/>
      <c r="L106" s="161"/>
      <c r="M106" s="161"/>
      <c r="N106" s="161"/>
      <c r="O106" s="161"/>
      <c r="P106" s="161"/>
      <c r="Q106" s="161"/>
      <c r="R106" s="161"/>
      <c r="S106" s="161"/>
      <c r="T106" s="161"/>
      <c r="U106" s="162"/>
      <c r="V106" s="163"/>
      <c r="W106" s="163"/>
      <c r="X106" s="161"/>
      <c r="Y106" s="162"/>
      <c r="Z106" s="163"/>
      <c r="AA106" s="163"/>
    </row>
    <row r="107" spans="1:27" s="160" customFormat="1" ht="13.2">
      <c r="A107" s="208" t="s">
        <v>645</v>
      </c>
      <c r="B107" s="39" t="s">
        <v>1182</v>
      </c>
      <c r="C107" s="39" t="s">
        <v>1183</v>
      </c>
      <c r="D107" s="643" t="s">
        <v>9</v>
      </c>
      <c r="E107" s="14">
        <v>6</v>
      </c>
      <c r="F107" s="181"/>
      <c r="G107" s="181"/>
      <c r="I107" s="161"/>
      <c r="J107" s="161"/>
      <c r="K107" s="161"/>
      <c r="L107" s="161"/>
      <c r="M107" s="161"/>
      <c r="N107" s="161"/>
      <c r="O107" s="161"/>
      <c r="P107" s="161"/>
      <c r="Q107" s="161"/>
      <c r="R107" s="161"/>
      <c r="S107" s="161"/>
      <c r="T107" s="161"/>
      <c r="U107" s="162"/>
      <c r="V107" s="163"/>
      <c r="W107" s="163"/>
      <c r="X107" s="161"/>
      <c r="Y107" s="162"/>
      <c r="Z107" s="163"/>
      <c r="AA107" s="163"/>
    </row>
    <row r="108" spans="1:27" s="160" customFormat="1" ht="18" customHeight="1">
      <c r="A108" s="208"/>
      <c r="B108" s="39"/>
      <c r="C108" s="39"/>
      <c r="D108" s="14"/>
      <c r="E108" s="14"/>
      <c r="F108" s="181"/>
      <c r="G108" s="638"/>
      <c r="I108" s="161"/>
      <c r="J108" s="161"/>
      <c r="K108" s="161"/>
      <c r="L108" s="161"/>
      <c r="M108" s="161"/>
      <c r="N108" s="161"/>
      <c r="O108" s="161"/>
      <c r="P108" s="161"/>
      <c r="Q108" s="161"/>
      <c r="R108" s="161"/>
      <c r="S108" s="161"/>
      <c r="T108" s="161"/>
      <c r="U108" s="162"/>
      <c r="V108" s="163"/>
      <c r="W108" s="163"/>
      <c r="X108" s="161"/>
      <c r="Y108" s="162"/>
      <c r="Z108" s="163"/>
      <c r="AA108" s="163"/>
    </row>
    <row r="109" spans="1:27" s="160" customFormat="1" ht="18" customHeight="1">
      <c r="A109" s="206" t="s">
        <v>516</v>
      </c>
      <c r="B109" s="124">
        <v>805.02</v>
      </c>
      <c r="C109" s="124" t="s">
        <v>1184</v>
      </c>
      <c r="D109" s="14"/>
      <c r="E109" s="14"/>
      <c r="F109" s="181"/>
      <c r="G109" s="637"/>
      <c r="I109" s="161"/>
      <c r="J109" s="161"/>
      <c r="K109" s="161"/>
      <c r="L109" s="161"/>
      <c r="M109" s="161"/>
      <c r="N109" s="161"/>
      <c r="O109" s="161"/>
      <c r="P109" s="161"/>
      <c r="Q109" s="161"/>
      <c r="R109" s="161"/>
      <c r="S109" s="161"/>
      <c r="T109" s="161"/>
      <c r="U109" s="162"/>
      <c r="V109" s="163"/>
      <c r="W109" s="163"/>
      <c r="X109" s="161"/>
      <c r="Y109" s="162"/>
      <c r="Z109" s="163"/>
      <c r="AA109" s="163"/>
    </row>
    <row r="110" spans="1:27" s="160" customFormat="1" ht="12" customHeight="1">
      <c r="A110" s="208"/>
      <c r="B110" s="39"/>
      <c r="C110" s="39"/>
      <c r="D110" s="14"/>
      <c r="E110" s="14"/>
      <c r="F110" s="181"/>
      <c r="G110" s="638"/>
      <c r="I110" s="161"/>
      <c r="J110" s="161"/>
      <c r="K110" s="161"/>
      <c r="L110" s="161"/>
      <c r="M110" s="161"/>
      <c r="N110" s="161"/>
      <c r="O110" s="161"/>
      <c r="P110" s="161"/>
      <c r="Q110" s="161"/>
      <c r="R110" s="161"/>
      <c r="S110" s="161"/>
      <c r="T110" s="161"/>
      <c r="U110" s="162"/>
      <c r="V110" s="163"/>
      <c r="W110" s="163"/>
      <c r="X110" s="161"/>
      <c r="Y110" s="162"/>
      <c r="Z110" s="163"/>
      <c r="AA110" s="163"/>
    </row>
    <row r="111" spans="1:27" s="160" customFormat="1" ht="13.2">
      <c r="A111" s="206" t="s">
        <v>1076</v>
      </c>
      <c r="B111" s="124" t="s">
        <v>1185</v>
      </c>
      <c r="C111" s="124" t="s">
        <v>1186</v>
      </c>
      <c r="D111" s="14"/>
      <c r="E111" s="14"/>
      <c r="F111" s="181"/>
      <c r="G111" s="637"/>
      <c r="I111" s="161"/>
      <c r="J111" s="161"/>
      <c r="K111" s="161"/>
      <c r="L111" s="161"/>
      <c r="M111" s="161"/>
      <c r="N111" s="161"/>
      <c r="O111" s="161"/>
      <c r="P111" s="161"/>
      <c r="Q111" s="161"/>
      <c r="R111" s="161"/>
      <c r="S111" s="161"/>
      <c r="T111" s="161"/>
      <c r="U111" s="162"/>
      <c r="V111" s="163"/>
      <c r="W111" s="163"/>
      <c r="X111" s="161"/>
      <c r="Y111" s="162"/>
      <c r="Z111" s="163"/>
      <c r="AA111" s="163"/>
    </row>
    <row r="112" spans="1:27" s="160" customFormat="1" ht="16.5" customHeight="1">
      <c r="A112" s="208"/>
      <c r="B112" s="39"/>
      <c r="C112" s="39"/>
      <c r="D112" s="14"/>
      <c r="E112" s="14"/>
      <c r="F112" s="181"/>
      <c r="G112" s="638"/>
      <c r="I112" s="161"/>
      <c r="J112" s="161"/>
      <c r="K112" s="161"/>
      <c r="L112" s="161"/>
      <c r="M112" s="161"/>
      <c r="N112" s="161"/>
      <c r="O112" s="161"/>
      <c r="P112" s="161"/>
      <c r="Q112" s="161"/>
      <c r="R112" s="161"/>
      <c r="S112" s="161"/>
      <c r="T112" s="161"/>
      <c r="U112" s="162"/>
      <c r="V112" s="163"/>
      <c r="W112" s="163"/>
      <c r="X112" s="161"/>
      <c r="Y112" s="162"/>
      <c r="Z112" s="163"/>
      <c r="AA112" s="163"/>
    </row>
    <row r="113" spans="1:27" s="160" customFormat="1" ht="21" customHeight="1">
      <c r="A113" s="208" t="s">
        <v>1077</v>
      </c>
      <c r="B113" s="39" t="s">
        <v>1187</v>
      </c>
      <c r="C113" s="39" t="s">
        <v>1188</v>
      </c>
      <c r="D113" s="643" t="s">
        <v>9</v>
      </c>
      <c r="E113" s="14">
        <v>110</v>
      </c>
      <c r="F113" s="181"/>
      <c r="G113" s="181"/>
      <c r="I113" s="161"/>
      <c r="J113" s="161"/>
      <c r="K113" s="161"/>
      <c r="L113" s="161"/>
      <c r="M113" s="161"/>
      <c r="N113" s="161"/>
      <c r="O113" s="161"/>
      <c r="P113" s="161"/>
      <c r="Q113" s="161"/>
      <c r="R113" s="161"/>
      <c r="S113" s="161"/>
      <c r="T113" s="161"/>
      <c r="U113" s="162"/>
      <c r="V113" s="163"/>
      <c r="W113" s="163"/>
      <c r="X113" s="161"/>
      <c r="Y113" s="162"/>
      <c r="Z113" s="163"/>
      <c r="AA113" s="163"/>
    </row>
    <row r="114" spans="1:27" s="160" customFormat="1" ht="16.5" customHeight="1">
      <c r="A114" s="208"/>
      <c r="B114" s="39"/>
      <c r="C114" s="39"/>
      <c r="D114" s="14"/>
      <c r="E114" s="14"/>
      <c r="F114" s="181"/>
      <c r="G114" s="638"/>
      <c r="I114" s="161"/>
      <c r="J114" s="161"/>
      <c r="K114" s="161"/>
      <c r="L114" s="161"/>
      <c r="M114" s="161"/>
      <c r="N114" s="161"/>
      <c r="O114" s="161"/>
      <c r="P114" s="161"/>
      <c r="Q114" s="161"/>
      <c r="R114" s="161"/>
      <c r="S114" s="161"/>
      <c r="T114" s="161"/>
      <c r="U114" s="162"/>
      <c r="V114" s="163"/>
      <c r="W114" s="163"/>
      <c r="X114" s="161"/>
      <c r="Y114" s="162"/>
      <c r="Z114" s="163"/>
      <c r="AA114" s="163"/>
    </row>
    <row r="115" spans="1:27" s="160" customFormat="1" ht="15.6" customHeight="1">
      <c r="A115" s="509" t="s">
        <v>560</v>
      </c>
      <c r="B115" s="124">
        <v>805.12</v>
      </c>
      <c r="C115" s="124" t="s">
        <v>1189</v>
      </c>
      <c r="D115" s="14"/>
      <c r="E115" s="14"/>
      <c r="F115" s="181"/>
      <c r="G115" s="637"/>
      <c r="I115" s="161"/>
      <c r="J115" s="161"/>
      <c r="K115" s="161"/>
      <c r="L115" s="161"/>
      <c r="M115" s="161"/>
      <c r="N115" s="161"/>
      <c r="O115" s="161"/>
      <c r="P115" s="161"/>
      <c r="Q115" s="161"/>
      <c r="R115" s="161"/>
      <c r="S115" s="161"/>
      <c r="T115" s="161"/>
      <c r="U115" s="162"/>
      <c r="V115" s="163"/>
      <c r="W115" s="163"/>
      <c r="X115" s="161"/>
      <c r="Y115" s="162"/>
      <c r="Z115" s="163"/>
      <c r="AA115" s="163"/>
    </row>
    <row r="116" spans="1:27" s="160" customFormat="1" ht="15" customHeight="1">
      <c r="A116" s="208"/>
      <c r="B116" s="39"/>
      <c r="C116" s="39"/>
      <c r="D116" s="14"/>
      <c r="E116" s="14"/>
      <c r="F116" s="181"/>
      <c r="G116" s="638"/>
      <c r="I116" s="161"/>
      <c r="J116" s="161"/>
      <c r="K116" s="161"/>
      <c r="L116" s="161"/>
      <c r="M116" s="161"/>
      <c r="N116" s="161"/>
      <c r="O116" s="161"/>
      <c r="P116" s="161"/>
      <c r="Q116" s="161"/>
      <c r="R116" s="161"/>
      <c r="S116" s="161"/>
      <c r="T116" s="161"/>
      <c r="U116" s="162"/>
      <c r="V116" s="163"/>
      <c r="W116" s="163"/>
      <c r="X116" s="161"/>
      <c r="Y116" s="162"/>
      <c r="Z116" s="163"/>
      <c r="AA116" s="163"/>
    </row>
    <row r="117" spans="1:27" s="160" customFormat="1" ht="39.6">
      <c r="A117" s="208"/>
      <c r="B117" s="39"/>
      <c r="C117" s="39" t="s">
        <v>1190</v>
      </c>
      <c r="D117" s="14" t="s">
        <v>12</v>
      </c>
      <c r="E117" s="14">
        <v>19</v>
      </c>
      <c r="F117" s="181"/>
      <c r="G117" s="181"/>
      <c r="I117" s="161"/>
      <c r="J117" s="161"/>
      <c r="K117" s="161"/>
      <c r="L117" s="161"/>
      <c r="M117" s="161"/>
      <c r="N117" s="161"/>
      <c r="O117" s="161"/>
      <c r="P117" s="161"/>
      <c r="Q117" s="161"/>
      <c r="R117" s="161"/>
      <c r="S117" s="161"/>
      <c r="T117" s="161"/>
      <c r="U117" s="162"/>
      <c r="V117" s="163"/>
      <c r="W117" s="163"/>
      <c r="X117" s="161"/>
      <c r="Y117" s="162"/>
      <c r="Z117" s="163"/>
      <c r="AA117" s="163"/>
    </row>
    <row r="118" spans="1:27" s="160" customFormat="1" ht="15" customHeight="1">
      <c r="A118" s="208"/>
      <c r="B118" s="39"/>
      <c r="C118" s="645"/>
      <c r="D118" s="643"/>
      <c r="E118" s="14"/>
      <c r="F118" s="181"/>
      <c r="G118" s="181"/>
      <c r="I118" s="161"/>
      <c r="J118" s="161"/>
      <c r="K118" s="161"/>
      <c r="L118" s="161"/>
      <c r="M118" s="161"/>
      <c r="N118" s="161"/>
      <c r="O118" s="161"/>
      <c r="P118" s="161"/>
      <c r="Q118" s="161"/>
      <c r="R118" s="161"/>
      <c r="S118" s="161"/>
      <c r="T118" s="161"/>
      <c r="U118" s="162"/>
      <c r="V118" s="163"/>
      <c r="W118" s="163"/>
      <c r="X118" s="161"/>
      <c r="Y118" s="162"/>
      <c r="Z118" s="163"/>
      <c r="AA118" s="163"/>
    </row>
    <row r="119" spans="1:27" s="160" customFormat="1" ht="13.5" customHeight="1">
      <c r="A119" s="123"/>
      <c r="B119" s="123"/>
      <c r="C119" s="455"/>
      <c r="D119" s="643"/>
      <c r="E119" s="14"/>
      <c r="F119" s="636"/>
      <c r="G119" s="181"/>
      <c r="I119" s="161"/>
      <c r="J119" s="161"/>
      <c r="K119" s="161"/>
      <c r="L119" s="161"/>
      <c r="M119" s="161"/>
      <c r="N119" s="161"/>
      <c r="O119" s="161"/>
      <c r="P119" s="161"/>
      <c r="Q119" s="161"/>
      <c r="R119" s="161"/>
      <c r="S119" s="161"/>
      <c r="T119" s="161"/>
      <c r="U119" s="162"/>
      <c r="V119" s="163"/>
      <c r="W119" s="163"/>
      <c r="X119" s="161"/>
      <c r="Y119" s="162"/>
      <c r="Z119" s="163"/>
      <c r="AA119" s="163"/>
    </row>
    <row r="120" spans="1:27" s="160" customFormat="1" ht="12" customHeight="1">
      <c r="A120" s="208"/>
      <c r="B120" s="188"/>
      <c r="C120" s="511"/>
      <c r="D120" s="190"/>
      <c r="E120" s="191"/>
      <c r="F120" s="195"/>
      <c r="G120" s="164"/>
      <c r="I120" s="161"/>
      <c r="J120" s="161"/>
      <c r="K120" s="161"/>
      <c r="L120" s="161"/>
      <c r="M120" s="161"/>
      <c r="N120" s="161"/>
      <c r="O120" s="161"/>
      <c r="P120" s="161"/>
      <c r="Q120" s="161"/>
      <c r="R120" s="161"/>
      <c r="S120" s="161"/>
      <c r="T120" s="161"/>
      <c r="U120" s="162"/>
      <c r="V120" s="163"/>
      <c r="W120" s="163"/>
      <c r="X120" s="161"/>
      <c r="Y120" s="162"/>
      <c r="Z120" s="163"/>
      <c r="AA120" s="163"/>
    </row>
    <row r="121" spans="1:27" s="160" customFormat="1" ht="12" customHeight="1">
      <c r="A121" s="62"/>
      <c r="B121" s="70"/>
      <c r="C121" s="70"/>
      <c r="D121" s="70"/>
      <c r="E121" s="70"/>
      <c r="F121" s="71"/>
      <c r="G121" s="72"/>
      <c r="I121" s="161"/>
      <c r="J121" s="161"/>
      <c r="K121" s="161"/>
      <c r="L121" s="161"/>
      <c r="M121" s="161"/>
      <c r="N121" s="161"/>
      <c r="O121" s="161"/>
      <c r="P121" s="161"/>
      <c r="Q121" s="161"/>
      <c r="R121" s="161"/>
      <c r="S121" s="161"/>
      <c r="T121" s="161"/>
      <c r="U121" s="162"/>
      <c r="V121" s="163"/>
      <c r="W121" s="163"/>
      <c r="X121" s="161"/>
      <c r="Y121" s="162"/>
      <c r="Z121" s="163"/>
      <c r="AA121" s="163"/>
    </row>
    <row r="122" spans="1:27" s="160" customFormat="1" ht="12" customHeight="1">
      <c r="A122" s="152" t="s">
        <v>1823</v>
      </c>
      <c r="B122" s="60"/>
      <c r="C122" s="153"/>
      <c r="D122" s="153"/>
      <c r="E122" s="153"/>
      <c r="F122" s="155"/>
      <c r="G122" s="170">
        <f>SUM(G97:G120)</f>
        <v>0</v>
      </c>
      <c r="I122" s="161"/>
      <c r="J122" s="161"/>
      <c r="K122" s="161"/>
      <c r="L122" s="161"/>
      <c r="M122" s="161"/>
      <c r="N122" s="161"/>
      <c r="O122" s="161"/>
      <c r="P122" s="161"/>
      <c r="Q122" s="161"/>
      <c r="R122" s="161"/>
      <c r="S122" s="161"/>
      <c r="T122" s="161"/>
      <c r="U122" s="162"/>
      <c r="V122" s="163"/>
      <c r="W122" s="163"/>
      <c r="X122" s="161"/>
      <c r="Y122" s="162"/>
      <c r="Z122" s="163"/>
      <c r="AA122" s="163"/>
    </row>
    <row r="123" spans="1:27" s="160" customFormat="1" ht="12" customHeight="1" thickBot="1">
      <c r="A123" s="53"/>
      <c r="B123" s="65"/>
      <c r="C123" s="65"/>
      <c r="D123" s="65"/>
      <c r="E123" s="65"/>
      <c r="F123" s="73"/>
      <c r="G123" s="51"/>
      <c r="I123" s="161"/>
      <c r="J123" s="161"/>
      <c r="K123" s="161"/>
      <c r="L123" s="161"/>
      <c r="M123" s="161"/>
      <c r="N123" s="161"/>
      <c r="O123" s="161"/>
      <c r="P123" s="161"/>
      <c r="Q123" s="161"/>
      <c r="R123" s="161"/>
      <c r="S123" s="161"/>
      <c r="T123" s="161"/>
      <c r="U123" s="162"/>
      <c r="V123" s="163"/>
      <c r="W123" s="163"/>
      <c r="X123" s="161"/>
      <c r="Y123" s="162"/>
      <c r="Z123" s="163"/>
      <c r="AA123" s="163"/>
    </row>
    <row r="124" spans="1:27" s="160" customFormat="1" ht="15.6" customHeight="1" thickBot="1">
      <c r="A124" s="776" t="s">
        <v>27</v>
      </c>
      <c r="B124" s="759"/>
      <c r="C124" s="760"/>
      <c r="D124" s="760"/>
      <c r="E124" s="760"/>
      <c r="F124" s="777" t="s">
        <v>28</v>
      </c>
      <c r="G124" s="778"/>
      <c r="I124" s="161"/>
      <c r="J124" s="161"/>
      <c r="K124" s="161"/>
      <c r="L124" s="161"/>
      <c r="M124" s="161"/>
      <c r="N124" s="161"/>
      <c r="O124" s="161"/>
      <c r="P124" s="161"/>
      <c r="Q124" s="161"/>
      <c r="R124" s="161"/>
      <c r="S124" s="161"/>
      <c r="T124" s="161"/>
      <c r="U124" s="162"/>
      <c r="V124" s="163"/>
      <c r="W124" s="163"/>
      <c r="X124" s="161"/>
      <c r="Y124" s="162"/>
      <c r="Z124" s="163"/>
      <c r="AA124" s="163"/>
    </row>
    <row r="128" spans="1:27" ht="12" customHeight="1">
      <c r="C128" s="605"/>
    </row>
    <row r="129" spans="3:3" ht="12" customHeight="1">
      <c r="C129" s="606"/>
    </row>
  </sheetData>
  <mergeCells count="8">
    <mergeCell ref="A2:G2"/>
    <mergeCell ref="A3:C3"/>
    <mergeCell ref="A124:E124"/>
    <mergeCell ref="F124:G124"/>
    <mergeCell ref="A60:E60"/>
    <mergeCell ref="F60:G60"/>
    <mergeCell ref="A62:G62"/>
    <mergeCell ref="A63:C63"/>
  </mergeCells>
  <conditionalFormatting sqref="D1 G1 D91 G91">
    <cfRule type="cellIs" dxfId="16" priority="21" stopIfTrue="1" operator="lessThan">
      <formula>0.005</formula>
    </cfRule>
  </conditionalFormatting>
  <conditionalFormatting sqref="D9:D11 G9:G11">
    <cfRule type="cellIs" dxfId="15" priority="17" stopIfTrue="1" operator="lessThan">
      <formula>0.005</formula>
    </cfRule>
  </conditionalFormatting>
  <conditionalFormatting sqref="D57:D59 G57:G59">
    <cfRule type="cellIs" dxfId="14" priority="11" stopIfTrue="1" operator="lessThan">
      <formula>0.005</formula>
    </cfRule>
  </conditionalFormatting>
  <conditionalFormatting sqref="D61 G61">
    <cfRule type="cellIs" dxfId="13" priority="13" stopIfTrue="1" operator="lessThan">
      <formula>0.005</formula>
    </cfRule>
  </conditionalFormatting>
  <conditionalFormatting sqref="D69:D71 G69:G71">
    <cfRule type="cellIs" dxfId="12" priority="9" stopIfTrue="1" operator="lessThan">
      <formula>0.005</formula>
    </cfRule>
  </conditionalFormatting>
  <conditionalFormatting sqref="D115 G115">
    <cfRule type="cellIs" dxfId="11" priority="5" stopIfTrue="1" operator="lessThan">
      <formula>0.005</formula>
    </cfRule>
  </conditionalFormatting>
  <conditionalFormatting sqref="D121:D123 G121:G123">
    <cfRule type="cellIs" dxfId="10" priority="7" stopIfTrue="1" operator="lessThan">
      <formula>0.005</formula>
    </cfRule>
  </conditionalFormatting>
  <conditionalFormatting sqref="G1 G91">
    <cfRule type="cellIs" dxfId="9" priority="22" stopIfTrue="1" operator="equal">
      <formula>0</formula>
    </cfRule>
  </conditionalFormatting>
  <conditionalFormatting sqref="G9:G11">
    <cfRule type="cellIs" dxfId="8" priority="18" stopIfTrue="1" operator="equal">
      <formula>0</formula>
    </cfRule>
  </conditionalFormatting>
  <conditionalFormatting sqref="G57:G59">
    <cfRule type="cellIs" dxfId="7" priority="12" stopIfTrue="1" operator="equal">
      <formula>0</formula>
    </cfRule>
  </conditionalFormatting>
  <conditionalFormatting sqref="G61">
    <cfRule type="cellIs" dxfId="6" priority="14" stopIfTrue="1" operator="equal">
      <formula>0</formula>
    </cfRule>
  </conditionalFormatting>
  <conditionalFormatting sqref="G69:G71">
    <cfRule type="cellIs" dxfId="5" priority="10" stopIfTrue="1" operator="equal">
      <formula>0</formula>
    </cfRule>
  </conditionalFormatting>
  <conditionalFormatting sqref="G115">
    <cfRule type="cellIs" dxfId="4" priority="6" stopIfTrue="1" operator="equal">
      <formula>0</formula>
    </cfRule>
  </conditionalFormatting>
  <conditionalFormatting sqref="G121:G123">
    <cfRule type="cellIs" dxfId="3" priority="8" stopIfTrue="1" operator="equal">
      <formula>0</formula>
    </cfRule>
  </conditionalFormatting>
  <dataValidations count="1">
    <dataValidation type="custom" allowBlank="1" showInputMessage="1" showErrorMessage="1" errorTitle="Invalid rate" error="A value with an invalid decimal part_x000a_was entered." sqref="F9:F11 F1:F2 F61:F62 F57:F59 F69:F71 F91 F121:F123 F115" xr:uid="{5B8DC7DB-4136-4A74-BD01-3DE367EB9975}">
      <formula1>(F1)-TRUNC(F1,2)=0</formula1>
    </dataValidation>
  </dataValidations>
  <printOptions horizontalCentered="1"/>
  <pageMargins left="0.78740157480314965" right="0.59055118110236227" top="0.98425196850393704" bottom="0.39370078740157483" header="0.39370078740157483" footer="0.19685039370078741"/>
  <pageSetup paperSize="9" scale="77" firstPageNumber="140" orientation="portrait" blackAndWhite="1" useFirstPageNumber="1" r:id="rId1"/>
  <headerFooter alignWithMargins="0">
    <oddHeader>&amp;L&amp;"Calibri,Regular"&amp;8EKANGALA WWTW 
STAGE 2 COST ESTIMATES</oddHeader>
    <oddFooter xml:space="preserve">&amp;C&amp;"Calibri,Regular"&amp;8Part C2: </oddFooter>
  </headerFooter>
  <rowBreaks count="1" manualBreakCount="1">
    <brk id="60"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37C60A-05ED-49B4-936C-3D7909A2D55C}">
  <dimension ref="A1:I167"/>
  <sheetViews>
    <sheetView view="pageBreakPreview" zoomScaleNormal="100" zoomScaleSheetLayoutView="100" workbookViewId="0">
      <selection activeCell="A23" sqref="A23"/>
    </sheetView>
  </sheetViews>
  <sheetFormatPr defaultColWidth="9.109375" defaultRowHeight="13.2"/>
  <cols>
    <col min="1" max="1" width="7.88671875" style="150" customWidth="1"/>
    <col min="2" max="2" width="11.5546875" style="150" customWidth="1"/>
    <col min="3" max="3" width="58.21875" style="150" customWidth="1"/>
    <col min="4" max="4" width="7.109375" style="150" customWidth="1"/>
    <col min="5" max="5" width="8.88671875" style="150" customWidth="1"/>
    <col min="6" max="6" width="12.109375" style="150" customWidth="1"/>
    <col min="7" max="7" width="13.44140625" style="150" customWidth="1"/>
    <col min="8" max="16384" width="9.109375" style="150"/>
  </cols>
  <sheetData>
    <row r="1" spans="1:7">
      <c r="A1" s="148" t="s">
        <v>248</v>
      </c>
      <c r="B1" s="148"/>
      <c r="C1" s="149"/>
      <c r="D1" s="149"/>
      <c r="E1" s="149"/>
      <c r="F1" s="149"/>
      <c r="G1" s="149"/>
    </row>
    <row r="2" spans="1:7" ht="12.75" customHeight="1">
      <c r="A2" s="763" t="s">
        <v>1837</v>
      </c>
      <c r="B2" s="763"/>
      <c r="C2" s="763"/>
      <c r="D2" s="763"/>
      <c r="E2" s="763"/>
      <c r="F2" s="763"/>
      <c r="G2" s="763"/>
    </row>
    <row r="3" spans="1:7" ht="12.75" customHeight="1">
      <c r="A3" s="757" t="s">
        <v>1702</v>
      </c>
      <c r="B3" s="757"/>
      <c r="C3" s="757"/>
      <c r="D3" s="621"/>
      <c r="E3" s="621"/>
      <c r="F3" s="621"/>
      <c r="G3" s="621"/>
    </row>
    <row r="4" spans="1:7">
      <c r="A4" s="60"/>
      <c r="B4" s="60"/>
      <c r="C4" s="149"/>
      <c r="D4" s="149"/>
      <c r="E4" s="149"/>
      <c r="F4" s="171"/>
      <c r="G4" s="149"/>
    </row>
    <row r="5" spans="1:7">
      <c r="A5" s="61"/>
      <c r="B5" s="61"/>
      <c r="C5" s="61"/>
      <c r="D5" s="61"/>
      <c r="E5" s="61"/>
      <c r="F5" s="74"/>
      <c r="G5" s="61"/>
    </row>
    <row r="6" spans="1:7">
      <c r="A6" s="29" t="s">
        <v>0</v>
      </c>
      <c r="B6" s="29" t="s">
        <v>433</v>
      </c>
      <c r="C6" s="29" t="s">
        <v>1</v>
      </c>
      <c r="D6" s="29" t="s">
        <v>2</v>
      </c>
      <c r="E6" s="29" t="s">
        <v>3</v>
      </c>
      <c r="F6" s="172" t="s">
        <v>4</v>
      </c>
      <c r="G6" s="29" t="s">
        <v>249</v>
      </c>
    </row>
    <row r="7" spans="1:7">
      <c r="A7" s="29" t="s">
        <v>29</v>
      </c>
      <c r="B7" s="29"/>
      <c r="C7" s="29"/>
      <c r="D7" s="29"/>
      <c r="E7" s="29"/>
      <c r="F7" s="172"/>
      <c r="G7" s="29" t="s">
        <v>250</v>
      </c>
    </row>
    <row r="8" spans="1:7">
      <c r="A8" s="51"/>
      <c r="B8" s="51"/>
      <c r="C8" s="51"/>
      <c r="D8" s="51"/>
      <c r="E8" s="51"/>
      <c r="F8" s="75"/>
      <c r="G8" s="29"/>
    </row>
    <row r="9" spans="1:7">
      <c r="A9" s="62"/>
      <c r="B9" s="63"/>
      <c r="C9" s="63"/>
      <c r="D9" s="63"/>
      <c r="E9" s="63"/>
      <c r="F9" s="76"/>
      <c r="G9" s="61"/>
    </row>
    <row r="10" spans="1:7">
      <c r="A10" s="152"/>
      <c r="B10" s="60"/>
      <c r="C10" s="153"/>
      <c r="D10" s="153"/>
      <c r="E10" s="153"/>
      <c r="F10" s="154"/>
      <c r="G10" s="170"/>
    </row>
    <row r="11" spans="1:7">
      <c r="A11" s="53"/>
      <c r="B11" s="65"/>
      <c r="C11" s="65"/>
      <c r="D11" s="65"/>
      <c r="E11" s="65"/>
      <c r="F11" s="66"/>
      <c r="G11" s="77"/>
    </row>
    <row r="12" spans="1:7">
      <c r="A12" s="68"/>
      <c r="B12" s="68"/>
      <c r="C12" s="68"/>
      <c r="D12" s="504"/>
      <c r="E12" s="68"/>
      <c r="F12" s="69"/>
      <c r="G12" s="69"/>
    </row>
    <row r="13" spans="1:7" ht="26.4">
      <c r="A13" s="22">
        <v>1</v>
      </c>
      <c r="B13" s="12" t="s">
        <v>1825</v>
      </c>
      <c r="C13" s="110" t="s">
        <v>1704</v>
      </c>
      <c r="D13" s="561"/>
      <c r="E13" s="574"/>
      <c r="F13" s="575"/>
      <c r="G13" s="575"/>
    </row>
    <row r="14" spans="1:7">
      <c r="A14" s="22"/>
      <c r="B14" s="22"/>
      <c r="C14" s="110"/>
      <c r="D14" s="561"/>
      <c r="E14" s="574"/>
      <c r="F14" s="575"/>
      <c r="G14" s="575"/>
    </row>
    <row r="15" spans="1:7">
      <c r="A15" s="468" t="s">
        <v>495</v>
      </c>
      <c r="B15" s="468" t="s">
        <v>1826</v>
      </c>
      <c r="C15" s="445" t="s">
        <v>1705</v>
      </c>
      <c r="D15" s="467"/>
      <c r="E15" s="457" t="s">
        <v>13</v>
      </c>
      <c r="F15" s="458"/>
      <c r="G15" s="458"/>
    </row>
    <row r="16" spans="1:7">
      <c r="A16" s="468"/>
      <c r="B16" s="468"/>
      <c r="C16" s="445"/>
      <c r="D16" s="467"/>
      <c r="E16" s="457"/>
      <c r="F16" s="458"/>
      <c r="G16" s="458"/>
    </row>
    <row r="17" spans="1:7" ht="66">
      <c r="A17" s="456" t="s">
        <v>523</v>
      </c>
      <c r="B17" s="468" t="s">
        <v>1827</v>
      </c>
      <c r="C17" s="445" t="s">
        <v>1706</v>
      </c>
      <c r="D17" s="467"/>
      <c r="E17" s="457"/>
      <c r="F17" s="458"/>
      <c r="G17" s="458"/>
    </row>
    <row r="18" spans="1:7">
      <c r="A18" s="456"/>
      <c r="B18" s="456"/>
      <c r="C18" s="576"/>
      <c r="D18" s="467"/>
      <c r="E18" s="457"/>
      <c r="F18" s="458"/>
      <c r="G18" s="458"/>
    </row>
    <row r="19" spans="1:7" ht="26.4">
      <c r="A19" s="456" t="s">
        <v>524</v>
      </c>
      <c r="B19" s="456" t="s">
        <v>1828</v>
      </c>
      <c r="C19" s="455" t="s">
        <v>1707</v>
      </c>
      <c r="D19" s="561" t="s">
        <v>257</v>
      </c>
      <c r="E19" s="457">
        <v>1</v>
      </c>
      <c r="F19" s="458"/>
      <c r="G19" s="458"/>
    </row>
    <row r="20" spans="1:7">
      <c r="A20" s="468"/>
      <c r="B20" s="468"/>
      <c r="C20" s="445"/>
      <c r="D20" s="561"/>
      <c r="E20" s="457"/>
      <c r="F20" s="458"/>
      <c r="G20" s="458"/>
    </row>
    <row r="21" spans="1:7" ht="26.4">
      <c r="A21" s="468" t="s">
        <v>527</v>
      </c>
      <c r="B21" s="456" t="s">
        <v>1828</v>
      </c>
      <c r="C21" s="455" t="s">
        <v>1708</v>
      </c>
      <c r="D21" s="561" t="s">
        <v>257</v>
      </c>
      <c r="E21" s="457">
        <v>1</v>
      </c>
      <c r="F21" s="458"/>
      <c r="G21" s="458"/>
    </row>
    <row r="22" spans="1:7">
      <c r="A22" s="468"/>
      <c r="B22" s="456"/>
      <c r="C22" s="455"/>
      <c r="D22" s="561"/>
      <c r="E22" s="457"/>
      <c r="F22" s="458"/>
      <c r="G22" s="458"/>
    </row>
    <row r="23" spans="1:7" s="799" customFormat="1" ht="26.4">
      <c r="A23" s="794" t="s">
        <v>528</v>
      </c>
      <c r="B23" s="794" t="s">
        <v>1842</v>
      </c>
      <c r="C23" s="795" t="s">
        <v>1843</v>
      </c>
      <c r="D23" s="796" t="s">
        <v>1844</v>
      </c>
      <c r="E23" s="797">
        <v>2</v>
      </c>
      <c r="F23" s="798"/>
      <c r="G23" s="798"/>
    </row>
    <row r="24" spans="1:7">
      <c r="A24" s="468"/>
      <c r="B24" s="468"/>
      <c r="C24" s="445"/>
      <c r="D24" s="561"/>
      <c r="E24" s="457"/>
      <c r="F24" s="458"/>
      <c r="G24" s="458"/>
    </row>
    <row r="25" spans="1:7" ht="39.9" customHeight="1">
      <c r="A25" s="456" t="s">
        <v>496</v>
      </c>
      <c r="B25" s="468" t="s">
        <v>1829</v>
      </c>
      <c r="C25" s="445" t="s">
        <v>1709</v>
      </c>
      <c r="D25" s="561"/>
      <c r="E25" s="457"/>
      <c r="F25" s="458"/>
      <c r="G25" s="458"/>
    </row>
    <row r="26" spans="1:7">
      <c r="A26" s="456"/>
      <c r="B26" s="456"/>
      <c r="C26" s="576"/>
      <c r="D26" s="561"/>
      <c r="E26" s="457"/>
      <c r="F26" s="458"/>
      <c r="G26" s="458"/>
    </row>
    <row r="27" spans="1:7" ht="26.4">
      <c r="A27" s="456" t="s">
        <v>1016</v>
      </c>
      <c r="B27" s="456" t="s">
        <v>1830</v>
      </c>
      <c r="C27" s="455" t="s">
        <v>1710</v>
      </c>
      <c r="D27" s="561" t="s">
        <v>257</v>
      </c>
      <c r="E27" s="457">
        <v>1</v>
      </c>
      <c r="F27" s="458"/>
      <c r="G27" s="458"/>
    </row>
    <row r="28" spans="1:7">
      <c r="A28" s="456"/>
      <c r="B28" s="456"/>
      <c r="C28" s="577"/>
      <c r="D28" s="561"/>
      <c r="E28" s="457"/>
      <c r="F28" s="458"/>
      <c r="G28" s="458"/>
    </row>
    <row r="29" spans="1:7" ht="26.4">
      <c r="A29" s="456" t="s">
        <v>1018</v>
      </c>
      <c r="B29" s="456" t="s">
        <v>1830</v>
      </c>
      <c r="C29" s="455" t="s">
        <v>1711</v>
      </c>
      <c r="D29" s="561" t="s">
        <v>257</v>
      </c>
      <c r="E29" s="457">
        <v>1</v>
      </c>
      <c r="F29" s="458"/>
      <c r="G29" s="458"/>
    </row>
    <row r="30" spans="1:7">
      <c r="A30" s="468"/>
      <c r="B30" s="468"/>
      <c r="C30" s="445"/>
      <c r="D30" s="467"/>
      <c r="E30" s="457"/>
      <c r="F30" s="458"/>
      <c r="G30" s="458"/>
    </row>
    <row r="31" spans="1:7" ht="66">
      <c r="A31" s="468" t="s">
        <v>1021</v>
      </c>
      <c r="B31" s="468" t="s">
        <v>1831</v>
      </c>
      <c r="C31" s="445" t="s">
        <v>1712</v>
      </c>
      <c r="D31" s="467"/>
      <c r="E31" s="457"/>
      <c r="F31" s="458"/>
      <c r="G31" s="458"/>
    </row>
    <row r="32" spans="1:7">
      <c r="A32" s="456"/>
      <c r="B32" s="456"/>
      <c r="C32" s="577"/>
      <c r="D32" s="467"/>
      <c r="E32" s="457"/>
      <c r="F32" s="458"/>
      <c r="G32" s="458"/>
    </row>
    <row r="33" spans="1:9">
      <c r="A33" s="456" t="s">
        <v>1022</v>
      </c>
      <c r="B33" s="456" t="s">
        <v>1832</v>
      </c>
      <c r="C33" s="577" t="s">
        <v>1713</v>
      </c>
      <c r="D33" s="467" t="s">
        <v>9</v>
      </c>
      <c r="E33" s="457">
        <v>380</v>
      </c>
      <c r="F33" s="458"/>
      <c r="G33" s="458"/>
      <c r="I33" s="648"/>
    </row>
    <row r="34" spans="1:9">
      <c r="A34" s="456"/>
      <c r="B34" s="456"/>
      <c r="C34" s="455"/>
      <c r="D34" s="467"/>
      <c r="E34" s="457"/>
      <c r="F34" s="578"/>
      <c r="G34" s="458"/>
    </row>
    <row r="35" spans="1:9">
      <c r="A35" s="456" t="s">
        <v>1023</v>
      </c>
      <c r="B35" s="456" t="s">
        <v>1833</v>
      </c>
      <c r="C35" s="577" t="s">
        <v>1714</v>
      </c>
      <c r="D35" s="467" t="s">
        <v>9</v>
      </c>
      <c r="E35" s="457">
        <v>1620</v>
      </c>
      <c r="F35" s="458"/>
      <c r="G35" s="458"/>
    </row>
    <row r="36" spans="1:9">
      <c r="A36" s="456"/>
      <c r="B36" s="456"/>
      <c r="C36" s="577"/>
      <c r="D36" s="467"/>
      <c r="E36" s="457"/>
      <c r="F36" s="458"/>
      <c r="G36" s="458"/>
    </row>
    <row r="37" spans="1:9">
      <c r="A37" s="22" t="s">
        <v>1715</v>
      </c>
      <c r="B37" s="22" t="s">
        <v>1716</v>
      </c>
      <c r="C37" s="455" t="s">
        <v>1717</v>
      </c>
      <c r="D37" s="561" t="s">
        <v>9</v>
      </c>
      <c r="E37" s="14">
        <v>720</v>
      </c>
      <c r="F37" s="575"/>
      <c r="G37" s="458"/>
    </row>
    <row r="38" spans="1:9">
      <c r="A38" s="22"/>
      <c r="B38" s="22"/>
      <c r="C38" s="110"/>
      <c r="D38" s="561"/>
      <c r="E38" s="574"/>
      <c r="F38" s="575"/>
      <c r="G38" s="575"/>
    </row>
    <row r="39" spans="1:9" ht="26.4">
      <c r="A39" s="468" t="s">
        <v>1024</v>
      </c>
      <c r="B39" s="468" t="s">
        <v>1718</v>
      </c>
      <c r="C39" s="445" t="s">
        <v>1719</v>
      </c>
      <c r="D39" s="467" t="s">
        <v>9</v>
      </c>
      <c r="E39" s="457">
        <v>1360</v>
      </c>
      <c r="F39" s="458"/>
      <c r="G39" s="458"/>
    </row>
    <row r="40" spans="1:9">
      <c r="A40" s="468"/>
      <c r="B40" s="468"/>
      <c r="C40" s="445"/>
      <c r="D40" s="467"/>
      <c r="E40" s="457"/>
      <c r="F40" s="458"/>
      <c r="G40" s="458"/>
    </row>
    <row r="41" spans="1:9" ht="79.2">
      <c r="A41" s="456" t="s">
        <v>1720</v>
      </c>
      <c r="B41" s="456" t="s">
        <v>1721</v>
      </c>
      <c r="C41" s="455" t="s">
        <v>1722</v>
      </c>
      <c r="D41" s="467" t="s">
        <v>9</v>
      </c>
      <c r="E41" s="457">
        <v>350</v>
      </c>
      <c r="F41" s="458"/>
      <c r="G41" s="458"/>
    </row>
    <row r="42" spans="1:9">
      <c r="A42" s="456"/>
      <c r="B42" s="456"/>
      <c r="C42" s="576"/>
      <c r="D42" s="467"/>
      <c r="E42" s="457"/>
      <c r="F42" s="458"/>
      <c r="G42" s="458"/>
    </row>
    <row r="43" spans="1:9" ht="132">
      <c r="A43" s="456" t="s">
        <v>1723</v>
      </c>
      <c r="B43" s="456" t="s">
        <v>1724</v>
      </c>
      <c r="C43" s="455" t="s">
        <v>1725</v>
      </c>
      <c r="D43" s="467" t="s">
        <v>9</v>
      </c>
      <c r="E43" s="457">
        <v>175</v>
      </c>
      <c r="F43" s="458"/>
      <c r="G43" s="458"/>
    </row>
    <row r="44" spans="1:9">
      <c r="A44" s="468"/>
      <c r="B44" s="468"/>
      <c r="C44" s="445"/>
      <c r="D44" s="561"/>
      <c r="E44" s="457"/>
      <c r="F44" s="458"/>
      <c r="G44" s="458"/>
    </row>
    <row r="45" spans="1:9" ht="52.8">
      <c r="A45" s="468" t="s">
        <v>1726</v>
      </c>
      <c r="B45" s="456" t="s">
        <v>1727</v>
      </c>
      <c r="C45" s="455" t="s">
        <v>1728</v>
      </c>
      <c r="D45" s="467" t="s">
        <v>9</v>
      </c>
      <c r="E45" s="457">
        <v>175</v>
      </c>
      <c r="F45" s="458"/>
      <c r="G45" s="458"/>
    </row>
    <row r="46" spans="1:9">
      <c r="A46" s="456"/>
      <c r="B46" s="456"/>
      <c r="C46" s="576"/>
      <c r="D46" s="467"/>
      <c r="E46" s="457"/>
      <c r="F46" s="458"/>
      <c r="G46" s="459"/>
    </row>
    <row r="47" spans="1:9">
      <c r="A47" s="456"/>
      <c r="B47" s="579"/>
      <c r="C47" s="455"/>
      <c r="D47" s="467"/>
      <c r="E47" s="457"/>
      <c r="F47" s="578"/>
      <c r="G47" s="460"/>
    </row>
    <row r="48" spans="1:9">
      <c r="A48" s="580" t="s">
        <v>252</v>
      </c>
      <c r="B48" s="581"/>
      <c r="C48" s="582"/>
      <c r="D48" s="583"/>
      <c r="E48" s="583"/>
      <c r="F48" s="583"/>
      <c r="G48" s="584"/>
    </row>
    <row r="49" spans="1:7" ht="13.8" thickBot="1">
      <c r="A49" s="56"/>
      <c r="B49" s="101"/>
      <c r="C49" s="101"/>
      <c r="D49" s="101"/>
      <c r="E49" s="101"/>
      <c r="F49" s="585"/>
      <c r="G49" s="34"/>
    </row>
    <row r="50" spans="1:7" ht="13.8" thickBot="1">
      <c r="A50" s="768" t="s">
        <v>27</v>
      </c>
      <c r="B50" s="769"/>
      <c r="C50" s="770"/>
      <c r="D50" s="770"/>
      <c r="E50" s="770"/>
      <c r="F50" s="788" t="s">
        <v>28</v>
      </c>
      <c r="G50" s="789"/>
    </row>
    <row r="51" spans="1:7">
      <c r="A51" s="586" t="s">
        <v>248</v>
      </c>
      <c r="B51" s="586"/>
      <c r="C51" s="587"/>
      <c r="D51" s="587"/>
      <c r="E51" s="587"/>
      <c r="F51" s="587"/>
      <c r="G51" s="587"/>
    </row>
    <row r="52" spans="1:7" ht="12.75" customHeight="1">
      <c r="A52" s="763" t="s">
        <v>1837</v>
      </c>
      <c r="B52" s="763"/>
      <c r="C52" s="763"/>
      <c r="D52" s="763"/>
      <c r="E52" s="763"/>
      <c r="F52" s="763"/>
      <c r="G52" s="763"/>
    </row>
    <row r="53" spans="1:7" ht="12.75" customHeight="1">
      <c r="A53" s="790" t="s">
        <v>1702</v>
      </c>
      <c r="B53" s="790"/>
      <c r="C53" s="790"/>
      <c r="D53" s="549"/>
      <c r="E53" s="549"/>
      <c r="F53" s="549"/>
      <c r="G53" s="549"/>
    </row>
    <row r="54" spans="1:7">
      <c r="A54" s="588"/>
      <c r="B54" s="588"/>
      <c r="C54" s="587"/>
      <c r="D54" s="587"/>
      <c r="E54" s="587"/>
      <c r="F54" s="589"/>
      <c r="G54" s="587"/>
    </row>
    <row r="55" spans="1:7">
      <c r="A55" s="113"/>
      <c r="B55" s="113"/>
      <c r="C55" s="113"/>
      <c r="D55" s="113"/>
      <c r="E55" s="113"/>
      <c r="F55" s="590"/>
      <c r="G55" s="113"/>
    </row>
    <row r="56" spans="1:7">
      <c r="A56" s="15" t="s">
        <v>0</v>
      </c>
      <c r="B56" s="15" t="s">
        <v>433</v>
      </c>
      <c r="C56" s="15" t="s">
        <v>1</v>
      </c>
      <c r="D56" s="15" t="s">
        <v>2</v>
      </c>
      <c r="E56" s="15" t="s">
        <v>3</v>
      </c>
      <c r="F56" s="457" t="s">
        <v>4</v>
      </c>
      <c r="G56" s="15" t="s">
        <v>249</v>
      </c>
    </row>
    <row r="57" spans="1:7">
      <c r="A57" s="15" t="s">
        <v>29</v>
      </c>
      <c r="B57" s="15"/>
      <c r="C57" s="15"/>
      <c r="D57" s="15"/>
      <c r="E57" s="15"/>
      <c r="F57" s="457"/>
      <c r="G57" s="15" t="s">
        <v>250</v>
      </c>
    </row>
    <row r="58" spans="1:7">
      <c r="A58" s="34"/>
      <c r="B58" s="34"/>
      <c r="C58" s="34"/>
      <c r="D58" s="34"/>
      <c r="E58" s="34"/>
      <c r="F58" s="591"/>
      <c r="G58" s="15"/>
    </row>
    <row r="59" spans="1:7">
      <c r="A59" s="592"/>
      <c r="B59" s="48"/>
      <c r="C59" s="48"/>
      <c r="D59" s="48"/>
      <c r="E59" s="48"/>
      <c r="F59" s="593"/>
      <c r="G59" s="113"/>
    </row>
    <row r="60" spans="1:7">
      <c r="A60" s="581" t="s">
        <v>1703</v>
      </c>
      <c r="B60" s="588"/>
      <c r="C60" s="594"/>
      <c r="D60" s="594"/>
      <c r="E60" s="594"/>
      <c r="F60" s="595"/>
      <c r="G60" s="596"/>
    </row>
    <row r="61" spans="1:7">
      <c r="A61" s="56"/>
      <c r="B61" s="101"/>
      <c r="C61" s="101"/>
      <c r="D61" s="101"/>
      <c r="E61" s="101"/>
      <c r="F61" s="597"/>
      <c r="G61" s="598"/>
    </row>
    <row r="62" spans="1:7">
      <c r="A62" s="46"/>
      <c r="B62" s="46"/>
      <c r="C62" s="46"/>
      <c r="D62" s="599"/>
      <c r="E62" s="46"/>
      <c r="F62" s="600"/>
      <c r="G62" s="600"/>
    </row>
    <row r="63" spans="1:7" ht="52.8">
      <c r="A63" s="22" t="s">
        <v>1729</v>
      </c>
      <c r="B63" s="22" t="s">
        <v>1730</v>
      </c>
      <c r="C63" s="12" t="s">
        <v>1731</v>
      </c>
      <c r="D63" s="561" t="s">
        <v>105</v>
      </c>
      <c r="E63" s="457">
        <v>250</v>
      </c>
      <c r="F63" s="575"/>
      <c r="G63" s="458"/>
    </row>
    <row r="64" spans="1:7">
      <c r="A64" s="22"/>
      <c r="B64" s="22"/>
      <c r="C64" s="110"/>
      <c r="D64" s="561"/>
      <c r="E64" s="574"/>
      <c r="F64" s="575"/>
      <c r="G64" s="575"/>
    </row>
    <row r="65" spans="1:7" ht="26.4">
      <c r="A65" s="468" t="s">
        <v>1732</v>
      </c>
      <c r="B65" s="468" t="s">
        <v>1733</v>
      </c>
      <c r="C65" s="445" t="s">
        <v>1734</v>
      </c>
      <c r="D65" s="467" t="s">
        <v>9</v>
      </c>
      <c r="E65" s="457">
        <v>175</v>
      </c>
      <c r="F65" s="458"/>
      <c r="G65" s="458"/>
    </row>
    <row r="66" spans="1:7">
      <c r="A66" s="468"/>
      <c r="B66" s="468"/>
      <c r="C66" s="445"/>
      <c r="D66" s="467"/>
      <c r="E66" s="457"/>
      <c r="F66" s="458"/>
      <c r="G66" s="458"/>
    </row>
    <row r="67" spans="1:7" ht="53.4" customHeight="1">
      <c r="A67" s="456" t="s">
        <v>1735</v>
      </c>
      <c r="B67" s="456" t="s">
        <v>1736</v>
      </c>
      <c r="C67" s="455" t="s">
        <v>1737</v>
      </c>
      <c r="D67" s="467" t="s">
        <v>237</v>
      </c>
      <c r="E67" s="457">
        <v>26</v>
      </c>
      <c r="F67" s="458"/>
      <c r="G67" s="458"/>
    </row>
    <row r="68" spans="1:7">
      <c r="A68" s="456"/>
      <c r="B68" s="456"/>
      <c r="C68" s="576"/>
      <c r="D68" s="467"/>
      <c r="E68" s="457"/>
      <c r="F68" s="458"/>
      <c r="G68" s="458"/>
    </row>
    <row r="69" spans="1:7" ht="45.9" customHeight="1">
      <c r="A69" s="456" t="s">
        <v>1738</v>
      </c>
      <c r="B69" s="456" t="s">
        <v>1739</v>
      </c>
      <c r="C69" s="455" t="s">
        <v>1740</v>
      </c>
      <c r="D69" s="467" t="s">
        <v>9</v>
      </c>
      <c r="E69" s="457">
        <v>175</v>
      </c>
      <c r="F69" s="458"/>
      <c r="G69" s="458"/>
    </row>
    <row r="70" spans="1:7">
      <c r="A70" s="468"/>
      <c r="B70" s="468"/>
      <c r="C70" s="445"/>
      <c r="D70" s="561"/>
      <c r="E70" s="457"/>
      <c r="F70" s="458"/>
      <c r="G70" s="458"/>
    </row>
    <row r="71" spans="1:7" ht="66">
      <c r="A71" s="456" t="s">
        <v>1741</v>
      </c>
      <c r="B71" s="456" t="s">
        <v>1742</v>
      </c>
      <c r="C71" s="455" t="s">
        <v>1743</v>
      </c>
      <c r="D71" s="467" t="s">
        <v>9</v>
      </c>
      <c r="E71" s="457">
        <v>175</v>
      </c>
      <c r="F71" s="458"/>
      <c r="G71" s="458"/>
    </row>
    <row r="72" spans="1:7">
      <c r="A72" s="468"/>
      <c r="B72" s="468"/>
      <c r="C72" s="445"/>
      <c r="D72" s="561"/>
      <c r="E72" s="457"/>
      <c r="F72" s="458"/>
      <c r="G72" s="458"/>
    </row>
    <row r="73" spans="1:7" ht="45" customHeight="1">
      <c r="A73" s="456" t="s">
        <v>1744</v>
      </c>
      <c r="B73" s="456" t="s">
        <v>1745</v>
      </c>
      <c r="C73" s="455" t="s">
        <v>1746</v>
      </c>
      <c r="D73" s="467" t="s">
        <v>9</v>
      </c>
      <c r="E73" s="457">
        <v>2720</v>
      </c>
      <c r="F73" s="458"/>
      <c r="G73" s="458"/>
    </row>
    <row r="74" spans="1:7" ht="45" customHeight="1">
      <c r="A74" s="456"/>
      <c r="B74" s="456"/>
      <c r="C74" s="455"/>
      <c r="D74" s="467"/>
      <c r="E74" s="457"/>
      <c r="F74" s="458"/>
      <c r="G74" s="458"/>
    </row>
    <row r="75" spans="1:7" ht="26.4">
      <c r="A75" s="468" t="s">
        <v>497</v>
      </c>
      <c r="B75" s="468" t="s">
        <v>1747</v>
      </c>
      <c r="C75" s="445" t="s">
        <v>1748</v>
      </c>
      <c r="D75" s="561"/>
      <c r="E75" s="457"/>
      <c r="F75" s="578"/>
      <c r="G75" s="602"/>
    </row>
    <row r="76" spans="1:7">
      <c r="A76" s="456"/>
      <c r="B76" s="456"/>
      <c r="C76" s="577"/>
      <c r="D76" s="561"/>
      <c r="E76" s="457"/>
      <c r="F76" s="458"/>
      <c r="G76" s="602"/>
    </row>
    <row r="77" spans="1:7" ht="26.4">
      <c r="A77" s="468" t="s">
        <v>531</v>
      </c>
      <c r="B77" s="468" t="s">
        <v>1749</v>
      </c>
      <c r="C77" s="445" t="s">
        <v>1750</v>
      </c>
      <c r="D77" s="467" t="s">
        <v>236</v>
      </c>
      <c r="E77" s="457">
        <v>3</v>
      </c>
      <c r="F77" s="458"/>
      <c r="G77" s="458"/>
    </row>
    <row r="78" spans="1:7">
      <c r="A78" s="22"/>
      <c r="B78" s="22"/>
      <c r="C78" s="22"/>
      <c r="D78" s="603"/>
      <c r="E78" s="22"/>
      <c r="F78" s="602"/>
      <c r="G78" s="602"/>
    </row>
    <row r="79" spans="1:7" ht="26.4">
      <c r="A79" s="22" t="s">
        <v>532</v>
      </c>
      <c r="B79" s="12" t="s">
        <v>1751</v>
      </c>
      <c r="C79" s="110" t="s">
        <v>1752</v>
      </c>
      <c r="D79" s="467" t="s">
        <v>9</v>
      </c>
      <c r="E79" s="14">
        <v>12</v>
      </c>
      <c r="F79" s="575"/>
      <c r="G79" s="458"/>
    </row>
    <row r="80" spans="1:7">
      <c r="A80" s="22"/>
      <c r="B80" s="22"/>
      <c r="C80" s="110"/>
      <c r="D80" s="561"/>
      <c r="E80" s="574"/>
      <c r="F80" s="575"/>
      <c r="G80" s="575"/>
    </row>
    <row r="81" spans="1:7" ht="52.8">
      <c r="A81" s="468" t="s">
        <v>781</v>
      </c>
      <c r="B81" s="468" t="s">
        <v>1753</v>
      </c>
      <c r="C81" s="445" t="s">
        <v>1754</v>
      </c>
      <c r="D81" s="467" t="s">
        <v>275</v>
      </c>
      <c r="E81" s="457">
        <v>3</v>
      </c>
      <c r="F81" s="458"/>
      <c r="G81" s="458"/>
    </row>
    <row r="82" spans="1:7">
      <c r="A82" s="468"/>
      <c r="B82" s="468"/>
      <c r="C82" s="445"/>
      <c r="D82" s="467"/>
      <c r="E82" s="457"/>
      <c r="F82" s="458"/>
      <c r="G82" s="458"/>
    </row>
    <row r="83" spans="1:7" ht="26.4">
      <c r="A83" s="456" t="s">
        <v>782</v>
      </c>
      <c r="B83" s="456" t="s">
        <v>1755</v>
      </c>
      <c r="C83" s="455" t="s">
        <v>1756</v>
      </c>
      <c r="D83" s="467" t="s">
        <v>236</v>
      </c>
      <c r="E83" s="457">
        <v>18</v>
      </c>
      <c r="F83" s="458"/>
      <c r="G83" s="458"/>
    </row>
    <row r="84" spans="1:7">
      <c r="A84" s="456"/>
      <c r="B84" s="456"/>
      <c r="C84" s="576"/>
      <c r="D84" s="467"/>
      <c r="E84" s="457"/>
      <c r="F84" s="458"/>
      <c r="G84" s="458"/>
    </row>
    <row r="85" spans="1:7" ht="26.4">
      <c r="A85" s="456" t="s">
        <v>783</v>
      </c>
      <c r="B85" s="456" t="s">
        <v>1757</v>
      </c>
      <c r="C85" s="455" t="s">
        <v>1758</v>
      </c>
      <c r="D85" s="561" t="s">
        <v>105</v>
      </c>
      <c r="E85" s="457">
        <v>100</v>
      </c>
      <c r="F85" s="458"/>
      <c r="G85" s="458"/>
    </row>
    <row r="86" spans="1:7">
      <c r="A86" s="468"/>
      <c r="B86" s="468"/>
      <c r="C86" s="445"/>
      <c r="D86" s="561"/>
      <c r="E86" s="457"/>
      <c r="F86" s="458"/>
      <c r="G86" s="458"/>
    </row>
    <row r="87" spans="1:7">
      <c r="A87" s="456"/>
      <c r="B87" s="456"/>
      <c r="C87" s="577"/>
      <c r="D87" s="561"/>
      <c r="E87" s="457"/>
      <c r="F87" s="458"/>
      <c r="G87" s="458"/>
    </row>
    <row r="88" spans="1:7">
      <c r="A88" s="468"/>
      <c r="B88" s="468"/>
      <c r="C88" s="445"/>
      <c r="D88" s="467"/>
      <c r="E88" s="457"/>
      <c r="F88" s="458"/>
      <c r="G88" s="458"/>
    </row>
    <row r="89" spans="1:7">
      <c r="A89" s="468"/>
      <c r="B89" s="468"/>
      <c r="C89" s="445"/>
      <c r="D89" s="467"/>
      <c r="E89" s="457"/>
      <c r="F89" s="458"/>
      <c r="G89" s="458"/>
    </row>
    <row r="90" spans="1:7">
      <c r="A90" s="456"/>
      <c r="B90" s="456"/>
      <c r="C90" s="455"/>
      <c r="D90" s="467"/>
      <c r="E90" s="457"/>
      <c r="F90" s="604"/>
      <c r="G90" s="604"/>
    </row>
    <row r="91" spans="1:7">
      <c r="A91" s="456"/>
      <c r="B91" s="456"/>
      <c r="C91" s="577"/>
      <c r="D91" s="467"/>
      <c r="E91" s="457"/>
      <c r="F91" s="458"/>
      <c r="G91" s="458"/>
    </row>
    <row r="92" spans="1:7">
      <c r="A92" s="456"/>
      <c r="B92" s="456"/>
      <c r="C92" s="577"/>
      <c r="D92" s="467"/>
      <c r="E92" s="457"/>
      <c r="F92" s="458"/>
      <c r="G92" s="458"/>
    </row>
    <row r="93" spans="1:7">
      <c r="A93" s="456"/>
      <c r="B93" s="456"/>
      <c r="C93" s="455"/>
      <c r="D93" s="467"/>
      <c r="E93" s="457"/>
      <c r="F93" s="578"/>
      <c r="G93" s="458"/>
    </row>
    <row r="94" spans="1:7">
      <c r="A94" s="456"/>
      <c r="B94" s="456"/>
      <c r="C94" s="577"/>
      <c r="D94" s="467"/>
      <c r="E94" s="457"/>
      <c r="F94" s="458"/>
      <c r="G94" s="458"/>
    </row>
    <row r="95" spans="1:7">
      <c r="A95" s="456"/>
      <c r="B95" s="456"/>
      <c r="C95" s="576"/>
      <c r="D95" s="467"/>
      <c r="E95" s="457"/>
      <c r="F95" s="458"/>
      <c r="G95" s="459"/>
    </row>
    <row r="96" spans="1:7">
      <c r="A96" s="456"/>
      <c r="B96" s="579"/>
      <c r="C96" s="455"/>
      <c r="D96" s="467"/>
      <c r="E96" s="457"/>
      <c r="F96" s="578"/>
      <c r="G96" s="460"/>
    </row>
    <row r="97" spans="1:7">
      <c r="A97" s="580" t="s">
        <v>252</v>
      </c>
      <c r="B97" s="581"/>
      <c r="C97" s="582"/>
      <c r="D97" s="583"/>
      <c r="E97" s="583"/>
      <c r="F97" s="583"/>
      <c r="G97" s="584"/>
    </row>
    <row r="98" spans="1:7" ht="13.8" thickBot="1">
      <c r="A98" s="56"/>
      <c r="B98" s="101"/>
      <c r="C98" s="101"/>
      <c r="D98" s="101"/>
      <c r="E98" s="101"/>
      <c r="F98" s="585"/>
      <c r="G98" s="34"/>
    </row>
    <row r="99" spans="1:7" ht="13.8" thickBot="1">
      <c r="A99" s="768" t="s">
        <v>27</v>
      </c>
      <c r="B99" s="769"/>
      <c r="C99" s="770"/>
      <c r="D99" s="770"/>
      <c r="E99" s="770"/>
      <c r="F99" s="788" t="s">
        <v>28</v>
      </c>
      <c r="G99" s="789"/>
    </row>
    <row r="100" spans="1:7">
      <c r="A100" s="586" t="s">
        <v>248</v>
      </c>
      <c r="B100" s="586"/>
      <c r="C100" s="587"/>
      <c r="D100" s="587"/>
      <c r="E100" s="587"/>
      <c r="F100" s="587"/>
      <c r="G100" s="587"/>
    </row>
    <row r="101" spans="1:7" ht="12.75" customHeight="1">
      <c r="A101" s="763" t="s">
        <v>1837</v>
      </c>
      <c r="B101" s="763"/>
      <c r="C101" s="763"/>
      <c r="D101" s="763"/>
      <c r="E101" s="763"/>
      <c r="F101" s="763"/>
      <c r="G101" s="763"/>
    </row>
    <row r="102" spans="1:7" ht="12.75" customHeight="1">
      <c r="A102" s="790" t="s">
        <v>1768</v>
      </c>
      <c r="B102" s="790"/>
      <c r="C102" s="790"/>
      <c r="D102" s="549"/>
      <c r="E102" s="549"/>
      <c r="F102" s="549"/>
      <c r="G102" s="549"/>
    </row>
    <row r="103" spans="1:7">
      <c r="A103" s="588"/>
      <c r="B103" s="588"/>
      <c r="C103" s="587"/>
      <c r="D103" s="587"/>
      <c r="E103" s="587"/>
      <c r="F103" s="589"/>
      <c r="G103" s="587"/>
    </row>
    <row r="104" spans="1:7">
      <c r="A104" s="113"/>
      <c r="B104" s="113"/>
      <c r="C104" s="113"/>
      <c r="D104" s="113"/>
      <c r="E104" s="113"/>
      <c r="F104" s="590"/>
      <c r="G104" s="113"/>
    </row>
    <row r="105" spans="1:7">
      <c r="A105" s="15" t="s">
        <v>0</v>
      </c>
      <c r="B105" s="15" t="s">
        <v>433</v>
      </c>
      <c r="C105" s="15" t="s">
        <v>1</v>
      </c>
      <c r="D105" s="15" t="s">
        <v>2</v>
      </c>
      <c r="E105" s="15" t="s">
        <v>3</v>
      </c>
      <c r="F105" s="457" t="s">
        <v>4</v>
      </c>
      <c r="G105" s="15" t="s">
        <v>249</v>
      </c>
    </row>
    <row r="106" spans="1:7">
      <c r="A106" s="15" t="s">
        <v>29</v>
      </c>
      <c r="B106" s="15"/>
      <c r="C106" s="15"/>
      <c r="D106" s="15"/>
      <c r="E106" s="15"/>
      <c r="F106" s="457"/>
      <c r="G106" s="15" t="s">
        <v>250</v>
      </c>
    </row>
    <row r="107" spans="1:7">
      <c r="A107" s="34"/>
      <c r="B107" s="34"/>
      <c r="C107" s="34"/>
      <c r="D107" s="34"/>
      <c r="E107" s="34"/>
      <c r="F107" s="591"/>
      <c r="G107" s="15"/>
    </row>
    <row r="108" spans="1:7">
      <c r="A108" s="592"/>
      <c r="B108" s="48"/>
      <c r="C108" s="48"/>
      <c r="D108" s="48"/>
      <c r="E108" s="48"/>
      <c r="F108" s="593"/>
      <c r="G108" s="113"/>
    </row>
    <row r="109" spans="1:7">
      <c r="A109" s="601" t="s">
        <v>1703</v>
      </c>
      <c r="B109" s="588"/>
      <c r="C109" s="594"/>
      <c r="D109" s="594"/>
      <c r="E109" s="594"/>
      <c r="F109" s="595"/>
      <c r="G109" s="596"/>
    </row>
    <row r="110" spans="1:7">
      <c r="A110" s="56"/>
      <c r="B110" s="101"/>
      <c r="C110" s="101"/>
      <c r="D110" s="101"/>
      <c r="E110" s="101"/>
      <c r="F110" s="597"/>
      <c r="G110" s="598"/>
    </row>
    <row r="111" spans="1:7">
      <c r="A111" s="46"/>
      <c r="B111" s="46"/>
      <c r="C111" s="46"/>
      <c r="D111" s="599"/>
      <c r="E111" s="46"/>
      <c r="F111" s="600"/>
      <c r="G111" s="600"/>
    </row>
    <row r="112" spans="1:7" ht="39.6">
      <c r="A112" s="468" t="s">
        <v>1759</v>
      </c>
      <c r="B112" s="456" t="s">
        <v>1760</v>
      </c>
      <c r="C112" s="455" t="s">
        <v>1761</v>
      </c>
      <c r="D112" s="561" t="s">
        <v>236</v>
      </c>
      <c r="E112" s="457">
        <v>12</v>
      </c>
      <c r="F112" s="458"/>
      <c r="G112" s="458"/>
    </row>
    <row r="113" spans="1:7">
      <c r="A113" s="468"/>
      <c r="B113" s="468"/>
      <c r="C113" s="445"/>
      <c r="D113" s="561"/>
      <c r="E113" s="457"/>
      <c r="F113" s="458"/>
      <c r="G113" s="458"/>
    </row>
    <row r="114" spans="1:7" ht="52.8">
      <c r="A114" s="456" t="s">
        <v>1762</v>
      </c>
      <c r="B114" s="456" t="s">
        <v>1763</v>
      </c>
      <c r="C114" s="455" t="s">
        <v>1764</v>
      </c>
      <c r="D114" s="561" t="s">
        <v>275</v>
      </c>
      <c r="E114" s="457">
        <v>3</v>
      </c>
      <c r="F114" s="458"/>
      <c r="G114" s="458"/>
    </row>
    <row r="115" spans="1:7">
      <c r="A115" s="456"/>
      <c r="B115" s="456"/>
      <c r="C115" s="576"/>
      <c r="D115" s="561"/>
      <c r="E115" s="457"/>
      <c r="F115" s="458"/>
      <c r="G115" s="458"/>
    </row>
    <row r="116" spans="1:7">
      <c r="A116" s="456" t="s">
        <v>1765</v>
      </c>
      <c r="B116" s="456" t="s">
        <v>1766</v>
      </c>
      <c r="C116" s="455" t="s">
        <v>1767</v>
      </c>
      <c r="D116" s="561" t="s">
        <v>236</v>
      </c>
      <c r="E116" s="457">
        <v>3</v>
      </c>
      <c r="F116" s="458"/>
      <c r="G116" s="458"/>
    </row>
    <row r="117" spans="1:7">
      <c r="A117" s="456"/>
      <c r="B117" s="456"/>
      <c r="C117" s="455"/>
      <c r="D117" s="561"/>
      <c r="E117" s="457"/>
      <c r="F117" s="458"/>
      <c r="G117" s="458"/>
    </row>
    <row r="118" spans="1:7">
      <c r="A118" s="468" t="s">
        <v>498</v>
      </c>
      <c r="B118" s="468"/>
      <c r="C118" s="445" t="s">
        <v>490</v>
      </c>
      <c r="D118" s="467"/>
      <c r="E118" s="457"/>
      <c r="F118" s="458"/>
      <c r="G118" s="458"/>
    </row>
    <row r="119" spans="1:7">
      <c r="A119" s="468"/>
      <c r="B119" s="468"/>
      <c r="C119" s="445"/>
      <c r="D119" s="467"/>
      <c r="E119" s="457"/>
      <c r="F119" s="458"/>
      <c r="G119" s="458"/>
    </row>
    <row r="120" spans="1:7" ht="26.4">
      <c r="A120" s="456" t="s">
        <v>499</v>
      </c>
      <c r="B120" s="456"/>
      <c r="C120" s="455" t="s">
        <v>1769</v>
      </c>
      <c r="D120" s="467" t="s">
        <v>234</v>
      </c>
      <c r="E120" s="457">
        <v>1</v>
      </c>
      <c r="F120" s="604">
        <v>100000</v>
      </c>
      <c r="G120" s="604">
        <f>E120*F120</f>
        <v>100000</v>
      </c>
    </row>
    <row r="121" spans="1:7">
      <c r="A121" s="456"/>
      <c r="B121" s="456"/>
      <c r="C121" s="577"/>
      <c r="D121" s="467"/>
      <c r="E121" s="457"/>
      <c r="F121" s="458"/>
      <c r="G121" s="458"/>
    </row>
    <row r="122" spans="1:7">
      <c r="A122" s="456"/>
      <c r="B122" s="456"/>
      <c r="C122" s="577" t="s">
        <v>1770</v>
      </c>
      <c r="D122" s="467" t="s">
        <v>1771</v>
      </c>
      <c r="E122" s="457"/>
      <c r="F122" s="458"/>
      <c r="G122" s="458"/>
    </row>
    <row r="123" spans="1:7">
      <c r="A123" s="456"/>
      <c r="B123" s="456"/>
      <c r="C123" s="455" t="s">
        <v>1772</v>
      </c>
      <c r="D123" s="467"/>
      <c r="E123" s="457"/>
      <c r="F123" s="578"/>
      <c r="G123" s="458"/>
    </row>
    <row r="124" spans="1:7">
      <c r="A124" s="468"/>
      <c r="B124" s="468"/>
      <c r="C124" s="445"/>
      <c r="D124" s="467"/>
      <c r="E124" s="457"/>
      <c r="F124" s="458"/>
      <c r="G124" s="458"/>
    </row>
    <row r="125" spans="1:7">
      <c r="A125" s="468"/>
      <c r="B125" s="468"/>
      <c r="C125" s="445"/>
      <c r="D125" s="467"/>
      <c r="E125" s="457"/>
      <c r="F125" s="458"/>
      <c r="G125" s="458"/>
    </row>
    <row r="126" spans="1:7">
      <c r="A126" s="456"/>
      <c r="B126" s="456"/>
      <c r="C126" s="455"/>
      <c r="D126" s="467"/>
      <c r="E126" s="457"/>
      <c r="F126" s="458"/>
      <c r="G126" s="458"/>
    </row>
    <row r="127" spans="1:7">
      <c r="A127" s="456"/>
      <c r="B127" s="456"/>
      <c r="C127" s="576"/>
      <c r="D127" s="467"/>
      <c r="E127" s="457"/>
      <c r="F127" s="458"/>
      <c r="G127" s="458"/>
    </row>
    <row r="128" spans="1:7">
      <c r="A128" s="456"/>
      <c r="B128" s="456"/>
      <c r="C128" s="455"/>
      <c r="D128" s="561"/>
      <c r="E128" s="457"/>
      <c r="F128" s="578"/>
      <c r="G128" s="458"/>
    </row>
    <row r="129" spans="1:7">
      <c r="A129" s="456"/>
      <c r="B129" s="456"/>
      <c r="C129" s="455"/>
      <c r="D129" s="561"/>
      <c r="E129" s="457"/>
      <c r="F129" s="578"/>
      <c r="G129" s="458"/>
    </row>
    <row r="130" spans="1:7">
      <c r="A130" s="456"/>
      <c r="B130" s="456"/>
      <c r="C130" s="455"/>
      <c r="D130" s="561"/>
      <c r="E130" s="457"/>
      <c r="F130" s="578"/>
      <c r="G130" s="458"/>
    </row>
    <row r="131" spans="1:7">
      <c r="A131" s="468"/>
      <c r="B131" s="468"/>
      <c r="C131" s="445"/>
      <c r="D131" s="561"/>
      <c r="E131" s="457"/>
      <c r="F131" s="458"/>
      <c r="G131" s="458"/>
    </row>
    <row r="132" spans="1:7">
      <c r="A132" s="468"/>
      <c r="B132" s="468"/>
      <c r="C132" s="445"/>
      <c r="D132" s="561"/>
      <c r="E132" s="457"/>
      <c r="F132" s="458"/>
      <c r="G132" s="458"/>
    </row>
    <row r="133" spans="1:7">
      <c r="A133" s="468"/>
      <c r="B133" s="468"/>
      <c r="C133" s="445"/>
      <c r="D133" s="561"/>
      <c r="E133" s="457"/>
      <c r="F133" s="458"/>
      <c r="G133" s="458"/>
    </row>
    <row r="134" spans="1:7">
      <c r="A134" s="468"/>
      <c r="B134" s="468"/>
      <c r="C134" s="445"/>
      <c r="D134" s="561"/>
      <c r="E134" s="457"/>
      <c r="F134" s="458"/>
      <c r="G134" s="458"/>
    </row>
    <row r="135" spans="1:7">
      <c r="A135" s="468"/>
      <c r="B135" s="468"/>
      <c r="C135" s="445"/>
      <c r="D135" s="561"/>
      <c r="E135" s="457"/>
      <c r="F135" s="458"/>
      <c r="G135" s="458"/>
    </row>
    <row r="136" spans="1:7">
      <c r="A136" s="468"/>
      <c r="B136" s="468"/>
      <c r="C136" s="445"/>
      <c r="D136" s="561"/>
      <c r="E136" s="457"/>
      <c r="F136" s="458"/>
      <c r="G136" s="458"/>
    </row>
    <row r="137" spans="1:7">
      <c r="A137" s="468"/>
      <c r="B137" s="468"/>
      <c r="C137" s="445"/>
      <c r="D137" s="561"/>
      <c r="E137" s="457"/>
      <c r="F137" s="458"/>
      <c r="G137" s="458"/>
    </row>
    <row r="138" spans="1:7">
      <c r="A138" s="468"/>
      <c r="B138" s="468"/>
      <c r="C138" s="445"/>
      <c r="D138" s="561"/>
      <c r="E138" s="457"/>
      <c r="F138" s="458"/>
      <c r="G138" s="458"/>
    </row>
    <row r="139" spans="1:7">
      <c r="A139" s="468"/>
      <c r="B139" s="468"/>
      <c r="C139" s="445"/>
      <c r="D139" s="561"/>
      <c r="E139" s="457"/>
      <c r="F139" s="458"/>
      <c r="G139" s="458"/>
    </row>
    <row r="140" spans="1:7">
      <c r="A140" s="468"/>
      <c r="B140" s="468"/>
      <c r="C140" s="445"/>
      <c r="D140" s="561"/>
      <c r="E140" s="457"/>
      <c r="F140" s="458"/>
      <c r="G140" s="458"/>
    </row>
    <row r="141" spans="1:7">
      <c r="A141" s="468"/>
      <c r="B141" s="468"/>
      <c r="C141" s="445"/>
      <c r="D141" s="561"/>
      <c r="E141" s="457"/>
      <c r="F141" s="458"/>
      <c r="G141" s="458"/>
    </row>
    <row r="142" spans="1:7">
      <c r="A142" s="468"/>
      <c r="B142" s="468"/>
      <c r="C142" s="445"/>
      <c r="D142" s="561"/>
      <c r="E142" s="457"/>
      <c r="F142" s="458"/>
      <c r="G142" s="458"/>
    </row>
    <row r="143" spans="1:7">
      <c r="A143" s="468"/>
      <c r="B143" s="468"/>
      <c r="C143" s="445"/>
      <c r="D143" s="561"/>
      <c r="E143" s="457"/>
      <c r="F143" s="458"/>
      <c r="G143" s="458"/>
    </row>
    <row r="144" spans="1:7">
      <c r="A144" s="468"/>
      <c r="B144" s="468"/>
      <c r="C144" s="445"/>
      <c r="D144" s="561"/>
      <c r="E144" s="457"/>
      <c r="F144" s="458"/>
      <c r="G144" s="458"/>
    </row>
    <row r="145" spans="1:7">
      <c r="A145" s="468"/>
      <c r="B145" s="468"/>
      <c r="C145" s="445"/>
      <c r="D145" s="561"/>
      <c r="E145" s="457"/>
      <c r="F145" s="458"/>
      <c r="G145" s="458"/>
    </row>
    <row r="146" spans="1:7">
      <c r="A146" s="468"/>
      <c r="B146" s="468"/>
      <c r="C146" s="455"/>
      <c r="D146" s="561"/>
      <c r="E146" s="457"/>
      <c r="F146" s="458"/>
      <c r="G146" s="458"/>
    </row>
    <row r="147" spans="1:7">
      <c r="A147" s="468"/>
      <c r="B147" s="468"/>
      <c r="C147" s="445"/>
      <c r="D147" s="561"/>
      <c r="E147" s="457"/>
      <c r="F147" s="458"/>
      <c r="G147" s="458"/>
    </row>
    <row r="148" spans="1:7">
      <c r="A148" s="456"/>
      <c r="B148" s="456"/>
      <c r="C148" s="455"/>
      <c r="D148" s="561"/>
      <c r="E148" s="457"/>
      <c r="F148" s="458"/>
      <c r="G148" s="458"/>
    </row>
    <row r="149" spans="1:7">
      <c r="A149" s="456"/>
      <c r="B149" s="456"/>
      <c r="C149" s="576"/>
      <c r="D149" s="561"/>
      <c r="E149" s="457"/>
      <c r="F149" s="458"/>
      <c r="G149" s="458"/>
    </row>
    <row r="150" spans="1:7">
      <c r="A150" s="456"/>
      <c r="B150" s="456"/>
      <c r="C150" s="455"/>
      <c r="D150" s="561"/>
      <c r="E150" s="457"/>
      <c r="F150" s="578"/>
      <c r="G150" s="458"/>
    </row>
    <row r="151" spans="1:7">
      <c r="A151" s="456"/>
      <c r="B151" s="456"/>
      <c r="C151" s="577"/>
      <c r="D151" s="561"/>
      <c r="E151" s="457"/>
      <c r="F151" s="458"/>
      <c r="G151" s="458"/>
    </row>
    <row r="152" spans="1:7">
      <c r="A152" s="468"/>
      <c r="B152" s="468"/>
      <c r="C152" s="445"/>
      <c r="D152" s="467"/>
      <c r="E152" s="457"/>
      <c r="F152" s="458"/>
      <c r="G152" s="458"/>
    </row>
    <row r="153" spans="1:7">
      <c r="A153" s="468"/>
      <c r="B153" s="468"/>
      <c r="C153" s="445"/>
      <c r="D153" s="467"/>
      <c r="E153" s="457"/>
      <c r="F153" s="458"/>
      <c r="G153" s="458"/>
    </row>
    <row r="154" spans="1:7">
      <c r="A154" s="456"/>
      <c r="B154" s="456"/>
      <c r="C154" s="455"/>
      <c r="D154" s="467"/>
      <c r="E154" s="457"/>
      <c r="F154" s="604"/>
      <c r="G154" s="604"/>
    </row>
    <row r="155" spans="1:7">
      <c r="A155" s="456"/>
      <c r="B155" s="456"/>
      <c r="C155" s="577"/>
      <c r="D155" s="467"/>
      <c r="E155" s="457"/>
      <c r="F155" s="458"/>
      <c r="G155" s="458"/>
    </row>
    <row r="156" spans="1:7">
      <c r="A156" s="456"/>
      <c r="B156" s="456"/>
      <c r="C156" s="577"/>
      <c r="D156" s="467"/>
      <c r="E156" s="457"/>
      <c r="F156" s="458"/>
      <c r="G156" s="458"/>
    </row>
    <row r="157" spans="1:7">
      <c r="A157" s="456"/>
      <c r="B157" s="456"/>
      <c r="C157" s="455"/>
      <c r="D157" s="467"/>
      <c r="E157" s="457"/>
      <c r="F157" s="578"/>
      <c r="G157" s="458"/>
    </row>
    <row r="158" spans="1:7">
      <c r="A158" s="456"/>
      <c r="B158" s="456"/>
      <c r="C158" s="577"/>
      <c r="D158" s="467"/>
      <c r="E158" s="457"/>
      <c r="F158" s="458"/>
      <c r="G158" s="458"/>
    </row>
    <row r="159" spans="1:7">
      <c r="A159" s="456"/>
      <c r="B159" s="456"/>
      <c r="C159" s="576"/>
      <c r="D159" s="467"/>
      <c r="E159" s="457"/>
      <c r="F159" s="458"/>
      <c r="G159" s="459"/>
    </row>
    <row r="160" spans="1:7">
      <c r="A160" s="456"/>
      <c r="B160" s="579"/>
      <c r="C160" s="455"/>
      <c r="D160" s="467"/>
      <c r="E160" s="457"/>
      <c r="F160" s="578"/>
      <c r="G160" s="460"/>
    </row>
    <row r="161" spans="1:7">
      <c r="A161" s="580" t="s">
        <v>1824</v>
      </c>
      <c r="B161" s="581"/>
      <c r="C161" s="582"/>
      <c r="D161" s="583"/>
      <c r="E161" s="583"/>
      <c r="F161" s="583"/>
      <c r="G161" s="584"/>
    </row>
    <row r="162" spans="1:7" ht="13.8" thickBot="1">
      <c r="A162" s="56"/>
      <c r="B162" s="101"/>
      <c r="C162" s="101"/>
      <c r="D162" s="101"/>
      <c r="E162" s="101"/>
      <c r="F162" s="585"/>
      <c r="G162" s="34"/>
    </row>
    <row r="163" spans="1:7" ht="13.8" thickBot="1">
      <c r="A163" s="768" t="s">
        <v>27</v>
      </c>
      <c r="B163" s="769"/>
      <c r="C163" s="770"/>
      <c r="D163" s="770"/>
      <c r="E163" s="770"/>
      <c r="F163" s="788" t="s">
        <v>28</v>
      </c>
      <c r="G163" s="789"/>
    </row>
    <row r="166" spans="1:7">
      <c r="B166" s="161"/>
      <c r="C166" s="605"/>
    </row>
    <row r="167" spans="1:7">
      <c r="B167" s="161"/>
      <c r="C167" s="606"/>
    </row>
  </sheetData>
  <mergeCells count="12">
    <mergeCell ref="A50:E50"/>
    <mergeCell ref="F50:G50"/>
    <mergeCell ref="A52:G52"/>
    <mergeCell ref="A2:G2"/>
    <mergeCell ref="A3:C3"/>
    <mergeCell ref="A53:C53"/>
    <mergeCell ref="A102:C102"/>
    <mergeCell ref="A163:E163"/>
    <mergeCell ref="F163:G163"/>
    <mergeCell ref="A99:E99"/>
    <mergeCell ref="F99:G99"/>
    <mergeCell ref="A101:G101"/>
  </mergeCells>
  <conditionalFormatting sqref="E48">
    <cfRule type="cellIs" dxfId="2" priority="4" stopIfTrue="1" operator="lessThan">
      <formula>0.005</formula>
    </cfRule>
  </conditionalFormatting>
  <conditionalFormatting sqref="E97">
    <cfRule type="cellIs" dxfId="1" priority="2" stopIfTrue="1" operator="lessThan">
      <formula>0.005</formula>
    </cfRule>
  </conditionalFormatting>
  <conditionalFormatting sqref="E161">
    <cfRule type="cellIs" dxfId="0" priority="1" stopIfTrue="1" operator="lessThan">
      <formula>0.005</formula>
    </cfRule>
  </conditionalFormatting>
  <pageMargins left="0.7" right="0.7" top="0.75" bottom="0.75" header="0.3" footer="0.3"/>
  <pageSetup paperSize="9" scale="62" orientation="portrait" r:id="rId1"/>
  <rowBreaks count="2" manualBreakCount="2">
    <brk id="50" max="6" man="1"/>
    <brk id="99" max="6"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31A684-8264-4BD8-9194-028A5E258FD6}">
  <dimension ref="A1:L798"/>
  <sheetViews>
    <sheetView view="pageBreakPreview" zoomScaleNormal="100" zoomScaleSheetLayoutView="100" workbookViewId="0">
      <selection activeCell="F81" sqref="F81"/>
    </sheetView>
  </sheetViews>
  <sheetFormatPr defaultColWidth="9.109375" defaultRowHeight="13.8"/>
  <cols>
    <col min="1" max="1" width="9.109375" style="537"/>
    <col min="2" max="2" width="11.88671875" style="537" bestFit="1" customWidth="1"/>
    <col min="3" max="3" width="55.5546875" style="537" bestFit="1" customWidth="1"/>
    <col min="4" max="5" width="9.109375" style="537"/>
    <col min="6" max="6" width="15.21875" style="537" bestFit="1" customWidth="1"/>
    <col min="7" max="7" width="15.5546875" style="537" bestFit="1" customWidth="1"/>
    <col min="8" max="16384" width="9.109375" style="537"/>
  </cols>
  <sheetData>
    <row r="1" spans="1:12" s="150" customFormat="1" ht="13.2">
      <c r="A1" s="148" t="s">
        <v>248</v>
      </c>
      <c r="B1" s="148"/>
      <c r="C1" s="149"/>
      <c r="D1" s="149"/>
      <c r="E1" s="149"/>
      <c r="F1" s="149"/>
      <c r="G1" s="149"/>
    </row>
    <row r="2" spans="1:12" s="150" customFormat="1" ht="15" customHeight="1">
      <c r="A2" s="763" t="s">
        <v>1837</v>
      </c>
      <c r="B2" s="763"/>
      <c r="C2" s="763"/>
      <c r="D2" s="763"/>
      <c r="E2" s="763"/>
      <c r="F2" s="763"/>
      <c r="G2" s="763"/>
    </row>
    <row r="3" spans="1:12" s="150" customFormat="1" ht="15" customHeight="1">
      <c r="A3" s="757" t="s">
        <v>1351</v>
      </c>
      <c r="B3" s="757"/>
      <c r="C3" s="757"/>
      <c r="D3" s="621"/>
      <c r="E3" s="621"/>
      <c r="F3" s="621"/>
      <c r="G3" s="621"/>
      <c r="J3" s="151"/>
      <c r="K3" s="151"/>
      <c r="L3" s="151"/>
    </row>
    <row r="4" spans="1:12" s="150" customFormat="1" ht="15" customHeight="1">
      <c r="A4" s="60"/>
      <c r="B4" s="60"/>
      <c r="C4" s="149"/>
      <c r="D4" s="149"/>
      <c r="E4" s="149"/>
      <c r="F4" s="149"/>
      <c r="G4" s="149"/>
      <c r="J4" s="87"/>
      <c r="K4" s="87"/>
      <c r="L4" s="87"/>
    </row>
    <row r="5" spans="1:12" s="150" customFormat="1" ht="13.2">
      <c r="A5" s="61"/>
      <c r="B5" s="61"/>
      <c r="C5" s="61"/>
      <c r="D5" s="61"/>
      <c r="E5" s="61"/>
      <c r="F5" s="61"/>
      <c r="G5" s="61"/>
    </row>
    <row r="6" spans="1:12" s="150" customFormat="1" ht="13.2">
      <c r="A6" s="29" t="s">
        <v>0</v>
      </c>
      <c r="B6" s="29" t="s">
        <v>433</v>
      </c>
      <c r="C6" s="29" t="s">
        <v>1</v>
      </c>
      <c r="D6" s="29" t="s">
        <v>2</v>
      </c>
      <c r="E6" s="29" t="s">
        <v>3</v>
      </c>
      <c r="F6" s="29" t="s">
        <v>4</v>
      </c>
      <c r="G6" s="29" t="s">
        <v>249</v>
      </c>
    </row>
    <row r="7" spans="1:12" s="150" customFormat="1" ht="13.2">
      <c r="A7" s="29" t="s">
        <v>29</v>
      </c>
      <c r="B7" s="29"/>
      <c r="C7" s="29"/>
      <c r="D7" s="29"/>
      <c r="E7" s="29"/>
      <c r="F7" s="29"/>
      <c r="G7" s="29" t="s">
        <v>250</v>
      </c>
    </row>
    <row r="8" spans="1:12" s="150" customFormat="1" ht="13.2">
      <c r="A8" s="51"/>
      <c r="B8" s="51"/>
      <c r="C8" s="51"/>
      <c r="D8" s="51"/>
      <c r="E8" s="51"/>
      <c r="F8" s="51"/>
      <c r="G8" s="51"/>
    </row>
    <row r="9" spans="1:12" s="150" customFormat="1" ht="9.75" customHeight="1">
      <c r="A9" s="62"/>
      <c r="B9" s="63"/>
      <c r="C9" s="63"/>
      <c r="D9" s="63"/>
      <c r="E9" s="63"/>
      <c r="F9" s="63"/>
      <c r="G9" s="64"/>
    </row>
    <row r="10" spans="1:12" s="150" customFormat="1" ht="13.2">
      <c r="A10" s="152"/>
      <c r="B10" s="60"/>
      <c r="C10" s="153"/>
      <c r="D10" s="153"/>
      <c r="E10" s="153"/>
      <c r="F10" s="154"/>
      <c r="G10" s="155"/>
    </row>
    <row r="11" spans="1:12" s="150" customFormat="1" ht="11.25" customHeight="1">
      <c r="A11" s="53"/>
      <c r="B11" s="65"/>
      <c r="C11" s="65"/>
      <c r="D11" s="65"/>
      <c r="E11" s="65"/>
      <c r="F11" s="66"/>
      <c r="G11" s="67"/>
    </row>
    <row r="12" spans="1:12" s="150" customFormat="1" ht="13.2">
      <c r="A12" s="68"/>
      <c r="B12" s="68"/>
      <c r="C12" s="68"/>
      <c r="D12" s="68"/>
      <c r="E12" s="68"/>
      <c r="F12" s="69"/>
      <c r="G12" s="69"/>
    </row>
    <row r="13" spans="1:12" s="150" customFormat="1" ht="13.2">
      <c r="A13" s="7">
        <v>1</v>
      </c>
      <c r="B13" s="124" t="s">
        <v>1695</v>
      </c>
      <c r="C13" s="542" t="s">
        <v>1350</v>
      </c>
      <c r="D13" s="39"/>
      <c r="E13" s="39"/>
      <c r="F13" s="473"/>
      <c r="G13" s="473"/>
    </row>
    <row r="14" spans="1:12" s="150" customFormat="1" ht="13.2">
      <c r="A14" s="7"/>
      <c r="B14" s="39"/>
      <c r="C14" s="446"/>
      <c r="D14" s="39"/>
      <c r="E14" s="39"/>
      <c r="F14" s="473"/>
      <c r="G14" s="473"/>
    </row>
    <row r="15" spans="1:12" s="150" customFormat="1" ht="26.4">
      <c r="A15" s="7">
        <v>1.1000000000000001</v>
      </c>
      <c r="B15" s="39"/>
      <c r="C15" s="539" t="s">
        <v>122</v>
      </c>
      <c r="D15" s="30"/>
      <c r="E15" s="156"/>
      <c r="F15" s="157"/>
      <c r="G15" s="157"/>
    </row>
    <row r="16" spans="1:12" s="150" customFormat="1" ht="13.2">
      <c r="A16" s="19"/>
      <c r="B16" s="39"/>
      <c r="C16" s="20"/>
      <c r="D16" s="30"/>
      <c r="E16" s="156"/>
      <c r="F16" s="531"/>
      <c r="G16" s="157"/>
    </row>
    <row r="17" spans="1:7" ht="52.8">
      <c r="A17" s="538" t="s">
        <v>523</v>
      </c>
      <c r="B17" s="7"/>
      <c r="C17" s="20" t="s">
        <v>1349</v>
      </c>
      <c r="D17" s="14" t="s">
        <v>257</v>
      </c>
      <c r="E17" s="15">
        <v>1</v>
      </c>
      <c r="F17" s="540"/>
      <c r="G17" s="541"/>
    </row>
    <row r="18" spans="1:7">
      <c r="A18" s="710"/>
      <c r="B18" s="11"/>
      <c r="C18" s="711"/>
      <c r="D18" s="14"/>
      <c r="E18" s="15"/>
      <c r="F18" s="540"/>
      <c r="G18" s="541"/>
    </row>
    <row r="19" spans="1:7" ht="52.8">
      <c r="A19" s="7">
        <v>1.2</v>
      </c>
      <c r="B19" s="13"/>
      <c r="C19" s="12" t="s">
        <v>124</v>
      </c>
      <c r="D19" s="14"/>
      <c r="E19" s="15"/>
      <c r="F19" s="540"/>
      <c r="G19" s="541"/>
    </row>
    <row r="20" spans="1:7">
      <c r="A20" s="13"/>
      <c r="B20" s="13"/>
      <c r="C20" s="533"/>
      <c r="D20" s="14"/>
      <c r="E20" s="15"/>
      <c r="F20" s="540"/>
      <c r="G20" s="541"/>
    </row>
    <row r="21" spans="1:7" ht="27.6">
      <c r="A21" s="13" t="s">
        <v>531</v>
      </c>
      <c r="B21" s="13"/>
      <c r="C21" s="533" t="s">
        <v>125</v>
      </c>
      <c r="D21" s="14" t="s">
        <v>257</v>
      </c>
      <c r="E21" s="15">
        <v>1</v>
      </c>
      <c r="F21" s="540"/>
      <c r="G21" s="541"/>
    </row>
    <row r="22" spans="1:7">
      <c r="A22" s="13"/>
      <c r="B22" s="13"/>
      <c r="C22" s="533"/>
      <c r="D22" s="14"/>
      <c r="E22" s="15"/>
      <c r="F22" s="540"/>
      <c r="G22" s="541"/>
    </row>
    <row r="23" spans="1:7" ht="52.8">
      <c r="A23" s="7">
        <v>1.3</v>
      </c>
      <c r="B23" s="13"/>
      <c r="C23" s="12" t="s">
        <v>126</v>
      </c>
      <c r="D23" s="14"/>
      <c r="E23" s="467"/>
      <c r="F23" s="540"/>
      <c r="G23" s="541"/>
    </row>
    <row r="24" spans="1:7">
      <c r="A24" s="13"/>
      <c r="B24" s="13"/>
      <c r="C24" s="533"/>
      <c r="D24" s="14"/>
      <c r="E24" s="467"/>
      <c r="F24" s="540"/>
      <c r="G24" s="541"/>
    </row>
    <row r="25" spans="1:7" ht="27.6">
      <c r="A25" s="13" t="s">
        <v>499</v>
      </c>
      <c r="B25" s="13"/>
      <c r="C25" s="533" t="s">
        <v>125</v>
      </c>
      <c r="D25" s="14" t="s">
        <v>257</v>
      </c>
      <c r="E25" s="15">
        <v>1</v>
      </c>
      <c r="F25" s="540"/>
      <c r="G25" s="541"/>
    </row>
    <row r="26" spans="1:7">
      <c r="A26" s="13"/>
      <c r="B26" s="13"/>
      <c r="C26" s="22"/>
      <c r="D26" s="14"/>
      <c r="E26" s="15"/>
      <c r="F26" s="16"/>
      <c r="G26" s="17"/>
    </row>
    <row r="27" spans="1:7">
      <c r="A27" s="13"/>
      <c r="B27" s="13"/>
      <c r="C27" s="22"/>
      <c r="D27" s="14"/>
      <c r="E27" s="15"/>
      <c r="F27" s="16"/>
      <c r="G27" s="17"/>
    </row>
    <row r="28" spans="1:7">
      <c r="A28" s="18"/>
      <c r="B28" s="18"/>
      <c r="C28" s="89"/>
      <c r="D28" s="14"/>
      <c r="E28" s="15"/>
      <c r="F28" s="16"/>
      <c r="G28" s="17"/>
    </row>
    <row r="29" spans="1:7">
      <c r="A29" s="532"/>
      <c r="B29" s="532"/>
      <c r="C29" s="533"/>
      <c r="D29" s="14"/>
      <c r="E29" s="15"/>
      <c r="F29" s="16"/>
      <c r="G29" s="17"/>
    </row>
    <row r="30" spans="1:7">
      <c r="A30" s="532"/>
      <c r="B30" s="532"/>
      <c r="C30" s="533"/>
      <c r="D30" s="14"/>
      <c r="E30" s="15"/>
      <c r="F30" s="16"/>
      <c r="G30" s="17"/>
    </row>
    <row r="31" spans="1:7">
      <c r="A31" s="532"/>
      <c r="B31" s="532"/>
      <c r="C31" s="533"/>
      <c r="D31" s="14"/>
      <c r="E31" s="15"/>
      <c r="F31" s="16"/>
      <c r="G31" s="17"/>
    </row>
    <row r="32" spans="1:7">
      <c r="A32" s="532"/>
      <c r="B32" s="532"/>
      <c r="C32" s="534"/>
      <c r="D32" s="14"/>
      <c r="E32" s="15"/>
      <c r="F32" s="16"/>
      <c r="G32" s="17"/>
    </row>
    <row r="33" spans="1:7">
      <c r="A33" s="532"/>
      <c r="B33" s="532"/>
      <c r="C33" s="534"/>
      <c r="D33" s="14"/>
      <c r="E33" s="15"/>
      <c r="F33" s="16"/>
      <c r="G33" s="17"/>
    </row>
    <row r="34" spans="1:7">
      <c r="A34" s="18"/>
      <c r="B34" s="18"/>
      <c r="C34" s="90"/>
      <c r="D34" s="14"/>
      <c r="E34" s="15"/>
      <c r="F34" s="16"/>
      <c r="G34" s="17"/>
    </row>
    <row r="35" spans="1:7" s="150" customFormat="1" ht="13.2">
      <c r="A35" s="62"/>
      <c r="B35" s="70"/>
      <c r="C35" s="70"/>
      <c r="D35" s="70"/>
      <c r="E35" s="70"/>
      <c r="F35" s="71"/>
      <c r="G35" s="72"/>
    </row>
    <row r="36" spans="1:7" s="150" customFormat="1" ht="13.2">
      <c r="A36" s="152" t="s">
        <v>252</v>
      </c>
      <c r="B36" s="60"/>
      <c r="C36" s="153"/>
      <c r="D36" s="153"/>
      <c r="E36" s="153"/>
      <c r="F36" s="155"/>
      <c r="G36" s="170"/>
    </row>
    <row r="37" spans="1:7" s="150" customFormat="1" thickBot="1">
      <c r="A37" s="53"/>
      <c r="B37" s="65"/>
      <c r="C37" s="65"/>
      <c r="D37" s="65"/>
      <c r="E37" s="65"/>
      <c r="F37" s="73"/>
      <c r="G37" s="51"/>
    </row>
    <row r="38" spans="1:7" s="150" customFormat="1" thickBot="1">
      <c r="A38" s="768" t="s">
        <v>27</v>
      </c>
      <c r="B38" s="769"/>
      <c r="C38" s="770"/>
      <c r="D38" s="770"/>
      <c r="E38" s="770"/>
      <c r="F38" s="788" t="s">
        <v>28</v>
      </c>
      <c r="G38" s="789"/>
    </row>
    <row r="39" spans="1:7" s="150" customFormat="1" ht="13.2">
      <c r="A39" s="148" t="s">
        <v>248</v>
      </c>
      <c r="B39" s="148"/>
      <c r="C39" s="149"/>
      <c r="D39" s="149"/>
      <c r="E39" s="149"/>
      <c r="F39" s="149"/>
      <c r="G39" s="149"/>
    </row>
    <row r="40" spans="1:7" s="150" customFormat="1" ht="12.75" customHeight="1">
      <c r="A40" s="763" t="s">
        <v>1837</v>
      </c>
      <c r="B40" s="763"/>
      <c r="C40" s="763"/>
      <c r="D40" s="763"/>
      <c r="E40" s="763"/>
      <c r="F40" s="763"/>
      <c r="G40" s="763"/>
    </row>
    <row r="41" spans="1:7" s="150" customFormat="1" ht="15" customHeight="1">
      <c r="A41" s="757" t="s">
        <v>1351</v>
      </c>
      <c r="B41" s="757"/>
      <c r="C41" s="757"/>
      <c r="D41" s="621"/>
      <c r="E41" s="621"/>
      <c r="F41" s="621"/>
      <c r="G41" s="621"/>
    </row>
    <row r="42" spans="1:7" s="150" customFormat="1" ht="13.2">
      <c r="A42" s="60"/>
      <c r="B42" s="60"/>
      <c r="C42" s="149"/>
      <c r="D42" s="149"/>
      <c r="E42" s="149"/>
      <c r="F42" s="171"/>
      <c r="G42" s="149"/>
    </row>
    <row r="43" spans="1:7" s="150" customFormat="1" ht="13.2">
      <c r="A43" s="61"/>
      <c r="B43" s="61"/>
      <c r="C43" s="61"/>
      <c r="D43" s="61"/>
      <c r="E43" s="61"/>
      <c r="F43" s="74"/>
      <c r="G43" s="61"/>
    </row>
    <row r="44" spans="1:7" s="150" customFormat="1" ht="13.2">
      <c r="A44" s="29" t="s">
        <v>0</v>
      </c>
      <c r="B44" s="29" t="s">
        <v>433</v>
      </c>
      <c r="C44" s="29" t="s">
        <v>1</v>
      </c>
      <c r="D44" s="29" t="s">
        <v>2</v>
      </c>
      <c r="E44" s="29" t="s">
        <v>3</v>
      </c>
      <c r="F44" s="172" t="s">
        <v>4</v>
      </c>
      <c r="G44" s="29" t="s">
        <v>249</v>
      </c>
    </row>
    <row r="45" spans="1:7" s="150" customFormat="1" ht="13.2">
      <c r="A45" s="29" t="s">
        <v>29</v>
      </c>
      <c r="B45" s="29"/>
      <c r="C45" s="29"/>
      <c r="D45" s="29"/>
      <c r="E45" s="29"/>
      <c r="F45" s="172"/>
      <c r="G45" s="29" t="s">
        <v>250</v>
      </c>
    </row>
    <row r="46" spans="1:7" s="150" customFormat="1" ht="13.2">
      <c r="A46" s="51"/>
      <c r="B46" s="51"/>
      <c r="C46" s="51"/>
      <c r="D46" s="51"/>
      <c r="E46" s="51"/>
      <c r="F46" s="75"/>
      <c r="G46" s="29"/>
    </row>
    <row r="47" spans="1:7" s="150" customFormat="1" ht="13.2">
      <c r="A47" s="62"/>
      <c r="B47" s="63"/>
      <c r="C47" s="63"/>
      <c r="D47" s="63"/>
      <c r="E47" s="63"/>
      <c r="F47" s="76"/>
      <c r="G47" s="61"/>
    </row>
    <row r="48" spans="1:7" s="150" customFormat="1" ht="13.2">
      <c r="A48" s="152" t="s">
        <v>251</v>
      </c>
      <c r="B48" s="60"/>
      <c r="C48" s="153"/>
      <c r="D48" s="153"/>
      <c r="E48" s="153"/>
      <c r="F48" s="154"/>
      <c r="G48" s="170"/>
    </row>
    <row r="49" spans="1:7" s="150" customFormat="1" ht="13.2">
      <c r="A49" s="53"/>
      <c r="B49" s="65"/>
      <c r="C49" s="65"/>
      <c r="D49" s="65"/>
      <c r="E49" s="65"/>
      <c r="F49" s="66"/>
      <c r="G49" s="77"/>
    </row>
    <row r="50" spans="1:7" s="150" customFormat="1" ht="13.2">
      <c r="A50" s="61"/>
      <c r="B50" s="62"/>
      <c r="C50" s="62"/>
      <c r="D50" s="62"/>
      <c r="E50" s="61"/>
      <c r="F50" s="71"/>
      <c r="G50" s="88"/>
    </row>
    <row r="51" spans="1:7" s="150" customFormat="1" ht="13.2">
      <c r="A51" s="7">
        <v>2</v>
      </c>
      <c r="B51" s="569" t="s">
        <v>1696</v>
      </c>
      <c r="C51" s="544" t="s">
        <v>1352</v>
      </c>
      <c r="D51" s="37"/>
      <c r="E51" s="29"/>
      <c r="F51" s="88"/>
      <c r="G51" s="88"/>
    </row>
    <row r="52" spans="1:7" s="150" customFormat="1" ht="13.2">
      <c r="A52" s="29"/>
      <c r="B52" s="37"/>
      <c r="C52" s="29"/>
      <c r="D52" s="29"/>
      <c r="E52" s="466"/>
      <c r="F52" s="88"/>
      <c r="G52" s="88"/>
    </row>
    <row r="53" spans="1:7" s="150" customFormat="1" ht="26.4">
      <c r="A53" s="7">
        <v>2.1</v>
      </c>
      <c r="B53" s="37"/>
      <c r="C53" s="12" t="s">
        <v>122</v>
      </c>
      <c r="D53" s="26"/>
      <c r="E53" s="546"/>
      <c r="F53" s="543"/>
      <c r="G53" s="182"/>
    </row>
    <row r="54" spans="1:7" s="150" customFormat="1" ht="13.2">
      <c r="A54" s="19"/>
      <c r="B54" s="37"/>
      <c r="C54" s="12"/>
      <c r="D54" s="26"/>
      <c r="E54" s="545"/>
      <c r="F54" s="540"/>
      <c r="G54" s="541"/>
    </row>
    <row r="55" spans="1:7" s="150" customFormat="1" ht="52.8">
      <c r="A55" s="19" t="s">
        <v>511</v>
      </c>
      <c r="B55" s="37"/>
      <c r="C55" s="22" t="s">
        <v>1363</v>
      </c>
      <c r="D55" s="14" t="s">
        <v>257</v>
      </c>
      <c r="E55" s="15">
        <v>1</v>
      </c>
      <c r="F55" s="540"/>
      <c r="G55" s="541"/>
    </row>
    <row r="56" spans="1:7" s="150" customFormat="1">
      <c r="A56" s="13"/>
      <c r="B56" s="37"/>
      <c r="C56" s="711"/>
      <c r="D56" s="26"/>
      <c r="E56" s="15"/>
      <c r="F56" s="540"/>
      <c r="G56" s="541"/>
    </row>
    <row r="57" spans="1:7" s="150" customFormat="1" ht="52.8">
      <c r="A57" s="7">
        <v>2.2000000000000002</v>
      </c>
      <c r="B57" s="37"/>
      <c r="C57" s="12" t="s">
        <v>124</v>
      </c>
      <c r="D57" s="26"/>
      <c r="E57" s="15"/>
      <c r="F57" s="540"/>
      <c r="G57" s="541"/>
    </row>
    <row r="58" spans="1:7" s="150" customFormat="1" ht="13.2">
      <c r="A58" s="13"/>
      <c r="B58" s="37"/>
      <c r="C58" s="12"/>
      <c r="D58" s="26"/>
      <c r="E58" s="15"/>
      <c r="F58" s="540"/>
      <c r="G58" s="541"/>
    </row>
    <row r="59" spans="1:7" s="150" customFormat="1" ht="26.4">
      <c r="A59" s="13" t="s">
        <v>517</v>
      </c>
      <c r="B59" s="37"/>
      <c r="C59" s="22" t="s">
        <v>128</v>
      </c>
      <c r="D59" s="14" t="s">
        <v>33</v>
      </c>
      <c r="E59" s="15">
        <v>2</v>
      </c>
      <c r="F59" s="540"/>
      <c r="G59" s="541"/>
    </row>
    <row r="60" spans="1:7" s="150" customFormat="1" ht="13.2">
      <c r="A60" s="13"/>
      <c r="B60" s="37"/>
      <c r="C60" s="22"/>
      <c r="D60" s="14"/>
      <c r="E60" s="15"/>
      <c r="F60" s="540"/>
      <c r="G60" s="541"/>
    </row>
    <row r="61" spans="1:7" s="150" customFormat="1" ht="26.4">
      <c r="A61" s="13" t="s">
        <v>647</v>
      </c>
      <c r="B61" s="37"/>
      <c r="C61" s="22" t="s">
        <v>129</v>
      </c>
      <c r="D61" s="14" t="s">
        <v>33</v>
      </c>
      <c r="E61" s="15">
        <v>2</v>
      </c>
      <c r="F61" s="540"/>
      <c r="G61" s="541"/>
    </row>
    <row r="62" spans="1:7" s="150" customFormat="1" ht="13.2">
      <c r="A62" s="13"/>
      <c r="B62" s="37"/>
      <c r="C62" s="22"/>
      <c r="D62" s="14"/>
      <c r="E62" s="15"/>
      <c r="F62" s="540"/>
      <c r="G62" s="541"/>
    </row>
    <row r="63" spans="1:7" s="150" customFormat="1" ht="26.4">
      <c r="A63" s="13" t="s">
        <v>1080</v>
      </c>
      <c r="B63" s="37"/>
      <c r="C63" s="22" t="s">
        <v>130</v>
      </c>
      <c r="D63" s="14" t="s">
        <v>33</v>
      </c>
      <c r="E63" s="15">
        <v>2</v>
      </c>
      <c r="F63" s="540"/>
      <c r="G63" s="541"/>
    </row>
    <row r="64" spans="1:7" s="150" customFormat="1" ht="13.2">
      <c r="A64" s="13"/>
      <c r="B64" s="37"/>
      <c r="C64" s="22"/>
      <c r="D64" s="14"/>
      <c r="E64" s="15"/>
      <c r="F64" s="540"/>
      <c r="G64" s="541"/>
    </row>
    <row r="65" spans="1:7" s="150" customFormat="1" ht="26.4">
      <c r="A65" s="13" t="s">
        <v>1353</v>
      </c>
      <c r="B65" s="37"/>
      <c r="C65" s="22" t="s">
        <v>131</v>
      </c>
      <c r="D65" s="14" t="s">
        <v>33</v>
      </c>
      <c r="E65" s="15">
        <v>1</v>
      </c>
      <c r="F65" s="540"/>
      <c r="G65" s="541"/>
    </row>
    <row r="66" spans="1:7" s="150" customFormat="1" ht="13.2">
      <c r="A66" s="13"/>
      <c r="B66" s="37"/>
      <c r="C66" s="22"/>
      <c r="D66" s="14"/>
      <c r="E66" s="15"/>
      <c r="F66" s="540"/>
      <c r="G66" s="541"/>
    </row>
    <row r="67" spans="1:7" s="150" customFormat="1" ht="39.6">
      <c r="A67" s="13" t="s">
        <v>1354</v>
      </c>
      <c r="B67" s="37"/>
      <c r="C67" s="22" t="s">
        <v>132</v>
      </c>
      <c r="D67" s="14" t="s">
        <v>33</v>
      </c>
      <c r="E67" s="15">
        <v>2</v>
      </c>
      <c r="F67" s="540"/>
      <c r="G67" s="541"/>
    </row>
    <row r="68" spans="1:7" s="150" customFormat="1" ht="13.2">
      <c r="A68" s="13"/>
      <c r="B68" s="37"/>
      <c r="C68" s="22"/>
      <c r="D68" s="14"/>
      <c r="E68" s="15"/>
      <c r="F68" s="540"/>
      <c r="G68" s="541"/>
    </row>
    <row r="69" spans="1:7" s="150" customFormat="1" ht="39.6">
      <c r="A69" s="13" t="s">
        <v>1355</v>
      </c>
      <c r="B69" s="37"/>
      <c r="C69" s="22" t="s">
        <v>133</v>
      </c>
      <c r="D69" s="14" t="s">
        <v>33</v>
      </c>
      <c r="E69" s="15">
        <v>2</v>
      </c>
      <c r="F69" s="540"/>
      <c r="G69" s="541"/>
    </row>
    <row r="70" spans="1:7" s="150" customFormat="1" ht="13.2">
      <c r="A70" s="13"/>
      <c r="B70" s="37"/>
      <c r="C70" s="22"/>
      <c r="D70" s="14"/>
      <c r="E70" s="15"/>
      <c r="F70" s="540"/>
      <c r="G70" s="541"/>
    </row>
    <row r="71" spans="1:7" s="150" customFormat="1" ht="26.4">
      <c r="A71" s="13" t="s">
        <v>1356</v>
      </c>
      <c r="B71" s="37"/>
      <c r="C71" s="22" t="s">
        <v>134</v>
      </c>
      <c r="D71" s="14" t="s">
        <v>33</v>
      </c>
      <c r="E71" s="15">
        <v>1</v>
      </c>
      <c r="F71" s="540"/>
      <c r="G71" s="541"/>
    </row>
    <row r="72" spans="1:7" s="150" customFormat="1" ht="13.2">
      <c r="A72" s="13"/>
      <c r="B72" s="37"/>
      <c r="C72" s="22"/>
      <c r="D72" s="14"/>
      <c r="E72" s="15"/>
      <c r="F72" s="540"/>
      <c r="G72" s="541"/>
    </row>
    <row r="73" spans="1:7" s="150" customFormat="1" ht="52.8">
      <c r="A73" s="7">
        <v>2.2999999999999998</v>
      </c>
      <c r="B73" s="37"/>
      <c r="C73" s="12" t="s">
        <v>126</v>
      </c>
      <c r="D73" s="26"/>
      <c r="E73" s="467"/>
      <c r="F73" s="540"/>
      <c r="G73" s="541"/>
    </row>
    <row r="74" spans="1:7" s="150" customFormat="1" ht="13.2">
      <c r="A74" s="13"/>
      <c r="B74" s="37"/>
      <c r="C74" s="12"/>
      <c r="D74" s="26"/>
      <c r="E74" s="467"/>
      <c r="F74" s="540"/>
      <c r="G74" s="541"/>
    </row>
    <row r="75" spans="1:7" s="150" customFormat="1" ht="26.4">
      <c r="A75" s="13" t="s">
        <v>518</v>
      </c>
      <c r="B75" s="37"/>
      <c r="C75" s="22" t="s">
        <v>128</v>
      </c>
      <c r="D75" s="14" t="s">
        <v>33</v>
      </c>
      <c r="E75" s="15">
        <v>2</v>
      </c>
      <c r="F75" s="540"/>
      <c r="G75" s="541"/>
    </row>
    <row r="76" spans="1:7" s="150" customFormat="1" ht="13.2">
      <c r="A76" s="13"/>
      <c r="B76" s="37"/>
      <c r="C76" s="22"/>
      <c r="D76" s="14"/>
      <c r="E76" s="15"/>
      <c r="F76" s="540"/>
      <c r="G76" s="541"/>
    </row>
    <row r="77" spans="1:7" s="150" customFormat="1" ht="26.4">
      <c r="A77" s="13" t="s">
        <v>1357</v>
      </c>
      <c r="B77" s="37"/>
      <c r="C77" s="22" t="s">
        <v>129</v>
      </c>
      <c r="D77" s="14" t="s">
        <v>33</v>
      </c>
      <c r="E77" s="15">
        <v>2</v>
      </c>
      <c r="F77" s="540"/>
      <c r="G77" s="541"/>
    </row>
    <row r="78" spans="1:7" s="150" customFormat="1" ht="13.2">
      <c r="A78" s="13"/>
      <c r="B78" s="37"/>
      <c r="C78" s="22"/>
      <c r="D78" s="14"/>
      <c r="E78" s="15"/>
      <c r="F78" s="540"/>
      <c r="G78" s="541"/>
    </row>
    <row r="79" spans="1:7" s="150" customFormat="1" ht="26.4">
      <c r="A79" s="13" t="s">
        <v>1358</v>
      </c>
      <c r="B79" s="37"/>
      <c r="C79" s="22" t="s">
        <v>130</v>
      </c>
      <c r="D79" s="14" t="s">
        <v>33</v>
      </c>
      <c r="E79" s="15">
        <v>2</v>
      </c>
      <c r="F79" s="540"/>
      <c r="G79" s="541"/>
    </row>
    <row r="80" spans="1:7" s="150" customFormat="1" ht="13.2">
      <c r="A80" s="13"/>
      <c r="B80" s="37"/>
      <c r="C80" s="22"/>
      <c r="D80" s="14"/>
      <c r="E80" s="15"/>
      <c r="F80" s="540"/>
      <c r="G80" s="541"/>
    </row>
    <row r="81" spans="1:7" s="150" customFormat="1" ht="26.4">
      <c r="A81" s="13" t="s">
        <v>1359</v>
      </c>
      <c r="B81" s="37"/>
      <c r="C81" s="22" t="s">
        <v>131</v>
      </c>
      <c r="D81" s="14" t="s">
        <v>33</v>
      </c>
      <c r="E81" s="15">
        <v>1</v>
      </c>
      <c r="F81" s="540"/>
      <c r="G81" s="541"/>
    </row>
    <row r="82" spans="1:7" s="150" customFormat="1" ht="13.2">
      <c r="A82" s="13"/>
      <c r="B82" s="37"/>
      <c r="C82" s="22"/>
      <c r="D82" s="14"/>
      <c r="E82" s="15"/>
      <c r="F82" s="540"/>
      <c r="G82" s="541"/>
    </row>
    <row r="83" spans="1:7" s="150" customFormat="1" ht="39.6">
      <c r="A83" s="13" t="s">
        <v>1360</v>
      </c>
      <c r="B83" s="37"/>
      <c r="C83" s="22" t="s">
        <v>132</v>
      </c>
      <c r="D83" s="14" t="s">
        <v>33</v>
      </c>
      <c r="E83" s="15">
        <v>2</v>
      </c>
      <c r="F83" s="540"/>
      <c r="G83" s="541"/>
    </row>
    <row r="84" spans="1:7" s="150" customFormat="1" ht="13.2">
      <c r="A84" s="13"/>
      <c r="B84" s="37"/>
      <c r="C84" s="22"/>
      <c r="D84" s="14"/>
      <c r="E84" s="15"/>
      <c r="F84" s="540"/>
      <c r="G84" s="541"/>
    </row>
    <row r="85" spans="1:7" s="150" customFormat="1" ht="39.6">
      <c r="A85" s="13" t="s">
        <v>1361</v>
      </c>
      <c r="B85" s="37"/>
      <c r="C85" s="22" t="s">
        <v>133</v>
      </c>
      <c r="D85" s="14" t="s">
        <v>33</v>
      </c>
      <c r="E85" s="15">
        <v>2</v>
      </c>
      <c r="F85" s="540"/>
      <c r="G85" s="541"/>
    </row>
    <row r="86" spans="1:7" s="150" customFormat="1" ht="13.2">
      <c r="A86" s="13"/>
      <c r="B86" s="37"/>
      <c r="C86" s="22"/>
      <c r="D86" s="14"/>
      <c r="E86" s="15"/>
      <c r="F86" s="540"/>
      <c r="G86" s="541"/>
    </row>
    <row r="87" spans="1:7" s="150" customFormat="1" ht="26.4">
      <c r="A87" s="13" t="s">
        <v>1362</v>
      </c>
      <c r="B87" s="37"/>
      <c r="C87" s="22" t="s">
        <v>134</v>
      </c>
      <c r="D87" s="14" t="s">
        <v>33</v>
      </c>
      <c r="E87" s="15">
        <v>1</v>
      </c>
      <c r="F87" s="540"/>
      <c r="G87" s="541"/>
    </row>
    <row r="88" spans="1:7" s="150" customFormat="1" ht="13.2">
      <c r="A88" s="29"/>
      <c r="B88" s="37"/>
      <c r="C88" s="37"/>
      <c r="D88" s="37"/>
      <c r="E88" s="29"/>
      <c r="F88" s="88"/>
      <c r="G88" s="88"/>
    </row>
    <row r="89" spans="1:7">
      <c r="A89" s="34"/>
      <c r="B89" s="56"/>
      <c r="C89" s="92"/>
      <c r="D89" s="58"/>
      <c r="E89" s="34"/>
      <c r="F89" s="95"/>
      <c r="G89" s="93"/>
    </row>
    <row r="90" spans="1:7" s="150" customFormat="1" ht="13.2">
      <c r="A90" s="62"/>
      <c r="B90" s="70"/>
      <c r="C90" s="70"/>
      <c r="D90" s="70"/>
      <c r="E90" s="70"/>
      <c r="F90" s="71"/>
      <c r="G90" s="72"/>
    </row>
    <row r="91" spans="1:7" s="150" customFormat="1" ht="13.2">
      <c r="A91" s="152" t="s">
        <v>252</v>
      </c>
      <c r="B91" s="60"/>
      <c r="C91" s="153"/>
      <c r="D91" s="153"/>
      <c r="E91" s="153"/>
      <c r="F91" s="155"/>
      <c r="G91" s="170"/>
    </row>
    <row r="92" spans="1:7" s="150" customFormat="1" thickBot="1">
      <c r="A92" s="53"/>
      <c r="B92" s="65"/>
      <c r="C92" s="65"/>
      <c r="D92" s="65"/>
      <c r="E92" s="65"/>
      <c r="F92" s="73"/>
      <c r="G92" s="51"/>
    </row>
    <row r="93" spans="1:7" s="150" customFormat="1" thickBot="1">
      <c r="A93" s="768" t="s">
        <v>27</v>
      </c>
      <c r="B93" s="769"/>
      <c r="C93" s="770"/>
      <c r="D93" s="770"/>
      <c r="E93" s="770"/>
      <c r="F93" s="788" t="s">
        <v>28</v>
      </c>
      <c r="G93" s="789"/>
    </row>
    <row r="94" spans="1:7" s="150" customFormat="1" ht="13.2">
      <c r="A94" s="148" t="s">
        <v>248</v>
      </c>
      <c r="B94" s="148"/>
      <c r="C94" s="149"/>
      <c r="D94" s="149"/>
      <c r="E94" s="149"/>
      <c r="F94" s="149"/>
      <c r="G94" s="149"/>
    </row>
    <row r="95" spans="1:7" s="150" customFormat="1" ht="12.75" customHeight="1">
      <c r="A95" s="763" t="s">
        <v>1837</v>
      </c>
      <c r="B95" s="763"/>
      <c r="C95" s="763"/>
      <c r="D95" s="763"/>
      <c r="E95" s="763"/>
      <c r="F95" s="763"/>
      <c r="G95" s="763"/>
    </row>
    <row r="96" spans="1:7" s="150" customFormat="1" ht="15" customHeight="1">
      <c r="A96" s="757" t="s">
        <v>1351</v>
      </c>
      <c r="B96" s="757"/>
      <c r="C96" s="757"/>
      <c r="D96" s="621"/>
      <c r="E96" s="621"/>
      <c r="F96" s="621"/>
      <c r="G96" s="621"/>
    </row>
    <row r="97" spans="1:7" s="150" customFormat="1" ht="13.2">
      <c r="A97" s="60"/>
      <c r="B97" s="60"/>
      <c r="C97" s="149"/>
      <c r="D97" s="149"/>
      <c r="E97" s="149"/>
      <c r="F97" s="171"/>
      <c r="G97" s="149"/>
    </row>
    <row r="98" spans="1:7" s="150" customFormat="1" ht="13.2">
      <c r="A98" s="61"/>
      <c r="B98" s="61"/>
      <c r="C98" s="61"/>
      <c r="D98" s="61"/>
      <c r="E98" s="61"/>
      <c r="F98" s="74"/>
      <c r="G98" s="61"/>
    </row>
    <row r="99" spans="1:7" s="150" customFormat="1" ht="13.2">
      <c r="A99" s="29" t="s">
        <v>0</v>
      </c>
      <c r="B99" s="29" t="s">
        <v>433</v>
      </c>
      <c r="C99" s="29" t="s">
        <v>1</v>
      </c>
      <c r="D99" s="29" t="s">
        <v>2</v>
      </c>
      <c r="E99" s="29" t="s">
        <v>3</v>
      </c>
      <c r="F99" s="172" t="s">
        <v>4</v>
      </c>
      <c r="G99" s="29" t="s">
        <v>249</v>
      </c>
    </row>
    <row r="100" spans="1:7" s="150" customFormat="1" ht="13.2">
      <c r="A100" s="29" t="s">
        <v>29</v>
      </c>
      <c r="B100" s="29"/>
      <c r="C100" s="29"/>
      <c r="D100" s="29"/>
      <c r="E100" s="29"/>
      <c r="F100" s="172"/>
      <c r="G100" s="29" t="s">
        <v>250</v>
      </c>
    </row>
    <row r="101" spans="1:7" s="150" customFormat="1" ht="13.2">
      <c r="A101" s="51"/>
      <c r="B101" s="51"/>
      <c r="C101" s="51"/>
      <c r="D101" s="51"/>
      <c r="E101" s="51"/>
      <c r="F101" s="75"/>
      <c r="G101" s="29"/>
    </row>
    <row r="102" spans="1:7" s="150" customFormat="1" ht="13.2">
      <c r="A102" s="62"/>
      <c r="B102" s="63"/>
      <c r="C102" s="63"/>
      <c r="D102" s="63"/>
      <c r="E102" s="63"/>
      <c r="F102" s="76"/>
      <c r="G102" s="61"/>
    </row>
    <row r="103" spans="1:7" s="150" customFormat="1" ht="13.2">
      <c r="A103" s="152" t="s">
        <v>251</v>
      </c>
      <c r="B103" s="60"/>
      <c r="C103" s="153"/>
      <c r="D103" s="153"/>
      <c r="E103" s="153"/>
      <c r="F103" s="154"/>
      <c r="G103" s="170"/>
    </row>
    <row r="104" spans="1:7" s="150" customFormat="1" ht="13.2">
      <c r="A104" s="53"/>
      <c r="B104" s="65"/>
      <c r="C104" s="65"/>
      <c r="D104" s="65"/>
      <c r="E104" s="65"/>
      <c r="F104" s="66"/>
      <c r="G104" s="77"/>
    </row>
    <row r="105" spans="1:7" s="150" customFormat="1" ht="13.2">
      <c r="A105" s="62"/>
      <c r="B105" s="61"/>
      <c r="C105" s="64"/>
      <c r="D105" s="70"/>
      <c r="E105" s="61"/>
      <c r="F105" s="80"/>
      <c r="G105" s="72"/>
    </row>
    <row r="106" spans="1:7" s="150" customFormat="1" ht="13.2">
      <c r="A106" s="91">
        <v>3</v>
      </c>
      <c r="B106" s="39"/>
      <c r="C106" s="544" t="s">
        <v>1364</v>
      </c>
      <c r="D106" s="29"/>
      <c r="E106" s="63"/>
      <c r="F106" s="81"/>
      <c r="G106" s="81"/>
    </row>
    <row r="107" spans="1:7" s="150" customFormat="1" ht="13.2">
      <c r="A107" s="37"/>
      <c r="B107" s="29"/>
      <c r="C107" s="542"/>
      <c r="D107" s="29"/>
      <c r="E107" s="63"/>
      <c r="F107" s="81"/>
      <c r="G107" s="81"/>
    </row>
    <row r="108" spans="1:7" s="150" customFormat="1" ht="26.4">
      <c r="A108" s="91">
        <v>3.1</v>
      </c>
      <c r="B108" s="29"/>
      <c r="C108" s="549" t="s">
        <v>122</v>
      </c>
      <c r="D108" s="8"/>
      <c r="E108" s="10"/>
      <c r="F108" s="9"/>
      <c r="G108" s="9"/>
    </row>
    <row r="109" spans="1:7">
      <c r="A109" s="19"/>
      <c r="B109" s="7"/>
      <c r="C109" s="539"/>
      <c r="D109" s="26"/>
      <c r="E109" s="48"/>
      <c r="F109" s="84"/>
      <c r="G109" s="84"/>
    </row>
    <row r="110" spans="1:7" ht="52.8">
      <c r="A110" s="19" t="s">
        <v>573</v>
      </c>
      <c r="B110" s="15"/>
      <c r="C110" s="548" t="s">
        <v>1372</v>
      </c>
      <c r="D110" s="14" t="s">
        <v>257</v>
      </c>
      <c r="E110" s="48">
        <v>1</v>
      </c>
      <c r="F110" s="84"/>
      <c r="G110" s="83"/>
    </row>
    <row r="111" spans="1:7">
      <c r="A111" s="19"/>
      <c r="B111" s="15"/>
      <c r="C111" s="548"/>
      <c r="D111" s="14"/>
      <c r="E111" s="48"/>
      <c r="F111" s="84"/>
      <c r="G111" s="83"/>
    </row>
    <row r="112" spans="1:7" ht="52.8">
      <c r="A112" s="91">
        <v>3.2</v>
      </c>
      <c r="B112" s="13"/>
      <c r="C112" s="539" t="s">
        <v>124</v>
      </c>
      <c r="D112" s="26"/>
      <c r="E112" s="48"/>
      <c r="F112" s="84"/>
      <c r="G112" s="552"/>
    </row>
    <row r="113" spans="1:7">
      <c r="A113" s="13"/>
      <c r="B113" s="78"/>
      <c r="C113" s="25"/>
      <c r="D113" s="26"/>
      <c r="E113" s="467"/>
      <c r="F113" s="82"/>
      <c r="G113" s="83"/>
    </row>
    <row r="114" spans="1:7" ht="26.4">
      <c r="A114" s="13" t="s">
        <v>592</v>
      </c>
      <c r="B114" s="221"/>
      <c r="C114" s="551" t="s">
        <v>135</v>
      </c>
      <c r="D114" s="14" t="s">
        <v>257</v>
      </c>
      <c r="E114" s="467">
        <v>1</v>
      </c>
      <c r="F114" s="82"/>
      <c r="G114" s="83"/>
    </row>
    <row r="115" spans="1:7">
      <c r="A115" s="13"/>
      <c r="B115" s="221"/>
      <c r="C115" s="22"/>
      <c r="D115" s="14"/>
      <c r="E115" s="15"/>
      <c r="F115" s="82"/>
      <c r="G115" s="83"/>
    </row>
    <row r="116" spans="1:7" ht="26.4">
      <c r="A116" s="13" t="s">
        <v>593</v>
      </c>
      <c r="B116" s="221"/>
      <c r="C116" s="28" t="s">
        <v>136</v>
      </c>
      <c r="D116" s="14" t="s">
        <v>257</v>
      </c>
      <c r="E116" s="15">
        <v>1</v>
      </c>
      <c r="F116" s="82"/>
      <c r="G116" s="83"/>
    </row>
    <row r="117" spans="1:7">
      <c r="A117" s="13"/>
      <c r="B117" s="221"/>
      <c r="C117" s="22"/>
      <c r="D117" s="14"/>
      <c r="E117" s="15"/>
      <c r="F117" s="82"/>
      <c r="G117" s="83"/>
    </row>
    <row r="118" spans="1:7" ht="26.4">
      <c r="A118" s="13" t="s">
        <v>594</v>
      </c>
      <c r="B118" s="221"/>
      <c r="C118" s="28" t="s">
        <v>137</v>
      </c>
      <c r="D118" s="14" t="s">
        <v>257</v>
      </c>
      <c r="E118" s="15">
        <v>1</v>
      </c>
      <c r="F118" s="82"/>
      <c r="G118" s="83"/>
    </row>
    <row r="119" spans="1:7">
      <c r="A119" s="13"/>
      <c r="B119" s="221"/>
      <c r="C119" s="22"/>
      <c r="D119" s="14"/>
      <c r="E119" s="15"/>
      <c r="F119" s="82"/>
      <c r="G119" s="83"/>
    </row>
    <row r="120" spans="1:7" ht="26.4">
      <c r="A120" s="13" t="s">
        <v>1365</v>
      </c>
      <c r="B120" s="221"/>
      <c r="C120" s="28" t="s">
        <v>138</v>
      </c>
      <c r="D120" s="14" t="s">
        <v>257</v>
      </c>
      <c r="E120" s="15">
        <v>1</v>
      </c>
      <c r="F120" s="82"/>
      <c r="G120" s="83"/>
    </row>
    <row r="121" spans="1:7">
      <c r="A121" s="13"/>
      <c r="B121" s="221"/>
      <c r="C121" s="22"/>
      <c r="D121" s="14"/>
      <c r="E121" s="15"/>
      <c r="F121" s="82"/>
      <c r="G121" s="83"/>
    </row>
    <row r="122" spans="1:7" ht="26.4">
      <c r="A122" s="13" t="s">
        <v>1366</v>
      </c>
      <c r="B122" s="221"/>
      <c r="C122" s="28" t="s">
        <v>139</v>
      </c>
      <c r="D122" s="14" t="s">
        <v>257</v>
      </c>
      <c r="E122" s="15">
        <v>1</v>
      </c>
      <c r="F122" s="82"/>
      <c r="G122" s="83"/>
    </row>
    <row r="123" spans="1:7">
      <c r="A123" s="13"/>
      <c r="B123" s="221"/>
      <c r="C123" s="22"/>
      <c r="D123" s="14"/>
      <c r="E123" s="15"/>
      <c r="F123" s="82"/>
      <c r="G123" s="83"/>
    </row>
    <row r="124" spans="1:7" ht="26.4">
      <c r="A124" s="13" t="s">
        <v>1367</v>
      </c>
      <c r="B124" s="221"/>
      <c r="C124" s="28" t="s">
        <v>140</v>
      </c>
      <c r="D124" s="14" t="s">
        <v>257</v>
      </c>
      <c r="E124" s="15">
        <v>1</v>
      </c>
      <c r="F124" s="82"/>
      <c r="G124" s="83"/>
    </row>
    <row r="125" spans="1:7">
      <c r="A125" s="13"/>
      <c r="B125" s="221"/>
      <c r="C125" s="28"/>
      <c r="D125" s="14"/>
      <c r="E125" s="15"/>
      <c r="F125" s="82"/>
      <c r="G125" s="83"/>
    </row>
    <row r="126" spans="1:7" ht="26.4">
      <c r="A126" s="13" t="s">
        <v>1368</v>
      </c>
      <c r="B126" s="221"/>
      <c r="C126" s="28" t="s">
        <v>141</v>
      </c>
      <c r="D126" s="14" t="s">
        <v>257</v>
      </c>
      <c r="E126" s="15">
        <v>1</v>
      </c>
      <c r="F126" s="82"/>
      <c r="G126" s="83"/>
    </row>
    <row r="127" spans="1:7">
      <c r="A127" s="13"/>
      <c r="B127" s="221"/>
      <c r="C127" s="28"/>
      <c r="D127" s="14"/>
      <c r="E127" s="15"/>
      <c r="F127" s="82"/>
      <c r="G127" s="83"/>
    </row>
    <row r="128" spans="1:7" ht="26.4">
      <c r="A128" s="13" t="s">
        <v>1369</v>
      </c>
      <c r="B128" s="221"/>
      <c r="C128" s="28" t="s">
        <v>142</v>
      </c>
      <c r="D128" s="14" t="s">
        <v>257</v>
      </c>
      <c r="E128" s="15">
        <v>1</v>
      </c>
      <c r="F128" s="82"/>
      <c r="G128" s="83"/>
    </row>
    <row r="129" spans="1:7">
      <c r="A129" s="13"/>
      <c r="B129" s="78"/>
      <c r="C129" s="28"/>
      <c r="D129" s="14"/>
      <c r="E129" s="15"/>
      <c r="F129" s="82"/>
      <c r="G129" s="83"/>
    </row>
    <row r="130" spans="1:7" ht="26.4">
      <c r="A130" s="13" t="s">
        <v>1370</v>
      </c>
      <c r="B130" s="221"/>
      <c r="C130" s="28" t="s">
        <v>143</v>
      </c>
      <c r="D130" s="14" t="s">
        <v>257</v>
      </c>
      <c r="E130" s="15">
        <v>1</v>
      </c>
      <c r="F130" s="82"/>
      <c r="G130" s="83"/>
    </row>
    <row r="131" spans="1:7">
      <c r="A131" s="13"/>
      <c r="B131" s="221"/>
      <c r="C131" s="28"/>
      <c r="D131" s="14"/>
      <c r="E131" s="15"/>
      <c r="F131" s="82"/>
      <c r="G131" s="83"/>
    </row>
    <row r="132" spans="1:7" ht="26.4">
      <c r="A132" s="13" t="s">
        <v>1371</v>
      </c>
      <c r="B132" s="221"/>
      <c r="C132" s="28" t="s">
        <v>144</v>
      </c>
      <c r="D132" s="14" t="s">
        <v>257</v>
      </c>
      <c r="E132" s="15">
        <v>1</v>
      </c>
      <c r="F132" s="82"/>
      <c r="G132" s="83"/>
    </row>
    <row r="133" spans="1:7">
      <c r="A133" s="13"/>
      <c r="B133" s="221"/>
      <c r="C133" s="22"/>
      <c r="D133" s="23"/>
      <c r="E133" s="15"/>
      <c r="F133" s="16"/>
      <c r="G133" s="17"/>
    </row>
    <row r="134" spans="1:7">
      <c r="A134" s="532"/>
      <c r="B134" s="535"/>
      <c r="C134" s="27"/>
      <c r="D134" s="23"/>
      <c r="E134" s="14"/>
      <c r="F134" s="35"/>
      <c r="G134" s="17"/>
    </row>
    <row r="135" spans="1:7">
      <c r="A135" s="532"/>
      <c r="B135" s="535"/>
      <c r="C135" s="27"/>
      <c r="D135" s="23"/>
      <c r="E135" s="15"/>
      <c r="F135" s="35"/>
      <c r="G135" s="17"/>
    </row>
    <row r="136" spans="1:7">
      <c r="A136" s="536"/>
      <c r="B136" s="535"/>
      <c r="C136" s="33"/>
      <c r="D136" s="96"/>
      <c r="E136" s="34"/>
      <c r="F136" s="24"/>
      <c r="G136" s="17"/>
    </row>
    <row r="137" spans="1:7" s="150" customFormat="1" ht="13.2">
      <c r="A137" s="62"/>
      <c r="B137" s="70"/>
      <c r="C137" s="70"/>
      <c r="D137" s="70"/>
      <c r="E137" s="70"/>
      <c r="F137" s="71"/>
      <c r="G137" s="72"/>
    </row>
    <row r="138" spans="1:7" s="150" customFormat="1" ht="13.2">
      <c r="A138" s="152" t="s">
        <v>252</v>
      </c>
      <c r="B138" s="60"/>
      <c r="C138" s="153"/>
      <c r="D138" s="153"/>
      <c r="E138" s="153"/>
      <c r="F138" s="155"/>
      <c r="G138" s="170"/>
    </row>
    <row r="139" spans="1:7" s="150" customFormat="1" thickBot="1">
      <c r="A139" s="53"/>
      <c r="B139" s="65"/>
      <c r="C139" s="65"/>
      <c r="D139" s="65"/>
      <c r="E139" s="65"/>
      <c r="F139" s="73"/>
      <c r="G139" s="51"/>
    </row>
    <row r="140" spans="1:7" s="150" customFormat="1" thickBot="1">
      <c r="A140" s="768" t="s">
        <v>27</v>
      </c>
      <c r="B140" s="769"/>
      <c r="C140" s="770"/>
      <c r="D140" s="770"/>
      <c r="E140" s="770"/>
      <c r="F140" s="788" t="s">
        <v>28</v>
      </c>
      <c r="G140" s="789"/>
    </row>
    <row r="141" spans="1:7" s="150" customFormat="1" ht="13.2">
      <c r="A141" s="148" t="s">
        <v>248</v>
      </c>
      <c r="B141" s="148"/>
      <c r="C141" s="149"/>
      <c r="D141" s="149"/>
      <c r="E141" s="149"/>
      <c r="F141" s="149"/>
      <c r="G141" s="149"/>
    </row>
    <row r="142" spans="1:7" s="150" customFormat="1" ht="12.75" customHeight="1">
      <c r="A142" s="763" t="s">
        <v>1837</v>
      </c>
      <c r="B142" s="763"/>
      <c r="C142" s="763"/>
      <c r="D142" s="763"/>
      <c r="E142" s="763"/>
      <c r="F142" s="763"/>
      <c r="G142" s="763"/>
    </row>
    <row r="143" spans="1:7" s="150" customFormat="1" ht="15" customHeight="1">
      <c r="A143" s="757" t="s">
        <v>1351</v>
      </c>
      <c r="B143" s="757"/>
      <c r="C143" s="757"/>
      <c r="D143" s="621"/>
      <c r="E143" s="621"/>
      <c r="F143" s="621"/>
      <c r="G143" s="621"/>
    </row>
    <row r="144" spans="1:7" s="150" customFormat="1" ht="13.2">
      <c r="A144" s="60"/>
      <c r="B144" s="60"/>
      <c r="C144" s="149"/>
      <c r="D144" s="149"/>
      <c r="E144" s="149"/>
      <c r="F144" s="171"/>
      <c r="G144" s="149"/>
    </row>
    <row r="145" spans="1:7" s="150" customFormat="1" ht="13.2">
      <c r="A145" s="61"/>
      <c r="B145" s="61"/>
      <c r="C145" s="61"/>
      <c r="D145" s="61"/>
      <c r="E145" s="61"/>
      <c r="F145" s="74"/>
      <c r="G145" s="61"/>
    </row>
    <row r="146" spans="1:7" s="150" customFormat="1" ht="13.2">
      <c r="A146" s="29" t="s">
        <v>0</v>
      </c>
      <c r="B146" s="29" t="s">
        <v>433</v>
      </c>
      <c r="C146" s="29" t="s">
        <v>1</v>
      </c>
      <c r="D146" s="29" t="s">
        <v>2</v>
      </c>
      <c r="E146" s="29" t="s">
        <v>3</v>
      </c>
      <c r="F146" s="172" t="s">
        <v>4</v>
      </c>
      <c r="G146" s="29" t="s">
        <v>249</v>
      </c>
    </row>
    <row r="147" spans="1:7" s="150" customFormat="1" ht="13.2">
      <c r="A147" s="29" t="s">
        <v>29</v>
      </c>
      <c r="B147" s="29"/>
      <c r="C147" s="29"/>
      <c r="D147" s="29"/>
      <c r="E147" s="29"/>
      <c r="F147" s="172"/>
      <c r="G147" s="29" t="s">
        <v>250</v>
      </c>
    </row>
    <row r="148" spans="1:7" s="150" customFormat="1" ht="13.2">
      <c r="A148" s="51"/>
      <c r="B148" s="51"/>
      <c r="C148" s="51"/>
      <c r="D148" s="51"/>
      <c r="E148" s="51"/>
      <c r="F148" s="75"/>
      <c r="G148" s="29"/>
    </row>
    <row r="149" spans="1:7" s="150" customFormat="1" ht="13.2">
      <c r="A149" s="62"/>
      <c r="B149" s="63"/>
      <c r="C149" s="63"/>
      <c r="D149" s="63"/>
      <c r="E149" s="63"/>
      <c r="F149" s="76"/>
      <c r="G149" s="61"/>
    </row>
    <row r="150" spans="1:7" s="150" customFormat="1" ht="13.2">
      <c r="A150" s="152" t="s">
        <v>251</v>
      </c>
      <c r="B150" s="60"/>
      <c r="C150" s="153"/>
      <c r="D150" s="153"/>
      <c r="E150" s="153"/>
      <c r="F150" s="154"/>
      <c r="G150" s="170"/>
    </row>
    <row r="151" spans="1:7" s="150" customFormat="1" ht="13.2">
      <c r="A151" s="37"/>
      <c r="B151" s="63"/>
      <c r="C151" s="63"/>
      <c r="D151" s="63"/>
      <c r="E151" s="63"/>
      <c r="F151" s="80"/>
      <c r="G151" s="81"/>
    </row>
    <row r="152" spans="1:7" s="150" customFormat="1" ht="13.2">
      <c r="A152" s="62"/>
      <c r="B152" s="62"/>
      <c r="C152" s="61"/>
      <c r="D152" s="61"/>
      <c r="E152" s="70"/>
      <c r="F152" s="72"/>
      <c r="G152" s="71"/>
    </row>
    <row r="153" spans="1:7" s="150" customFormat="1" ht="26.4">
      <c r="A153" s="13" t="s">
        <v>1373</v>
      </c>
      <c r="B153" s="37"/>
      <c r="C153" s="28" t="s">
        <v>145</v>
      </c>
      <c r="D153" s="14" t="s">
        <v>257</v>
      </c>
      <c r="E153" s="15">
        <v>1</v>
      </c>
      <c r="F153" s="82"/>
      <c r="G153" s="83"/>
    </row>
    <row r="154" spans="1:7" s="150" customFormat="1" ht="13.2">
      <c r="A154" s="13"/>
      <c r="B154" s="37"/>
      <c r="C154" s="28"/>
      <c r="D154" s="14"/>
      <c r="E154" s="15"/>
      <c r="F154" s="82"/>
      <c r="G154" s="83"/>
    </row>
    <row r="155" spans="1:7" ht="26.4">
      <c r="A155" s="13" t="s">
        <v>1374</v>
      </c>
      <c r="B155" s="91"/>
      <c r="C155" s="28" t="s">
        <v>146</v>
      </c>
      <c r="D155" s="14" t="s">
        <v>257</v>
      </c>
      <c r="E155" s="15">
        <v>1</v>
      </c>
      <c r="F155" s="82"/>
      <c r="G155" s="83"/>
    </row>
    <row r="156" spans="1:7">
      <c r="A156" s="13"/>
      <c r="B156" s="19"/>
      <c r="C156" s="28"/>
      <c r="D156" s="14"/>
      <c r="E156" s="15"/>
      <c r="F156" s="82"/>
      <c r="G156" s="83"/>
    </row>
    <row r="157" spans="1:7" ht="52.8">
      <c r="A157" s="7">
        <v>3.3</v>
      </c>
      <c r="B157" s="19"/>
      <c r="C157" s="12" t="s">
        <v>126</v>
      </c>
      <c r="D157" s="26"/>
      <c r="E157" s="15"/>
      <c r="F157" s="82"/>
      <c r="G157" s="83"/>
    </row>
    <row r="158" spans="1:7">
      <c r="A158" s="13"/>
      <c r="B158" s="19"/>
      <c r="C158" s="12"/>
      <c r="D158" s="26"/>
      <c r="E158" s="15"/>
      <c r="F158" s="82"/>
      <c r="G158" s="83"/>
    </row>
    <row r="159" spans="1:7" ht="26.4">
      <c r="A159" s="13" t="s">
        <v>599</v>
      </c>
      <c r="B159" s="91"/>
      <c r="C159" s="28" t="s">
        <v>1384</v>
      </c>
      <c r="D159" s="14" t="s">
        <v>257</v>
      </c>
      <c r="E159" s="15">
        <v>1</v>
      </c>
      <c r="F159" s="82"/>
      <c r="G159" s="83"/>
    </row>
    <row r="160" spans="1:7">
      <c r="A160" s="13"/>
      <c r="B160" s="79"/>
      <c r="C160" s="22"/>
      <c r="D160" s="14"/>
      <c r="E160" s="15"/>
      <c r="F160" s="82"/>
      <c r="G160" s="83"/>
    </row>
    <row r="161" spans="1:7" ht="26.4">
      <c r="A161" s="13" t="s">
        <v>1375</v>
      </c>
      <c r="B161" s="79"/>
      <c r="C161" s="28" t="s">
        <v>1385</v>
      </c>
      <c r="D161" s="14" t="s">
        <v>257</v>
      </c>
      <c r="E161" s="15">
        <v>1</v>
      </c>
      <c r="F161" s="82"/>
      <c r="G161" s="83"/>
    </row>
    <row r="162" spans="1:7">
      <c r="A162" s="13"/>
      <c r="B162" s="79"/>
      <c r="C162" s="22"/>
      <c r="D162" s="14"/>
      <c r="E162" s="15"/>
      <c r="F162" s="82"/>
      <c r="G162" s="83"/>
    </row>
    <row r="163" spans="1:7" ht="26.4">
      <c r="A163" s="13" t="s">
        <v>619</v>
      </c>
      <c r="B163" s="79"/>
      <c r="C163" s="28" t="s">
        <v>1386</v>
      </c>
      <c r="D163" s="14" t="s">
        <v>257</v>
      </c>
      <c r="E163" s="15">
        <v>1</v>
      </c>
      <c r="F163" s="82"/>
      <c r="G163" s="83"/>
    </row>
    <row r="164" spans="1:7">
      <c r="A164" s="13"/>
      <c r="B164" s="79"/>
      <c r="C164" s="22"/>
      <c r="D164" s="14"/>
      <c r="E164" s="15"/>
      <c r="F164" s="82"/>
      <c r="G164" s="83"/>
    </row>
    <row r="165" spans="1:7" ht="26.4">
      <c r="A165" s="13" t="s">
        <v>1376</v>
      </c>
      <c r="B165" s="79"/>
      <c r="C165" s="28" t="s">
        <v>1387</v>
      </c>
      <c r="D165" s="14" t="s">
        <v>257</v>
      </c>
      <c r="E165" s="15">
        <v>1</v>
      </c>
      <c r="F165" s="82"/>
      <c r="G165" s="83"/>
    </row>
    <row r="166" spans="1:7">
      <c r="A166" s="13"/>
      <c r="B166" s="79"/>
      <c r="C166" s="22"/>
      <c r="D166" s="14"/>
      <c r="E166" s="15"/>
      <c r="F166" s="82"/>
      <c r="G166" s="83"/>
    </row>
    <row r="167" spans="1:7" ht="26.4">
      <c r="A167" s="13" t="s">
        <v>1377</v>
      </c>
      <c r="B167" s="79"/>
      <c r="C167" s="28" t="s">
        <v>1388</v>
      </c>
      <c r="D167" s="14" t="s">
        <v>257</v>
      </c>
      <c r="E167" s="15">
        <v>1</v>
      </c>
      <c r="F167" s="82"/>
      <c r="G167" s="83"/>
    </row>
    <row r="168" spans="1:7">
      <c r="A168" s="13"/>
      <c r="B168" s="79"/>
      <c r="C168" s="22"/>
      <c r="D168" s="14"/>
      <c r="E168" s="15"/>
      <c r="F168" s="82"/>
      <c r="G168" s="83"/>
    </row>
    <row r="169" spans="1:7" ht="26.4">
      <c r="A169" s="13" t="s">
        <v>1378</v>
      </c>
      <c r="B169" s="79"/>
      <c r="C169" s="28" t="s">
        <v>1389</v>
      </c>
      <c r="D169" s="14" t="s">
        <v>257</v>
      </c>
      <c r="E169" s="15">
        <v>1</v>
      </c>
      <c r="F169" s="82"/>
      <c r="G169" s="83"/>
    </row>
    <row r="170" spans="1:7">
      <c r="A170" s="13"/>
      <c r="B170" s="79"/>
      <c r="C170" s="28"/>
      <c r="D170" s="14"/>
      <c r="E170" s="15"/>
      <c r="F170" s="82"/>
      <c r="G170" s="83"/>
    </row>
    <row r="171" spans="1:7" ht="26.4">
      <c r="A171" s="13" t="s">
        <v>1379</v>
      </c>
      <c r="B171" s="79"/>
      <c r="C171" s="28" t="s">
        <v>1390</v>
      </c>
      <c r="D171" s="14" t="s">
        <v>257</v>
      </c>
      <c r="E171" s="15">
        <v>1</v>
      </c>
      <c r="F171" s="82"/>
      <c r="G171" s="83"/>
    </row>
    <row r="172" spans="1:7">
      <c r="A172" s="13"/>
      <c r="B172" s="79"/>
      <c r="C172" s="28"/>
      <c r="D172" s="14"/>
      <c r="E172" s="15"/>
      <c r="F172" s="82"/>
      <c r="G172" s="83"/>
    </row>
    <row r="173" spans="1:7" ht="26.4">
      <c r="A173" s="13" t="s">
        <v>1380</v>
      </c>
      <c r="B173" s="79"/>
      <c r="C173" s="28" t="s">
        <v>1391</v>
      </c>
      <c r="D173" s="14" t="s">
        <v>257</v>
      </c>
      <c r="E173" s="15">
        <v>1</v>
      </c>
      <c r="F173" s="82"/>
      <c r="G173" s="83"/>
    </row>
    <row r="174" spans="1:7">
      <c r="A174" s="13"/>
      <c r="B174" s="79"/>
      <c r="C174" s="28"/>
      <c r="D174" s="14"/>
      <c r="E174" s="15"/>
      <c r="F174" s="82"/>
      <c r="G174" s="83"/>
    </row>
    <row r="175" spans="1:7" ht="26.4">
      <c r="A175" s="13" t="s">
        <v>1381</v>
      </c>
      <c r="B175" s="79"/>
      <c r="C175" s="28" t="s">
        <v>1392</v>
      </c>
      <c r="D175" s="14" t="s">
        <v>257</v>
      </c>
      <c r="E175" s="15">
        <v>1</v>
      </c>
      <c r="F175" s="82"/>
      <c r="G175" s="83"/>
    </row>
    <row r="176" spans="1:7">
      <c r="A176" s="13"/>
      <c r="B176" s="79"/>
      <c r="C176" s="28"/>
      <c r="D176" s="14"/>
      <c r="E176" s="15"/>
      <c r="F176" s="82"/>
      <c r="G176" s="83"/>
    </row>
    <row r="177" spans="1:7" ht="26.4">
      <c r="A177" s="13" t="s">
        <v>1382</v>
      </c>
      <c r="B177" s="79"/>
      <c r="C177" s="28" t="s">
        <v>1393</v>
      </c>
      <c r="D177" s="14" t="s">
        <v>257</v>
      </c>
      <c r="E177" s="15">
        <v>1</v>
      </c>
      <c r="F177" s="82"/>
      <c r="G177" s="83"/>
    </row>
    <row r="178" spans="1:7">
      <c r="A178" s="13"/>
      <c r="B178" s="79"/>
      <c r="C178" s="28"/>
      <c r="D178" s="14"/>
      <c r="E178" s="15"/>
      <c r="F178" s="82"/>
      <c r="G178" s="83"/>
    </row>
    <row r="179" spans="1:7" ht="26.4">
      <c r="A179" s="13" t="s">
        <v>1383</v>
      </c>
      <c r="B179" s="79"/>
      <c r="C179" s="28" t="s">
        <v>1394</v>
      </c>
      <c r="D179" s="14" t="s">
        <v>257</v>
      </c>
      <c r="E179" s="15">
        <v>1</v>
      </c>
      <c r="F179" s="82"/>
      <c r="G179" s="83"/>
    </row>
    <row r="180" spans="1:7">
      <c r="A180" s="100"/>
      <c r="B180" s="100"/>
      <c r="C180" s="98"/>
      <c r="D180" s="94"/>
      <c r="E180" s="101"/>
      <c r="F180" s="103"/>
      <c r="G180" s="102"/>
    </row>
    <row r="181" spans="1:7" s="150" customFormat="1" ht="13.2">
      <c r="A181" s="62"/>
      <c r="B181" s="70"/>
      <c r="C181" s="70"/>
      <c r="D181" s="70"/>
      <c r="E181" s="70"/>
      <c r="F181" s="71"/>
      <c r="G181" s="72"/>
    </row>
    <row r="182" spans="1:7" s="150" customFormat="1" ht="13.2">
      <c r="A182" s="152" t="s">
        <v>252</v>
      </c>
      <c r="B182" s="60"/>
      <c r="C182" s="153"/>
      <c r="D182" s="153"/>
      <c r="E182" s="153"/>
      <c r="F182" s="155"/>
      <c r="G182" s="170"/>
    </row>
    <row r="183" spans="1:7" s="150" customFormat="1" thickBot="1">
      <c r="A183" s="53"/>
      <c r="B183" s="65"/>
      <c r="C183" s="65"/>
      <c r="D183" s="65"/>
      <c r="E183" s="65"/>
      <c r="F183" s="73"/>
      <c r="G183" s="51"/>
    </row>
    <row r="184" spans="1:7" s="150" customFormat="1" thickBot="1">
      <c r="A184" s="768" t="s">
        <v>27</v>
      </c>
      <c r="B184" s="769"/>
      <c r="C184" s="770"/>
      <c r="D184" s="770"/>
      <c r="E184" s="770"/>
      <c r="F184" s="788" t="s">
        <v>28</v>
      </c>
      <c r="G184" s="789"/>
    </row>
    <row r="185" spans="1:7" s="150" customFormat="1" ht="13.2">
      <c r="A185" s="148" t="s">
        <v>248</v>
      </c>
      <c r="B185" s="148"/>
      <c r="C185" s="149"/>
      <c r="D185" s="149"/>
      <c r="E185" s="149"/>
      <c r="F185" s="149"/>
      <c r="G185" s="149"/>
    </row>
    <row r="186" spans="1:7" s="150" customFormat="1" ht="12.75" customHeight="1">
      <c r="A186" s="763" t="s">
        <v>1837</v>
      </c>
      <c r="B186" s="763"/>
      <c r="C186" s="763"/>
      <c r="D186" s="763"/>
      <c r="E186" s="763"/>
      <c r="F186" s="763"/>
      <c r="G186" s="763"/>
    </row>
    <row r="187" spans="1:7" s="150" customFormat="1" ht="15" customHeight="1">
      <c r="A187" s="757" t="s">
        <v>1351</v>
      </c>
      <c r="B187" s="757"/>
      <c r="C187" s="757"/>
      <c r="D187" s="621"/>
      <c r="E187" s="621"/>
      <c r="F187" s="621"/>
      <c r="G187" s="621"/>
    </row>
    <row r="188" spans="1:7" s="150" customFormat="1" ht="13.2">
      <c r="A188" s="60"/>
      <c r="B188" s="60"/>
      <c r="C188" s="149"/>
      <c r="D188" s="149"/>
      <c r="E188" s="149"/>
      <c r="F188" s="171"/>
      <c r="G188" s="149"/>
    </row>
    <row r="189" spans="1:7" s="150" customFormat="1" ht="13.2">
      <c r="A189" s="61"/>
      <c r="B189" s="61"/>
      <c r="C189" s="61"/>
      <c r="D189" s="61"/>
      <c r="E189" s="61"/>
      <c r="F189" s="74"/>
      <c r="G189" s="61"/>
    </row>
    <row r="190" spans="1:7" s="150" customFormat="1" ht="13.2">
      <c r="A190" s="29" t="s">
        <v>0</v>
      </c>
      <c r="B190" s="29" t="s">
        <v>433</v>
      </c>
      <c r="C190" s="29" t="s">
        <v>1</v>
      </c>
      <c r="D190" s="29" t="s">
        <v>2</v>
      </c>
      <c r="E190" s="29" t="s">
        <v>3</v>
      </c>
      <c r="F190" s="172" t="s">
        <v>4</v>
      </c>
      <c r="G190" s="29" t="s">
        <v>249</v>
      </c>
    </row>
    <row r="191" spans="1:7" s="150" customFormat="1" ht="13.2">
      <c r="A191" s="29" t="s">
        <v>29</v>
      </c>
      <c r="B191" s="29"/>
      <c r="C191" s="29"/>
      <c r="D191" s="29"/>
      <c r="E191" s="29"/>
      <c r="F191" s="172"/>
      <c r="G191" s="29" t="s">
        <v>250</v>
      </c>
    </row>
    <row r="192" spans="1:7" s="150" customFormat="1" ht="13.2">
      <c r="A192" s="51"/>
      <c r="B192" s="51"/>
      <c r="C192" s="51"/>
      <c r="D192" s="51"/>
      <c r="E192" s="51"/>
      <c r="F192" s="75"/>
      <c r="G192" s="29"/>
    </row>
    <row r="193" spans="1:7" s="150" customFormat="1" ht="13.2">
      <c r="A193" s="62"/>
      <c r="B193" s="63"/>
      <c r="C193" s="63"/>
      <c r="D193" s="63"/>
      <c r="E193" s="63"/>
      <c r="F193" s="76"/>
      <c r="G193" s="61"/>
    </row>
    <row r="194" spans="1:7" s="150" customFormat="1" ht="13.2">
      <c r="A194" s="152" t="s">
        <v>251</v>
      </c>
      <c r="B194" s="60"/>
      <c r="C194" s="153"/>
      <c r="D194" s="153"/>
      <c r="E194" s="153"/>
      <c r="F194" s="154"/>
      <c r="G194" s="170"/>
    </row>
    <row r="195" spans="1:7" s="150" customFormat="1" ht="13.2">
      <c r="A195" s="53"/>
      <c r="B195" s="65"/>
      <c r="C195" s="65"/>
      <c r="D195" s="65"/>
      <c r="E195" s="65"/>
      <c r="F195" s="66"/>
      <c r="G195" s="77"/>
    </row>
    <row r="196" spans="1:7">
      <c r="A196" s="29"/>
      <c r="B196" s="29"/>
      <c r="C196" s="68"/>
      <c r="D196" s="30"/>
      <c r="E196" s="29"/>
      <c r="F196" s="31"/>
      <c r="G196" s="32"/>
    </row>
    <row r="197" spans="1:7" s="150" customFormat="1" ht="13.2">
      <c r="A197" s="91">
        <v>4</v>
      </c>
      <c r="B197" s="569" t="s">
        <v>1697</v>
      </c>
      <c r="C197" s="544" t="s">
        <v>1395</v>
      </c>
      <c r="D197" s="29"/>
      <c r="E197" s="63"/>
      <c r="F197" s="81"/>
      <c r="G197" s="88"/>
    </row>
    <row r="198" spans="1:7">
      <c r="A198" s="79"/>
      <c r="B198" s="13"/>
      <c r="C198" s="553"/>
      <c r="D198" s="14"/>
      <c r="E198" s="48"/>
      <c r="F198" s="21"/>
      <c r="G198" s="93"/>
    </row>
    <row r="199" spans="1:7" ht="26.4">
      <c r="A199" s="91">
        <v>4.0999999999999996</v>
      </c>
      <c r="B199" s="13"/>
      <c r="C199" s="549" t="s">
        <v>122</v>
      </c>
      <c r="D199" s="8"/>
      <c r="E199" s="10"/>
      <c r="F199" s="9"/>
      <c r="G199" s="55"/>
    </row>
    <row r="200" spans="1:7">
      <c r="A200" s="19"/>
      <c r="B200" s="13"/>
      <c r="C200" s="539"/>
      <c r="D200" s="26"/>
      <c r="E200" s="48"/>
      <c r="F200" s="84"/>
      <c r="G200" s="554"/>
    </row>
    <row r="201" spans="1:7" ht="52.8">
      <c r="A201" s="19" t="s">
        <v>627</v>
      </c>
      <c r="B201" s="13"/>
      <c r="C201" s="20" t="s">
        <v>1399</v>
      </c>
      <c r="D201" s="14" t="s">
        <v>257</v>
      </c>
      <c r="E201" s="48">
        <v>1</v>
      </c>
      <c r="F201" s="84"/>
      <c r="G201" s="552"/>
    </row>
    <row r="202" spans="1:7">
      <c r="A202" s="36"/>
      <c r="B202" s="7"/>
      <c r="C202" s="25"/>
      <c r="D202" s="26"/>
      <c r="E202" s="15"/>
      <c r="F202" s="82"/>
      <c r="G202" s="83"/>
    </row>
    <row r="203" spans="1:7" ht="52.8">
      <c r="A203" s="36">
        <v>4.2</v>
      </c>
      <c r="B203" s="13"/>
      <c r="C203" s="12" t="s">
        <v>124</v>
      </c>
      <c r="D203" s="26"/>
      <c r="E203" s="15"/>
      <c r="F203" s="82"/>
      <c r="G203" s="83"/>
    </row>
    <row r="204" spans="1:7">
      <c r="A204" s="19"/>
      <c r="B204" s="13"/>
      <c r="C204" s="12"/>
      <c r="D204" s="26"/>
      <c r="E204" s="15"/>
      <c r="F204" s="82"/>
      <c r="G204" s="83"/>
    </row>
    <row r="205" spans="1:7">
      <c r="A205" s="15" t="s">
        <v>635</v>
      </c>
      <c r="B205" s="13"/>
      <c r="C205" s="22" t="s">
        <v>147</v>
      </c>
      <c r="D205" s="14" t="s">
        <v>33</v>
      </c>
      <c r="E205" s="15">
        <v>2</v>
      </c>
      <c r="F205" s="82"/>
      <c r="G205" s="83"/>
    </row>
    <row r="206" spans="1:7">
      <c r="A206" s="15"/>
      <c r="B206" s="13"/>
      <c r="C206" s="22"/>
      <c r="D206" s="14"/>
      <c r="E206" s="15"/>
      <c r="F206" s="82"/>
      <c r="G206" s="83"/>
    </row>
    <row r="207" spans="1:7" ht="52.8">
      <c r="A207" s="36">
        <v>4.3</v>
      </c>
      <c r="B207" s="13"/>
      <c r="C207" s="12" t="s">
        <v>126</v>
      </c>
      <c r="D207" s="26"/>
      <c r="E207" s="467"/>
      <c r="F207" s="82"/>
      <c r="G207" s="83"/>
    </row>
    <row r="208" spans="1:7">
      <c r="A208" s="36"/>
      <c r="B208" s="13"/>
      <c r="C208" s="12"/>
      <c r="D208" s="26"/>
      <c r="E208" s="467"/>
      <c r="F208" s="82"/>
      <c r="G208" s="83"/>
    </row>
    <row r="209" spans="1:7" ht="26.4">
      <c r="A209" s="15" t="s">
        <v>1396</v>
      </c>
      <c r="B209" s="13"/>
      <c r="C209" s="22" t="s">
        <v>148</v>
      </c>
      <c r="D209" s="14" t="s">
        <v>257</v>
      </c>
      <c r="E209" s="15">
        <v>1</v>
      </c>
      <c r="F209" s="82"/>
      <c r="G209" s="83"/>
    </row>
    <row r="210" spans="1:7">
      <c r="A210" s="15"/>
      <c r="B210" s="13"/>
      <c r="C210" s="22"/>
      <c r="D210" s="14"/>
      <c r="E210" s="15"/>
      <c r="F210" s="82"/>
      <c r="G210" s="83"/>
    </row>
    <row r="211" spans="1:7">
      <c r="A211" s="15" t="s">
        <v>1397</v>
      </c>
      <c r="B211" s="13"/>
      <c r="C211" s="22" t="s">
        <v>147</v>
      </c>
      <c r="D211" s="14" t="s">
        <v>33</v>
      </c>
      <c r="E211" s="15">
        <v>2</v>
      </c>
      <c r="F211" s="82"/>
      <c r="G211" s="83"/>
    </row>
    <row r="212" spans="1:7">
      <c r="A212" s="15"/>
      <c r="B212" s="13"/>
      <c r="C212" s="22"/>
      <c r="D212" s="14"/>
      <c r="E212" s="15"/>
      <c r="F212" s="82"/>
      <c r="G212" s="83"/>
    </row>
    <row r="213" spans="1:7" ht="52.8">
      <c r="A213" s="36">
        <v>4.4000000000000004</v>
      </c>
      <c r="B213" s="13"/>
      <c r="C213" s="12" t="s">
        <v>127</v>
      </c>
      <c r="D213" s="14"/>
      <c r="E213" s="15"/>
      <c r="F213" s="82"/>
      <c r="G213" s="83"/>
    </row>
    <row r="214" spans="1:7">
      <c r="A214" s="36"/>
      <c r="B214" s="13"/>
      <c r="C214" s="12"/>
      <c r="D214" s="14"/>
      <c r="E214" s="15"/>
      <c r="F214" s="82"/>
      <c r="G214" s="83"/>
    </row>
    <row r="215" spans="1:7" ht="52.8">
      <c r="A215" s="15" t="s">
        <v>1398</v>
      </c>
      <c r="B215" s="13"/>
      <c r="C215" s="22" t="s">
        <v>1400</v>
      </c>
      <c r="D215" s="14" t="s">
        <v>257</v>
      </c>
      <c r="E215" s="15">
        <v>1</v>
      </c>
      <c r="F215" s="82"/>
      <c r="G215" s="83"/>
    </row>
    <row r="216" spans="1:7">
      <c r="A216" s="13"/>
      <c r="B216" s="13"/>
      <c r="C216" s="28"/>
      <c r="D216" s="14"/>
      <c r="E216" s="15"/>
      <c r="F216" s="16"/>
      <c r="G216" s="17"/>
    </row>
    <row r="217" spans="1:7">
      <c r="A217" s="13"/>
      <c r="B217" s="13"/>
      <c r="C217" s="28"/>
      <c r="D217" s="14"/>
      <c r="E217" s="15"/>
      <c r="F217" s="16"/>
      <c r="G217" s="17"/>
    </row>
    <row r="218" spans="1:7">
      <c r="A218" s="13"/>
      <c r="B218" s="13"/>
      <c r="C218" s="28"/>
      <c r="D218" s="14"/>
      <c r="E218" s="15"/>
      <c r="F218" s="16"/>
      <c r="G218" s="17"/>
    </row>
    <row r="219" spans="1:7">
      <c r="A219" s="13"/>
      <c r="B219" s="13"/>
      <c r="C219" s="28"/>
      <c r="D219" s="14"/>
      <c r="E219" s="15"/>
      <c r="F219" s="16"/>
      <c r="G219" s="17"/>
    </row>
    <row r="220" spans="1:7">
      <c r="A220" s="13"/>
      <c r="B220" s="13"/>
      <c r="C220" s="28"/>
      <c r="D220" s="14"/>
      <c r="E220" s="15"/>
      <c r="F220" s="16"/>
      <c r="G220" s="17"/>
    </row>
    <row r="221" spans="1:7">
      <c r="A221" s="13"/>
      <c r="B221" s="13"/>
      <c r="C221" s="28"/>
      <c r="D221" s="14"/>
      <c r="E221" s="15"/>
      <c r="F221" s="16"/>
      <c r="G221" s="17"/>
    </row>
    <row r="222" spans="1:7">
      <c r="A222" s="13"/>
      <c r="B222" s="13"/>
      <c r="C222" s="28"/>
      <c r="D222" s="14"/>
      <c r="E222" s="15"/>
      <c r="F222" s="16"/>
      <c r="G222" s="17"/>
    </row>
    <row r="223" spans="1:7">
      <c r="A223" s="13"/>
      <c r="B223" s="13"/>
      <c r="C223" s="28"/>
      <c r="D223" s="14"/>
      <c r="E223" s="15"/>
      <c r="F223" s="16"/>
      <c r="G223" s="17"/>
    </row>
    <row r="224" spans="1:7">
      <c r="A224" s="13"/>
      <c r="B224" s="13"/>
      <c r="C224" s="98"/>
      <c r="D224" s="14"/>
      <c r="E224" s="15"/>
      <c r="F224" s="16"/>
      <c r="G224" s="17"/>
    </row>
    <row r="225" spans="1:7" s="150" customFormat="1" ht="13.2">
      <c r="A225" s="62"/>
      <c r="B225" s="70"/>
      <c r="C225" s="70"/>
      <c r="D225" s="70"/>
      <c r="E225" s="70"/>
      <c r="F225" s="71"/>
      <c r="G225" s="72"/>
    </row>
    <row r="226" spans="1:7" s="150" customFormat="1" ht="13.2">
      <c r="A226" s="152" t="s">
        <v>252</v>
      </c>
      <c r="B226" s="60"/>
      <c r="C226" s="153"/>
      <c r="D226" s="153"/>
      <c r="E226" s="153"/>
      <c r="F226" s="155"/>
      <c r="G226" s="170"/>
    </row>
    <row r="227" spans="1:7" s="150" customFormat="1" thickBot="1">
      <c r="A227" s="53"/>
      <c r="B227" s="65"/>
      <c r="C227" s="65"/>
      <c r="D227" s="65"/>
      <c r="E227" s="65"/>
      <c r="F227" s="73"/>
      <c r="G227" s="51"/>
    </row>
    <row r="228" spans="1:7" s="150" customFormat="1" thickBot="1">
      <c r="A228" s="768" t="s">
        <v>27</v>
      </c>
      <c r="B228" s="769"/>
      <c r="C228" s="770"/>
      <c r="D228" s="770"/>
      <c r="E228" s="770"/>
      <c r="F228" s="788" t="s">
        <v>28</v>
      </c>
      <c r="G228" s="789"/>
    </row>
    <row r="229" spans="1:7" s="150" customFormat="1" ht="13.2">
      <c r="A229" s="148" t="s">
        <v>248</v>
      </c>
      <c r="B229" s="148"/>
      <c r="C229" s="149"/>
      <c r="D229" s="149"/>
      <c r="E229" s="149"/>
      <c r="F229" s="149"/>
      <c r="G229" s="149"/>
    </row>
    <row r="230" spans="1:7" s="150" customFormat="1" ht="12.75" customHeight="1">
      <c r="A230" s="763" t="s">
        <v>1837</v>
      </c>
      <c r="B230" s="763"/>
      <c r="C230" s="763"/>
      <c r="D230" s="763"/>
      <c r="E230" s="763"/>
      <c r="F230" s="763"/>
      <c r="G230" s="763"/>
    </row>
    <row r="231" spans="1:7" s="150" customFormat="1" ht="15" customHeight="1">
      <c r="A231" s="757" t="s">
        <v>1351</v>
      </c>
      <c r="B231" s="757"/>
      <c r="C231" s="757"/>
      <c r="D231" s="621"/>
      <c r="E231" s="621"/>
      <c r="F231" s="621"/>
      <c r="G231" s="621"/>
    </row>
    <row r="232" spans="1:7" s="150" customFormat="1" ht="13.2">
      <c r="A232" s="60"/>
      <c r="B232" s="60"/>
      <c r="C232" s="149"/>
      <c r="D232" s="149"/>
      <c r="E232" s="149"/>
      <c r="F232" s="171"/>
      <c r="G232" s="149"/>
    </row>
    <row r="233" spans="1:7" s="150" customFormat="1" ht="13.2">
      <c r="A233" s="61"/>
      <c r="B233" s="61"/>
      <c r="C233" s="61"/>
      <c r="D233" s="61"/>
      <c r="E233" s="61"/>
      <c r="F233" s="74"/>
      <c r="G233" s="61"/>
    </row>
    <row r="234" spans="1:7" s="150" customFormat="1" ht="13.2">
      <c r="A234" s="29" t="s">
        <v>0</v>
      </c>
      <c r="B234" s="29" t="s">
        <v>433</v>
      </c>
      <c r="C234" s="29" t="s">
        <v>1</v>
      </c>
      <c r="D234" s="29" t="s">
        <v>2</v>
      </c>
      <c r="E234" s="29" t="s">
        <v>3</v>
      </c>
      <c r="F234" s="172" t="s">
        <v>4</v>
      </c>
      <c r="G234" s="29" t="s">
        <v>249</v>
      </c>
    </row>
    <row r="235" spans="1:7" s="150" customFormat="1" ht="13.2">
      <c r="A235" s="29" t="s">
        <v>29</v>
      </c>
      <c r="B235" s="29"/>
      <c r="C235" s="29"/>
      <c r="D235" s="29"/>
      <c r="E235" s="29"/>
      <c r="F235" s="172"/>
      <c r="G235" s="29" t="s">
        <v>250</v>
      </c>
    </row>
    <row r="236" spans="1:7" s="150" customFormat="1" ht="13.2">
      <c r="A236" s="51"/>
      <c r="B236" s="51"/>
      <c r="C236" s="51"/>
      <c r="D236" s="51"/>
      <c r="E236" s="51"/>
      <c r="F236" s="75"/>
      <c r="G236" s="29"/>
    </row>
    <row r="237" spans="1:7" s="150" customFormat="1" ht="13.2">
      <c r="A237" s="62"/>
      <c r="B237" s="63"/>
      <c r="C237" s="63"/>
      <c r="D237" s="63"/>
      <c r="E237" s="63"/>
      <c r="F237" s="76"/>
      <c r="G237" s="61"/>
    </row>
    <row r="238" spans="1:7" s="150" customFormat="1" ht="13.2">
      <c r="A238" s="152" t="s">
        <v>251</v>
      </c>
      <c r="B238" s="60"/>
      <c r="C238" s="153"/>
      <c r="D238" s="153"/>
      <c r="E238" s="153"/>
      <c r="F238" s="154"/>
      <c r="G238" s="170"/>
    </row>
    <row r="239" spans="1:7" s="150" customFormat="1" ht="13.2">
      <c r="A239" s="53"/>
      <c r="B239" s="65"/>
      <c r="C239" s="65"/>
      <c r="D239" s="65"/>
      <c r="E239" s="65"/>
      <c r="F239" s="66"/>
      <c r="G239" s="77"/>
    </row>
    <row r="240" spans="1:7" s="150" customFormat="1" ht="13.2">
      <c r="A240" s="570"/>
      <c r="B240" s="570"/>
      <c r="C240" s="571"/>
      <c r="D240" s="712"/>
      <c r="E240" s="713"/>
      <c r="F240" s="82"/>
      <c r="G240" s="83"/>
    </row>
    <row r="241" spans="1:7" s="150" customFormat="1" ht="13.2">
      <c r="A241" s="91">
        <v>5</v>
      </c>
      <c r="B241" s="569" t="s">
        <v>1698</v>
      </c>
      <c r="C241" s="544" t="s">
        <v>1401</v>
      </c>
      <c r="D241" s="29"/>
      <c r="E241" s="63"/>
      <c r="F241" s="81"/>
      <c r="G241" s="88"/>
    </row>
    <row r="242" spans="1:7" s="150" customFormat="1" ht="13.2">
      <c r="A242" s="572"/>
      <c r="B242" s="572"/>
      <c r="C242" s="573"/>
      <c r="D242" s="712"/>
      <c r="E242" s="713"/>
      <c r="F242" s="82"/>
      <c r="G242" s="83"/>
    </row>
    <row r="243" spans="1:7" s="150" customFormat="1" ht="26.4">
      <c r="A243" s="91">
        <v>5.0999999999999996</v>
      </c>
      <c r="B243" s="713"/>
      <c r="C243" s="549" t="s">
        <v>122</v>
      </c>
      <c r="D243" s="8"/>
      <c r="E243" s="10"/>
      <c r="F243" s="9"/>
      <c r="G243" s="55"/>
    </row>
    <row r="244" spans="1:7" s="150" customFormat="1" ht="13.2">
      <c r="A244" s="19"/>
      <c r="B244" s="713"/>
      <c r="C244" s="539"/>
      <c r="D244" s="26"/>
      <c r="E244" s="48"/>
      <c r="F244" s="84"/>
      <c r="G244" s="554"/>
    </row>
    <row r="245" spans="1:7" s="150" customFormat="1" ht="52.8">
      <c r="A245" s="19" t="s">
        <v>962</v>
      </c>
      <c r="B245" s="713"/>
      <c r="C245" s="548" t="s">
        <v>1402</v>
      </c>
      <c r="D245" s="14" t="s">
        <v>257</v>
      </c>
      <c r="E245" s="48">
        <v>1</v>
      </c>
      <c r="F245" s="84"/>
      <c r="G245" s="552"/>
    </row>
    <row r="246" spans="1:7" s="150" customFormat="1" ht="13.2">
      <c r="A246" s="19"/>
      <c r="B246" s="713"/>
      <c r="C246" s="548"/>
      <c r="D246" s="14"/>
      <c r="E246" s="48"/>
      <c r="F246" s="84"/>
      <c r="G246" s="552"/>
    </row>
    <row r="247" spans="1:7" s="150" customFormat="1" ht="52.8">
      <c r="A247" s="36">
        <v>5.2</v>
      </c>
      <c r="B247" s="713"/>
      <c r="C247" s="539" t="s">
        <v>124</v>
      </c>
      <c r="D247" s="26"/>
      <c r="E247" s="48"/>
      <c r="F247" s="84"/>
      <c r="G247" s="552"/>
    </row>
    <row r="248" spans="1:7" s="150" customFormat="1" ht="13.2">
      <c r="A248" s="19"/>
      <c r="B248" s="713"/>
      <c r="C248" s="539"/>
      <c r="D248" s="26"/>
      <c r="E248" s="48"/>
      <c r="F248" s="84"/>
      <c r="G248" s="552"/>
    </row>
    <row r="249" spans="1:7" s="150" customFormat="1" ht="13.2">
      <c r="A249" s="19" t="s">
        <v>969</v>
      </c>
      <c r="B249" s="713"/>
      <c r="C249" s="548" t="s">
        <v>149</v>
      </c>
      <c r="D249" s="14" t="s">
        <v>33</v>
      </c>
      <c r="E249" s="48">
        <v>1</v>
      </c>
      <c r="F249" s="84"/>
      <c r="G249" s="552"/>
    </row>
    <row r="250" spans="1:7" s="150" customFormat="1" ht="13.2">
      <c r="A250" s="19"/>
      <c r="B250" s="713"/>
      <c r="C250" s="548"/>
      <c r="D250" s="14"/>
      <c r="E250" s="48"/>
      <c r="F250" s="84"/>
      <c r="G250" s="552"/>
    </row>
    <row r="251" spans="1:7" s="150" customFormat="1" ht="26.4">
      <c r="A251" s="19" t="s">
        <v>976</v>
      </c>
      <c r="B251" s="713"/>
      <c r="C251" s="548" t="s">
        <v>150</v>
      </c>
      <c r="D251" s="14" t="s">
        <v>33</v>
      </c>
      <c r="E251" s="48">
        <v>2</v>
      </c>
      <c r="F251" s="84"/>
      <c r="G251" s="552"/>
    </row>
    <row r="252" spans="1:7" s="150" customFormat="1" ht="13.2">
      <c r="A252" s="19"/>
      <c r="B252" s="713"/>
      <c r="C252" s="548"/>
      <c r="D252" s="14"/>
      <c r="E252" s="48"/>
      <c r="F252" s="84"/>
      <c r="G252" s="552"/>
    </row>
    <row r="253" spans="1:7" s="150" customFormat="1" ht="52.8">
      <c r="A253" s="36">
        <v>5.3</v>
      </c>
      <c r="B253" s="713"/>
      <c r="C253" s="539" t="s">
        <v>126</v>
      </c>
      <c r="D253" s="26"/>
      <c r="E253" s="48"/>
      <c r="F253" s="84"/>
      <c r="G253" s="552"/>
    </row>
    <row r="254" spans="1:7" s="150" customFormat="1" ht="13.2">
      <c r="A254" s="36"/>
      <c r="B254" s="713"/>
      <c r="C254" s="539"/>
      <c r="D254" s="26"/>
      <c r="E254" s="48"/>
      <c r="F254" s="84"/>
      <c r="G254" s="552"/>
    </row>
    <row r="255" spans="1:7" s="150" customFormat="1" ht="13.2">
      <c r="A255" s="19" t="s">
        <v>982</v>
      </c>
      <c r="B255" s="713"/>
      <c r="C255" s="548" t="s">
        <v>149</v>
      </c>
      <c r="D255" s="14" t="s">
        <v>33</v>
      </c>
      <c r="E255" s="48">
        <v>1</v>
      </c>
      <c r="F255" s="84"/>
      <c r="G255" s="552"/>
    </row>
    <row r="256" spans="1:7" s="150" customFormat="1" ht="13.2">
      <c r="A256" s="19"/>
      <c r="B256" s="713"/>
      <c r="C256" s="548"/>
      <c r="D256" s="14"/>
      <c r="E256" s="48"/>
      <c r="F256" s="84"/>
      <c r="G256" s="552"/>
    </row>
    <row r="257" spans="1:7" s="150" customFormat="1" ht="26.4">
      <c r="A257" s="19" t="s">
        <v>985</v>
      </c>
      <c r="B257" s="713"/>
      <c r="C257" s="548" t="s">
        <v>150</v>
      </c>
      <c r="D257" s="14" t="s">
        <v>33</v>
      </c>
      <c r="E257" s="48">
        <v>2</v>
      </c>
      <c r="F257" s="84"/>
      <c r="G257" s="552"/>
    </row>
    <row r="258" spans="1:7" s="150" customFormat="1" ht="13.2">
      <c r="A258" s="714"/>
      <c r="B258" s="714"/>
      <c r="C258" s="715"/>
      <c r="D258" s="716"/>
      <c r="E258" s="713"/>
      <c r="F258" s="86"/>
      <c r="G258" s="83"/>
    </row>
    <row r="259" spans="1:7" s="150" customFormat="1" ht="13.2">
      <c r="A259" s="714"/>
      <c r="B259" s="714"/>
      <c r="C259" s="715"/>
      <c r="D259" s="716"/>
      <c r="E259" s="713"/>
      <c r="F259" s="86"/>
      <c r="G259" s="83"/>
    </row>
    <row r="260" spans="1:7" s="150" customFormat="1" ht="13.2">
      <c r="A260" s="714"/>
      <c r="B260" s="714"/>
      <c r="C260" s="715"/>
      <c r="D260" s="716"/>
      <c r="E260" s="713"/>
      <c r="F260" s="86"/>
      <c r="G260" s="83"/>
    </row>
    <row r="261" spans="1:7" s="150" customFormat="1" ht="13.2">
      <c r="A261" s="714"/>
      <c r="B261" s="714"/>
      <c r="C261" s="715"/>
      <c r="D261" s="716"/>
      <c r="E261" s="713"/>
      <c r="F261" s="86"/>
      <c r="G261" s="83"/>
    </row>
    <row r="262" spans="1:7" s="150" customFormat="1" ht="13.2">
      <c r="A262" s="714"/>
      <c r="B262" s="714"/>
      <c r="C262" s="715"/>
      <c r="D262" s="716"/>
      <c r="E262" s="713"/>
      <c r="F262" s="86"/>
      <c r="G262" s="83"/>
    </row>
    <row r="263" spans="1:7" s="150" customFormat="1" ht="13.2">
      <c r="A263" s="714"/>
      <c r="B263" s="714"/>
      <c r="C263" s="715"/>
      <c r="D263" s="716"/>
      <c r="E263" s="713"/>
      <c r="F263" s="86"/>
      <c r="G263" s="83"/>
    </row>
    <row r="264" spans="1:7" s="150" customFormat="1" ht="13.2">
      <c r="A264" s="714"/>
      <c r="B264" s="714"/>
      <c r="C264" s="715"/>
      <c r="D264" s="716"/>
      <c r="E264" s="713"/>
      <c r="F264" s="86"/>
      <c r="G264" s="83"/>
    </row>
    <row r="265" spans="1:7" s="150" customFormat="1" ht="13.2">
      <c r="A265" s="717"/>
      <c r="B265" s="717"/>
      <c r="C265" s="718"/>
      <c r="D265" s="716"/>
      <c r="E265" s="719"/>
      <c r="F265" s="86"/>
      <c r="G265" s="84"/>
    </row>
    <row r="266" spans="1:7" s="150" customFormat="1" ht="13.2">
      <c r="A266" s="62"/>
      <c r="B266" s="70"/>
      <c r="C266" s="70"/>
      <c r="D266" s="70"/>
      <c r="E266" s="70"/>
      <c r="F266" s="71"/>
      <c r="G266" s="72"/>
    </row>
    <row r="267" spans="1:7" s="150" customFormat="1" ht="13.2">
      <c r="A267" s="152" t="s">
        <v>252</v>
      </c>
      <c r="B267" s="60"/>
      <c r="C267" s="153"/>
      <c r="D267" s="153"/>
      <c r="E267" s="153"/>
      <c r="F267" s="155"/>
      <c r="G267" s="170"/>
    </row>
    <row r="268" spans="1:7" s="150" customFormat="1" thickBot="1">
      <c r="A268" s="53"/>
      <c r="B268" s="65"/>
      <c r="C268" s="65"/>
      <c r="D268" s="65"/>
      <c r="E268" s="65"/>
      <c r="F268" s="73"/>
      <c r="G268" s="51"/>
    </row>
    <row r="269" spans="1:7" s="150" customFormat="1" thickBot="1">
      <c r="A269" s="768" t="s">
        <v>27</v>
      </c>
      <c r="B269" s="769"/>
      <c r="C269" s="770"/>
      <c r="D269" s="770"/>
      <c r="E269" s="770"/>
      <c r="F269" s="788" t="s">
        <v>28</v>
      </c>
      <c r="G269" s="789"/>
    </row>
    <row r="270" spans="1:7" s="150" customFormat="1" ht="13.2">
      <c r="A270" s="148" t="s">
        <v>248</v>
      </c>
      <c r="B270" s="148"/>
      <c r="C270" s="149"/>
      <c r="D270" s="149"/>
      <c r="E270" s="149"/>
      <c r="F270" s="149"/>
      <c r="G270" s="149"/>
    </row>
    <row r="271" spans="1:7" s="150" customFormat="1" ht="12.75" customHeight="1">
      <c r="A271" s="763" t="s">
        <v>1837</v>
      </c>
      <c r="B271" s="763"/>
      <c r="C271" s="763"/>
      <c r="D271" s="763"/>
      <c r="E271" s="763"/>
      <c r="F271" s="763"/>
      <c r="G271" s="763"/>
    </row>
    <row r="272" spans="1:7" s="150" customFormat="1" ht="15" customHeight="1">
      <c r="A272" s="757" t="s">
        <v>1351</v>
      </c>
      <c r="B272" s="757"/>
      <c r="C272" s="757"/>
      <c r="D272" s="621"/>
      <c r="E272" s="621"/>
      <c r="F272" s="621"/>
      <c r="G272" s="621"/>
    </row>
    <row r="273" spans="1:7" s="150" customFormat="1" ht="13.2">
      <c r="A273" s="60"/>
      <c r="B273" s="60"/>
      <c r="C273" s="149"/>
      <c r="D273" s="149"/>
      <c r="E273" s="149"/>
      <c r="F273" s="171"/>
      <c r="G273" s="149"/>
    </row>
    <row r="274" spans="1:7" s="150" customFormat="1" ht="13.2">
      <c r="A274" s="61"/>
      <c r="B274" s="61"/>
      <c r="C274" s="61"/>
      <c r="D274" s="61"/>
      <c r="E274" s="61"/>
      <c r="F274" s="74"/>
      <c r="G274" s="61"/>
    </row>
    <row r="275" spans="1:7" s="150" customFormat="1" ht="13.2">
      <c r="A275" s="29" t="s">
        <v>0</v>
      </c>
      <c r="B275" s="29" t="s">
        <v>433</v>
      </c>
      <c r="C275" s="29" t="s">
        <v>1</v>
      </c>
      <c r="D275" s="29" t="s">
        <v>2</v>
      </c>
      <c r="E275" s="29" t="s">
        <v>3</v>
      </c>
      <c r="F275" s="172" t="s">
        <v>4</v>
      </c>
      <c r="G275" s="29" t="s">
        <v>249</v>
      </c>
    </row>
    <row r="276" spans="1:7" s="150" customFormat="1" ht="13.2">
      <c r="A276" s="29" t="s">
        <v>29</v>
      </c>
      <c r="B276" s="29"/>
      <c r="C276" s="29"/>
      <c r="D276" s="29"/>
      <c r="E276" s="29"/>
      <c r="F276" s="172"/>
      <c r="G276" s="29" t="s">
        <v>250</v>
      </c>
    </row>
    <row r="277" spans="1:7" s="150" customFormat="1" ht="13.2">
      <c r="A277" s="51"/>
      <c r="B277" s="51"/>
      <c r="C277" s="51"/>
      <c r="D277" s="51"/>
      <c r="E277" s="51"/>
      <c r="F277" s="75"/>
      <c r="G277" s="29"/>
    </row>
    <row r="278" spans="1:7" s="150" customFormat="1" ht="13.2">
      <c r="A278" s="62"/>
      <c r="B278" s="63"/>
      <c r="C278" s="63"/>
      <c r="D278" s="63"/>
      <c r="E278" s="63"/>
      <c r="F278" s="76"/>
      <c r="G278" s="61"/>
    </row>
    <row r="279" spans="1:7" s="150" customFormat="1" ht="13.2">
      <c r="A279" s="152" t="s">
        <v>251</v>
      </c>
      <c r="B279" s="60"/>
      <c r="C279" s="153"/>
      <c r="D279" s="153"/>
      <c r="E279" s="153"/>
      <c r="F279" s="154"/>
      <c r="G279" s="170"/>
    </row>
    <row r="280" spans="1:7" s="150" customFormat="1" ht="13.2">
      <c r="A280" s="53"/>
      <c r="B280" s="65"/>
      <c r="C280" s="65"/>
      <c r="D280" s="65"/>
      <c r="E280" s="65"/>
      <c r="F280" s="66"/>
      <c r="G280" s="77"/>
    </row>
    <row r="281" spans="1:7" s="150" customFormat="1" ht="13.2">
      <c r="A281" s="61"/>
      <c r="B281" s="63"/>
      <c r="C281" s="61"/>
      <c r="D281" s="61"/>
      <c r="E281" s="63"/>
      <c r="F281" s="72"/>
      <c r="G281" s="72"/>
    </row>
    <row r="282" spans="1:7" s="150" customFormat="1" ht="13.2">
      <c r="A282" s="91">
        <v>6</v>
      </c>
      <c r="B282" s="124" t="s">
        <v>1699</v>
      </c>
      <c r="C282" s="544" t="s">
        <v>1403</v>
      </c>
      <c r="D282" s="29"/>
      <c r="E282" s="63"/>
      <c r="F282" s="81"/>
      <c r="G282" s="88"/>
    </row>
    <row r="283" spans="1:7" s="150" customFormat="1" ht="13.2">
      <c r="A283" s="29"/>
      <c r="B283" s="63"/>
      <c r="C283" s="512"/>
      <c r="D283" s="29"/>
      <c r="E283" s="63"/>
      <c r="F283" s="81"/>
      <c r="G283" s="81"/>
    </row>
    <row r="284" spans="1:7" s="150" customFormat="1" ht="13.2">
      <c r="A284" s="37"/>
      <c r="B284" s="29"/>
      <c r="C284" s="542"/>
      <c r="D284" s="29"/>
      <c r="E284" s="63"/>
      <c r="F284" s="81"/>
      <c r="G284" s="88"/>
    </row>
    <row r="285" spans="1:7" s="150" customFormat="1" ht="26.4">
      <c r="A285" s="91">
        <v>6.1</v>
      </c>
      <c r="B285" s="29"/>
      <c r="C285" s="549" t="s">
        <v>122</v>
      </c>
      <c r="D285" s="8"/>
      <c r="E285" s="10"/>
      <c r="F285" s="9"/>
      <c r="G285" s="55"/>
    </row>
    <row r="286" spans="1:7" s="150" customFormat="1" ht="13.2">
      <c r="A286" s="37"/>
      <c r="B286" s="29"/>
      <c r="C286" s="519"/>
      <c r="D286" s="38"/>
      <c r="E286" s="63"/>
      <c r="F286" s="555"/>
      <c r="G286" s="556"/>
    </row>
    <row r="287" spans="1:7" s="150" customFormat="1" ht="52.8">
      <c r="A287" s="37" t="s">
        <v>1003</v>
      </c>
      <c r="B287" s="29"/>
      <c r="C287" s="446" t="s">
        <v>1409</v>
      </c>
      <c r="D287" s="14" t="s">
        <v>257</v>
      </c>
      <c r="E287" s="63">
        <v>1</v>
      </c>
      <c r="F287" s="555"/>
      <c r="G287" s="557"/>
    </row>
    <row r="288" spans="1:7" s="150" customFormat="1" ht="13.2">
      <c r="A288" s="37"/>
      <c r="B288" s="29"/>
      <c r="C288" s="446"/>
      <c r="D288" s="30"/>
      <c r="E288" s="63"/>
      <c r="F288" s="555"/>
      <c r="G288" s="557"/>
    </row>
    <row r="289" spans="1:7" s="150" customFormat="1" ht="52.8">
      <c r="A289" s="40">
        <v>6.2</v>
      </c>
      <c r="B289" s="29"/>
      <c r="C289" s="519" t="s">
        <v>124</v>
      </c>
      <c r="D289" s="38"/>
      <c r="E289" s="63"/>
      <c r="F289" s="555"/>
      <c r="G289" s="557"/>
    </row>
    <row r="290" spans="1:7" s="150" customFormat="1" ht="13.2">
      <c r="A290" s="37"/>
      <c r="B290" s="29"/>
      <c r="C290" s="519"/>
      <c r="D290" s="38"/>
      <c r="E290" s="63"/>
      <c r="F290" s="555"/>
      <c r="G290" s="557"/>
    </row>
    <row r="291" spans="1:7" s="150" customFormat="1" ht="26.4">
      <c r="A291" s="37" t="s">
        <v>1404</v>
      </c>
      <c r="B291" s="29"/>
      <c r="C291" s="446" t="s">
        <v>151</v>
      </c>
      <c r="D291" s="14" t="s">
        <v>257</v>
      </c>
      <c r="E291" s="63">
        <v>1</v>
      </c>
      <c r="F291" s="555"/>
      <c r="G291" s="557"/>
    </row>
    <row r="292" spans="1:7" s="150" customFormat="1" ht="13.2">
      <c r="A292" s="37"/>
      <c r="B292" s="29"/>
      <c r="C292" s="446"/>
      <c r="D292" s="30"/>
      <c r="E292" s="63"/>
      <c r="F292" s="555"/>
      <c r="G292" s="557"/>
    </row>
    <row r="293" spans="1:7" s="150" customFormat="1" ht="39.6">
      <c r="A293" s="37" t="s">
        <v>1405</v>
      </c>
      <c r="B293" s="29"/>
      <c r="C293" s="446" t="s">
        <v>152</v>
      </c>
      <c r="D293" s="14" t="s">
        <v>257</v>
      </c>
      <c r="E293" s="63">
        <v>1</v>
      </c>
      <c r="F293" s="555"/>
      <c r="G293" s="557"/>
    </row>
    <row r="294" spans="1:7" s="150" customFormat="1" ht="13.2">
      <c r="A294" s="37"/>
      <c r="B294" s="29"/>
      <c r="C294" s="446"/>
      <c r="D294" s="30"/>
      <c r="E294" s="63"/>
      <c r="F294" s="555"/>
      <c r="G294" s="557"/>
    </row>
    <row r="295" spans="1:7" ht="52.8">
      <c r="A295" s="40">
        <v>6.3</v>
      </c>
      <c r="B295" s="7"/>
      <c r="C295" s="519" t="s">
        <v>126</v>
      </c>
      <c r="D295" s="38"/>
      <c r="E295" s="63"/>
      <c r="F295" s="555"/>
      <c r="G295" s="557"/>
    </row>
    <row r="296" spans="1:7">
      <c r="A296" s="40"/>
      <c r="B296" s="15"/>
      <c r="C296" s="519"/>
      <c r="D296" s="38"/>
      <c r="E296" s="63"/>
      <c r="F296" s="555"/>
      <c r="G296" s="557"/>
    </row>
    <row r="297" spans="1:7" ht="26.4">
      <c r="A297" s="37" t="s">
        <v>1406</v>
      </c>
      <c r="B297" s="15"/>
      <c r="C297" s="446" t="s">
        <v>151</v>
      </c>
      <c r="D297" s="14" t="s">
        <v>257</v>
      </c>
      <c r="E297" s="63">
        <v>1</v>
      </c>
      <c r="F297" s="555"/>
      <c r="G297" s="557"/>
    </row>
    <row r="298" spans="1:7">
      <c r="A298" s="37"/>
      <c r="B298" s="9"/>
      <c r="C298" s="446"/>
      <c r="D298" s="30"/>
      <c r="E298" s="63"/>
      <c r="F298" s="555"/>
      <c r="G298" s="557"/>
    </row>
    <row r="299" spans="1:7" ht="39.6">
      <c r="A299" s="37" t="s">
        <v>1407</v>
      </c>
      <c r="B299" s="9"/>
      <c r="C299" s="446" t="s">
        <v>152</v>
      </c>
      <c r="D299" s="14" t="s">
        <v>257</v>
      </c>
      <c r="E299" s="63">
        <v>1</v>
      </c>
      <c r="F299" s="555"/>
      <c r="G299" s="557"/>
    </row>
    <row r="300" spans="1:7">
      <c r="A300" s="37"/>
      <c r="B300" s="15"/>
      <c r="C300" s="446"/>
      <c r="D300" s="30"/>
      <c r="E300" s="63"/>
      <c r="F300" s="555"/>
      <c r="G300" s="557"/>
    </row>
    <row r="301" spans="1:7" ht="52.8">
      <c r="A301" s="37" t="s">
        <v>1408</v>
      </c>
      <c r="B301" s="15"/>
      <c r="C301" s="446" t="s">
        <v>1410</v>
      </c>
      <c r="D301" s="14" t="s">
        <v>257</v>
      </c>
      <c r="E301" s="63">
        <v>1</v>
      </c>
      <c r="F301" s="555"/>
      <c r="G301" s="557"/>
    </row>
    <row r="302" spans="1:7">
      <c r="A302" s="15"/>
      <c r="B302" s="48"/>
      <c r="C302" s="22"/>
      <c r="D302" s="14"/>
      <c r="E302" s="48"/>
      <c r="F302" s="21"/>
      <c r="G302" s="17"/>
    </row>
    <row r="303" spans="1:7">
      <c r="A303" s="9"/>
      <c r="B303" s="10"/>
      <c r="C303" s="12"/>
      <c r="D303" s="26"/>
      <c r="E303" s="48"/>
      <c r="F303" s="21"/>
      <c r="G303" s="17"/>
    </row>
    <row r="304" spans="1:7">
      <c r="A304" s="34"/>
      <c r="B304" s="48"/>
      <c r="C304" s="33"/>
      <c r="D304" s="94"/>
      <c r="E304" s="48"/>
      <c r="F304" s="104"/>
      <c r="G304" s="99"/>
    </row>
    <row r="305" spans="1:7" s="150" customFormat="1" ht="13.2">
      <c r="A305" s="62"/>
      <c r="B305" s="70"/>
      <c r="C305" s="70"/>
      <c r="D305" s="70"/>
      <c r="E305" s="70"/>
      <c r="F305" s="71"/>
      <c r="G305" s="72"/>
    </row>
    <row r="306" spans="1:7" s="150" customFormat="1" ht="13.2">
      <c r="A306" s="152" t="s">
        <v>252</v>
      </c>
      <c r="B306" s="60"/>
      <c r="C306" s="153"/>
      <c r="D306" s="153"/>
      <c r="E306" s="153"/>
      <c r="F306" s="155"/>
      <c r="G306" s="170"/>
    </row>
    <row r="307" spans="1:7" s="150" customFormat="1" thickBot="1">
      <c r="A307" s="53"/>
      <c r="B307" s="65"/>
      <c r="C307" s="65"/>
      <c r="D307" s="65"/>
      <c r="E307" s="65"/>
      <c r="F307" s="73"/>
      <c r="G307" s="51"/>
    </row>
    <row r="308" spans="1:7" s="150" customFormat="1" thickBot="1">
      <c r="A308" s="768" t="s">
        <v>27</v>
      </c>
      <c r="B308" s="769"/>
      <c r="C308" s="770"/>
      <c r="D308" s="770"/>
      <c r="E308" s="770"/>
      <c r="F308" s="788" t="s">
        <v>28</v>
      </c>
      <c r="G308" s="789"/>
    </row>
    <row r="309" spans="1:7" s="150" customFormat="1" ht="13.2">
      <c r="A309" s="148" t="s">
        <v>248</v>
      </c>
      <c r="B309" s="148"/>
      <c r="C309" s="149"/>
      <c r="D309" s="149"/>
      <c r="E309" s="149"/>
      <c r="F309" s="149"/>
      <c r="G309" s="149"/>
    </row>
    <row r="310" spans="1:7" s="150" customFormat="1" ht="12.75" customHeight="1">
      <c r="A310" s="763" t="s">
        <v>1837</v>
      </c>
      <c r="B310" s="763"/>
      <c r="C310" s="763"/>
      <c r="D310" s="763"/>
      <c r="E310" s="763"/>
      <c r="F310" s="763"/>
      <c r="G310" s="763"/>
    </row>
    <row r="311" spans="1:7" s="150" customFormat="1" ht="15" customHeight="1">
      <c r="A311" s="757" t="s">
        <v>1351</v>
      </c>
      <c r="B311" s="757"/>
      <c r="C311" s="757"/>
      <c r="D311" s="621"/>
      <c r="E311" s="621"/>
      <c r="F311" s="621"/>
      <c r="G311" s="621"/>
    </row>
    <row r="312" spans="1:7" s="150" customFormat="1" ht="13.2">
      <c r="A312" s="60"/>
      <c r="B312" s="60"/>
      <c r="C312" s="149"/>
      <c r="D312" s="149"/>
      <c r="E312" s="149"/>
      <c r="F312" s="171"/>
      <c r="G312" s="149"/>
    </row>
    <row r="313" spans="1:7" s="150" customFormat="1" ht="13.2">
      <c r="A313" s="61"/>
      <c r="B313" s="61"/>
      <c r="C313" s="61"/>
      <c r="D313" s="61"/>
      <c r="E313" s="61"/>
      <c r="F313" s="74"/>
      <c r="G313" s="61"/>
    </row>
    <row r="314" spans="1:7" s="150" customFormat="1" ht="13.2">
      <c r="A314" s="29" t="s">
        <v>0</v>
      </c>
      <c r="B314" s="29" t="s">
        <v>433</v>
      </c>
      <c r="C314" s="29" t="s">
        <v>1</v>
      </c>
      <c r="D314" s="29" t="s">
        <v>2</v>
      </c>
      <c r="E314" s="29" t="s">
        <v>3</v>
      </c>
      <c r="F314" s="172" t="s">
        <v>4</v>
      </c>
      <c r="G314" s="29" t="s">
        <v>249</v>
      </c>
    </row>
    <row r="315" spans="1:7" s="150" customFormat="1" ht="13.2">
      <c r="A315" s="29" t="s">
        <v>29</v>
      </c>
      <c r="B315" s="29"/>
      <c r="C315" s="29"/>
      <c r="D315" s="29"/>
      <c r="E315" s="29"/>
      <c r="F315" s="172"/>
      <c r="G315" s="29" t="s">
        <v>250</v>
      </c>
    </row>
    <row r="316" spans="1:7" s="150" customFormat="1" ht="13.2">
      <c r="A316" s="51"/>
      <c r="B316" s="51"/>
      <c r="C316" s="51"/>
      <c r="D316" s="51"/>
      <c r="E316" s="51"/>
      <c r="F316" s="75"/>
      <c r="G316" s="29"/>
    </row>
    <row r="317" spans="1:7" s="150" customFormat="1" ht="13.2">
      <c r="A317" s="62"/>
      <c r="B317" s="63"/>
      <c r="C317" s="63"/>
      <c r="D317" s="63"/>
      <c r="E317" s="63"/>
      <c r="F317" s="76"/>
      <c r="G317" s="61"/>
    </row>
    <row r="318" spans="1:7" s="150" customFormat="1" ht="13.2">
      <c r="A318" s="152" t="s">
        <v>251</v>
      </c>
      <c r="B318" s="60"/>
      <c r="C318" s="153"/>
      <c r="D318" s="153"/>
      <c r="E318" s="153"/>
      <c r="F318" s="154"/>
      <c r="G318" s="170"/>
    </row>
    <row r="319" spans="1:7" s="150" customFormat="1" ht="13.2">
      <c r="A319" s="37"/>
      <c r="B319" s="63"/>
      <c r="C319" s="63"/>
      <c r="D319" s="63"/>
      <c r="E319" s="63"/>
      <c r="F319" s="80"/>
      <c r="G319" s="81"/>
    </row>
    <row r="320" spans="1:7" s="150" customFormat="1" ht="13.2">
      <c r="A320" s="62"/>
      <c r="B320" s="62"/>
      <c r="C320" s="61"/>
      <c r="D320" s="70"/>
      <c r="E320" s="61"/>
      <c r="F320" s="97"/>
      <c r="G320" s="72"/>
    </row>
    <row r="321" spans="1:7" s="150" customFormat="1" ht="13.2">
      <c r="A321" s="91">
        <v>7</v>
      </c>
      <c r="B321" s="124" t="s">
        <v>1700</v>
      </c>
      <c r="C321" s="544" t="s">
        <v>1411</v>
      </c>
      <c r="D321" s="37"/>
      <c r="E321" s="29"/>
      <c r="F321" s="80"/>
      <c r="G321" s="81"/>
    </row>
    <row r="322" spans="1:7" s="150" customFormat="1" ht="13.2">
      <c r="A322" s="37"/>
      <c r="B322" s="37"/>
      <c r="C322" s="512"/>
      <c r="D322" s="63"/>
      <c r="E322" s="29"/>
      <c r="F322" s="80"/>
      <c r="G322" s="81"/>
    </row>
    <row r="323" spans="1:7" s="150" customFormat="1" ht="26.4">
      <c r="A323" s="91">
        <v>7.1</v>
      </c>
      <c r="B323" s="37"/>
      <c r="C323" s="8" t="s">
        <v>122</v>
      </c>
      <c r="D323" s="549"/>
      <c r="E323" s="9"/>
      <c r="F323" s="10"/>
      <c r="G323" s="9"/>
    </row>
    <row r="324" spans="1:7" s="150" customFormat="1" ht="13.2">
      <c r="A324" s="48"/>
      <c r="B324" s="37"/>
      <c r="C324" s="12"/>
      <c r="D324" s="547"/>
      <c r="E324" s="15"/>
      <c r="F324" s="558"/>
      <c r="G324" s="84"/>
    </row>
    <row r="325" spans="1:7" s="150" customFormat="1" ht="52.8">
      <c r="A325" s="48" t="s">
        <v>1412</v>
      </c>
      <c r="B325" s="37"/>
      <c r="C325" s="22" t="s">
        <v>1435</v>
      </c>
      <c r="D325" s="14" t="s">
        <v>257</v>
      </c>
      <c r="E325" s="15">
        <v>1</v>
      </c>
      <c r="F325" s="558"/>
      <c r="G325" s="83"/>
    </row>
    <row r="326" spans="1:7" s="150" customFormat="1" ht="13.2">
      <c r="A326" s="10"/>
      <c r="B326" s="37"/>
      <c r="C326" s="22"/>
      <c r="D326" s="561"/>
      <c r="E326" s="15"/>
      <c r="F326" s="558"/>
      <c r="G326" s="83"/>
    </row>
    <row r="327" spans="1:7" s="150" customFormat="1" ht="52.8">
      <c r="A327" s="10">
        <v>7.2</v>
      </c>
      <c r="B327" s="37"/>
      <c r="C327" s="12" t="s">
        <v>124</v>
      </c>
      <c r="D327" s="550"/>
      <c r="E327" s="15"/>
      <c r="F327" s="558"/>
      <c r="G327" s="83"/>
    </row>
    <row r="328" spans="1:7" s="150" customFormat="1" ht="13.2">
      <c r="A328" s="10"/>
      <c r="B328" s="37"/>
      <c r="C328" s="12"/>
      <c r="D328" s="550"/>
      <c r="E328" s="15"/>
      <c r="F328" s="558"/>
      <c r="G328" s="83"/>
    </row>
    <row r="329" spans="1:7" s="150" customFormat="1" ht="13.2">
      <c r="A329" s="48"/>
      <c r="B329" s="37"/>
      <c r="C329" s="110" t="s">
        <v>153</v>
      </c>
      <c r="D329" s="561"/>
      <c r="E329" s="15"/>
      <c r="F329" s="558"/>
      <c r="G329" s="83"/>
    </row>
    <row r="330" spans="1:7" s="150" customFormat="1" ht="13.2">
      <c r="A330" s="48"/>
      <c r="B330" s="37"/>
      <c r="C330" s="22"/>
      <c r="D330" s="561"/>
      <c r="E330" s="15"/>
      <c r="F330" s="558"/>
      <c r="G330" s="83"/>
    </row>
    <row r="331" spans="1:7" s="150" customFormat="1" ht="13.2">
      <c r="A331" s="48" t="s">
        <v>1413</v>
      </c>
      <c r="B331" s="37"/>
      <c r="C331" s="22" t="s">
        <v>154</v>
      </c>
      <c r="D331" s="561" t="s">
        <v>12</v>
      </c>
      <c r="E331" s="15">
        <v>1</v>
      </c>
      <c r="F331" s="560"/>
      <c r="G331" s="83"/>
    </row>
    <row r="332" spans="1:7">
      <c r="A332" s="48"/>
      <c r="B332" s="91"/>
      <c r="C332" s="22"/>
      <c r="D332" s="561"/>
      <c r="E332" s="15"/>
      <c r="F332" s="560"/>
      <c r="G332" s="83"/>
    </row>
    <row r="333" spans="1:7">
      <c r="A333" s="48" t="s">
        <v>1414</v>
      </c>
      <c r="B333" s="19"/>
      <c r="C333" s="22" t="s">
        <v>155</v>
      </c>
      <c r="D333" s="561" t="s">
        <v>12</v>
      </c>
      <c r="E333" s="15">
        <v>1</v>
      </c>
      <c r="F333" s="560"/>
      <c r="G333" s="83"/>
    </row>
    <row r="334" spans="1:7">
      <c r="A334" s="48"/>
      <c r="B334" s="19"/>
      <c r="C334" s="22"/>
      <c r="D334" s="561"/>
      <c r="E334" s="15"/>
      <c r="F334" s="560"/>
      <c r="G334" s="83"/>
    </row>
    <row r="335" spans="1:7">
      <c r="A335" s="48" t="s">
        <v>1415</v>
      </c>
      <c r="B335" s="19"/>
      <c r="C335" s="22" t="s">
        <v>156</v>
      </c>
      <c r="D335" s="561" t="s">
        <v>12</v>
      </c>
      <c r="E335" s="15">
        <v>10</v>
      </c>
      <c r="F335" s="560"/>
      <c r="G335" s="83"/>
    </row>
    <row r="336" spans="1:7">
      <c r="A336" s="48"/>
      <c r="B336" s="36"/>
      <c r="C336" s="22"/>
      <c r="D336" s="561"/>
      <c r="E336" s="15"/>
      <c r="F336" s="560"/>
      <c r="G336" s="83"/>
    </row>
    <row r="337" spans="1:7">
      <c r="A337" s="48" t="s">
        <v>1416</v>
      </c>
      <c r="B337" s="19"/>
      <c r="C337" s="22" t="s">
        <v>157</v>
      </c>
      <c r="D337" s="561" t="s">
        <v>12</v>
      </c>
      <c r="E337" s="15">
        <v>20</v>
      </c>
      <c r="F337" s="560"/>
      <c r="G337" s="83"/>
    </row>
    <row r="338" spans="1:7">
      <c r="A338" s="48"/>
      <c r="B338" s="19"/>
      <c r="C338" s="22"/>
      <c r="D338" s="561"/>
      <c r="E338" s="15"/>
      <c r="F338" s="560"/>
      <c r="G338" s="83"/>
    </row>
    <row r="339" spans="1:7">
      <c r="A339" s="48" t="s">
        <v>1417</v>
      </c>
      <c r="B339" s="19"/>
      <c r="C339" s="22" t="s">
        <v>158</v>
      </c>
      <c r="D339" s="561" t="s">
        <v>12</v>
      </c>
      <c r="E339" s="15">
        <v>30</v>
      </c>
      <c r="F339" s="560"/>
      <c r="G339" s="83"/>
    </row>
    <row r="340" spans="1:7">
      <c r="A340" s="48"/>
      <c r="B340" s="19"/>
      <c r="C340" s="22"/>
      <c r="D340" s="561"/>
      <c r="E340" s="15"/>
      <c r="F340" s="560"/>
      <c r="G340" s="83"/>
    </row>
    <row r="341" spans="1:7">
      <c r="A341" s="48" t="s">
        <v>1418</v>
      </c>
      <c r="B341" s="19"/>
      <c r="C341" s="22" t="s">
        <v>159</v>
      </c>
      <c r="D341" s="561" t="s">
        <v>12</v>
      </c>
      <c r="E341" s="15">
        <v>5</v>
      </c>
      <c r="F341" s="560"/>
      <c r="G341" s="83"/>
    </row>
    <row r="342" spans="1:7">
      <c r="A342" s="48"/>
      <c r="B342" s="36"/>
      <c r="C342" s="22"/>
      <c r="D342" s="561"/>
      <c r="E342" s="15"/>
      <c r="F342" s="560"/>
      <c r="G342" s="83"/>
    </row>
    <row r="343" spans="1:7">
      <c r="A343" s="48" t="s">
        <v>1419</v>
      </c>
      <c r="B343" s="36"/>
      <c r="C343" s="22" t="s">
        <v>160</v>
      </c>
      <c r="D343" s="561" t="s">
        <v>12</v>
      </c>
      <c r="E343" s="15">
        <v>15</v>
      </c>
      <c r="F343" s="560"/>
      <c r="G343" s="83"/>
    </row>
    <row r="344" spans="1:7">
      <c r="A344" s="48"/>
      <c r="B344" s="36"/>
      <c r="C344" s="22"/>
      <c r="D344" s="561"/>
      <c r="E344" s="15"/>
      <c r="F344" s="560"/>
      <c r="G344" s="83"/>
    </row>
    <row r="345" spans="1:7">
      <c r="A345" s="48" t="s">
        <v>1420</v>
      </c>
      <c r="B345" s="36"/>
      <c r="C345" s="22" t="s">
        <v>161</v>
      </c>
      <c r="D345" s="561" t="s">
        <v>12</v>
      </c>
      <c r="E345" s="15">
        <v>6</v>
      </c>
      <c r="F345" s="560"/>
      <c r="G345" s="83"/>
    </row>
    <row r="346" spans="1:7">
      <c r="A346" s="48"/>
      <c r="B346" s="36"/>
      <c r="C346" s="22"/>
      <c r="D346" s="561"/>
      <c r="E346" s="15"/>
      <c r="F346" s="560"/>
      <c r="G346" s="83"/>
    </row>
    <row r="347" spans="1:7">
      <c r="A347" s="48" t="s">
        <v>1421</v>
      </c>
      <c r="B347" s="36"/>
      <c r="C347" s="22" t="s">
        <v>162</v>
      </c>
      <c r="D347" s="561" t="s">
        <v>12</v>
      </c>
      <c r="E347" s="15">
        <v>4</v>
      </c>
      <c r="F347" s="560"/>
      <c r="G347" s="83"/>
    </row>
    <row r="348" spans="1:7">
      <c r="A348" s="48"/>
      <c r="B348" s="36"/>
      <c r="C348" s="22"/>
      <c r="D348" s="561"/>
      <c r="E348" s="15"/>
      <c r="F348" s="560"/>
      <c r="G348" s="83"/>
    </row>
    <row r="349" spans="1:7">
      <c r="A349" s="48" t="s">
        <v>1422</v>
      </c>
      <c r="B349" s="36"/>
      <c r="C349" s="22" t="s">
        <v>163</v>
      </c>
      <c r="D349" s="561" t="s">
        <v>12</v>
      </c>
      <c r="E349" s="15">
        <v>6</v>
      </c>
      <c r="F349" s="560"/>
      <c r="G349" s="83"/>
    </row>
    <row r="350" spans="1:7">
      <c r="A350" s="48"/>
      <c r="B350" s="36"/>
      <c r="C350" s="22"/>
      <c r="D350" s="561"/>
      <c r="E350" s="15"/>
      <c r="F350" s="560"/>
      <c r="G350" s="83"/>
    </row>
    <row r="351" spans="1:7">
      <c r="A351" s="48"/>
      <c r="B351" s="36"/>
      <c r="C351" s="110" t="s">
        <v>164</v>
      </c>
      <c r="D351" s="561"/>
      <c r="E351" s="15"/>
      <c r="F351" s="560"/>
      <c r="G351" s="83"/>
    </row>
    <row r="352" spans="1:7">
      <c r="A352" s="48"/>
      <c r="B352" s="36"/>
      <c r="C352" s="110"/>
      <c r="D352" s="561"/>
      <c r="E352" s="15"/>
      <c r="F352" s="560"/>
      <c r="G352" s="83"/>
    </row>
    <row r="353" spans="1:7">
      <c r="A353" s="48" t="s">
        <v>1423</v>
      </c>
      <c r="B353" s="36"/>
      <c r="C353" s="22" t="s">
        <v>154</v>
      </c>
      <c r="D353" s="561" t="s">
        <v>33</v>
      </c>
      <c r="E353" s="15">
        <v>1</v>
      </c>
      <c r="F353" s="560"/>
      <c r="G353" s="83"/>
    </row>
    <row r="354" spans="1:7">
      <c r="A354" s="48"/>
      <c r="B354" s="19"/>
      <c r="C354" s="22"/>
      <c r="D354" s="561"/>
      <c r="E354" s="15"/>
      <c r="F354" s="560"/>
      <c r="G354" s="83"/>
    </row>
    <row r="355" spans="1:7">
      <c r="A355" s="48" t="s">
        <v>1424</v>
      </c>
      <c r="B355" s="19"/>
      <c r="C355" s="22" t="s">
        <v>155</v>
      </c>
      <c r="D355" s="561" t="s">
        <v>33</v>
      </c>
      <c r="E355" s="15">
        <v>2</v>
      </c>
      <c r="F355" s="560"/>
      <c r="G355" s="83"/>
    </row>
    <row r="356" spans="1:7">
      <c r="A356" s="48"/>
      <c r="B356" s="19"/>
      <c r="C356" s="22"/>
      <c r="D356" s="561"/>
      <c r="E356" s="15"/>
      <c r="F356" s="560"/>
      <c r="G356" s="83"/>
    </row>
    <row r="357" spans="1:7">
      <c r="A357" s="48" t="s">
        <v>1425</v>
      </c>
      <c r="B357" s="19"/>
      <c r="C357" s="22" t="s">
        <v>156</v>
      </c>
      <c r="D357" s="561" t="s">
        <v>33</v>
      </c>
      <c r="E357" s="15">
        <v>10</v>
      </c>
      <c r="F357" s="560"/>
      <c r="G357" s="83"/>
    </row>
    <row r="358" spans="1:7">
      <c r="A358" s="48"/>
      <c r="B358" s="36"/>
      <c r="C358" s="22"/>
      <c r="D358" s="561"/>
      <c r="E358" s="15"/>
      <c r="F358" s="560"/>
      <c r="G358" s="83"/>
    </row>
    <row r="359" spans="1:7">
      <c r="A359" s="48" t="s">
        <v>1426</v>
      </c>
      <c r="B359" s="36"/>
      <c r="C359" s="22" t="s">
        <v>157</v>
      </c>
      <c r="D359" s="561" t="s">
        <v>33</v>
      </c>
      <c r="E359" s="15">
        <v>10</v>
      </c>
      <c r="F359" s="560"/>
      <c r="G359" s="83"/>
    </row>
    <row r="360" spans="1:7">
      <c r="A360" s="48"/>
      <c r="B360" s="19"/>
      <c r="C360" s="22"/>
      <c r="D360" s="561"/>
      <c r="E360" s="15"/>
      <c r="F360" s="560"/>
      <c r="G360" s="83"/>
    </row>
    <row r="361" spans="1:7">
      <c r="A361" s="48" t="s">
        <v>1427</v>
      </c>
      <c r="B361" s="19"/>
      <c r="C361" s="22" t="s">
        <v>158</v>
      </c>
      <c r="D361" s="561" t="s">
        <v>33</v>
      </c>
      <c r="E361" s="15">
        <v>14</v>
      </c>
      <c r="F361" s="560"/>
      <c r="G361" s="83"/>
    </row>
    <row r="362" spans="1:7">
      <c r="A362" s="48"/>
      <c r="B362" s="19"/>
      <c r="C362" s="22"/>
      <c r="D362" s="561"/>
      <c r="E362" s="15"/>
      <c r="F362" s="560"/>
      <c r="G362" s="83"/>
    </row>
    <row r="363" spans="1:7">
      <c r="A363" s="48" t="s">
        <v>1428</v>
      </c>
      <c r="B363" s="19"/>
      <c r="C363" s="22" t="s">
        <v>159</v>
      </c>
      <c r="D363" s="561" t="s">
        <v>33</v>
      </c>
      <c r="E363" s="15">
        <v>6</v>
      </c>
      <c r="F363" s="560"/>
      <c r="G363" s="83"/>
    </row>
    <row r="364" spans="1:7">
      <c r="A364" s="48"/>
      <c r="B364" s="19"/>
      <c r="C364" s="22"/>
      <c r="D364" s="561"/>
      <c r="E364" s="15"/>
      <c r="F364" s="560"/>
      <c r="G364" s="83"/>
    </row>
    <row r="365" spans="1:7">
      <c r="A365" s="48" t="s">
        <v>1429</v>
      </c>
      <c r="B365" s="19"/>
      <c r="C365" s="22" t="s">
        <v>160</v>
      </c>
      <c r="D365" s="561" t="s">
        <v>33</v>
      </c>
      <c r="E365" s="15">
        <v>8</v>
      </c>
      <c r="F365" s="560"/>
      <c r="G365" s="83"/>
    </row>
    <row r="366" spans="1:7">
      <c r="A366" s="48"/>
      <c r="B366" s="19"/>
      <c r="C366" s="22"/>
      <c r="D366" s="561"/>
      <c r="E366" s="15"/>
      <c r="F366" s="560"/>
      <c r="G366" s="83"/>
    </row>
    <row r="367" spans="1:7">
      <c r="A367" s="48" t="s">
        <v>1430</v>
      </c>
      <c r="B367" s="19"/>
      <c r="C367" s="22" t="s">
        <v>161</v>
      </c>
      <c r="D367" s="561" t="s">
        <v>33</v>
      </c>
      <c r="E367" s="15">
        <v>2</v>
      </c>
      <c r="F367" s="560"/>
      <c r="G367" s="83"/>
    </row>
    <row r="368" spans="1:7">
      <c r="A368" s="48"/>
      <c r="B368" s="19"/>
      <c r="C368" s="22"/>
      <c r="D368" s="561"/>
      <c r="E368" s="15"/>
      <c r="F368" s="560"/>
      <c r="G368" s="83"/>
    </row>
    <row r="369" spans="1:7">
      <c r="A369" s="48" t="s">
        <v>1431</v>
      </c>
      <c r="B369" s="19"/>
      <c r="C369" s="22" t="s">
        <v>162</v>
      </c>
      <c r="D369" s="561" t="s">
        <v>33</v>
      </c>
      <c r="E369" s="15">
        <v>2</v>
      </c>
      <c r="F369" s="560"/>
      <c r="G369" s="83"/>
    </row>
    <row r="370" spans="1:7">
      <c r="A370" s="48"/>
      <c r="B370" s="19"/>
      <c r="C370" s="22"/>
      <c r="D370" s="561"/>
      <c r="E370" s="15"/>
      <c r="F370" s="560"/>
      <c r="G370" s="83"/>
    </row>
    <row r="371" spans="1:7">
      <c r="A371" s="48" t="s">
        <v>1432</v>
      </c>
      <c r="B371" s="19"/>
      <c r="C371" s="22" t="s">
        <v>163</v>
      </c>
      <c r="D371" s="561" t="s">
        <v>33</v>
      </c>
      <c r="E371" s="15">
        <v>4</v>
      </c>
      <c r="F371" s="560"/>
      <c r="G371" s="83"/>
    </row>
    <row r="372" spans="1:7">
      <c r="A372" s="48"/>
      <c r="B372" s="19"/>
      <c r="C372" s="22"/>
      <c r="D372" s="561"/>
      <c r="E372" s="15"/>
      <c r="F372" s="560"/>
      <c r="G372" s="83"/>
    </row>
    <row r="373" spans="1:7">
      <c r="A373" s="48"/>
      <c r="B373" s="19"/>
      <c r="C373" s="110" t="s">
        <v>165</v>
      </c>
      <c r="D373" s="561"/>
      <c r="E373" s="15"/>
      <c r="F373" s="560"/>
      <c r="G373" s="83"/>
    </row>
    <row r="374" spans="1:7">
      <c r="A374" s="48"/>
      <c r="B374" s="19"/>
      <c r="C374" s="110"/>
      <c r="D374" s="561"/>
      <c r="E374" s="15"/>
      <c r="F374" s="560"/>
      <c r="G374" s="83"/>
    </row>
    <row r="375" spans="1:7">
      <c r="A375" s="48" t="s">
        <v>1433</v>
      </c>
      <c r="B375" s="19"/>
      <c r="C375" s="533" t="s">
        <v>166</v>
      </c>
      <c r="D375" s="561" t="s">
        <v>33</v>
      </c>
      <c r="E375" s="15">
        <v>1</v>
      </c>
      <c r="F375" s="560"/>
      <c r="G375" s="83"/>
    </row>
    <row r="376" spans="1:7">
      <c r="A376" s="48"/>
      <c r="B376" s="19"/>
      <c r="C376" s="22"/>
      <c r="D376" s="561"/>
      <c r="E376" s="15"/>
      <c r="F376" s="560"/>
      <c r="G376" s="83"/>
    </row>
    <row r="377" spans="1:7">
      <c r="A377" s="48" t="s">
        <v>1434</v>
      </c>
      <c r="B377" s="19"/>
      <c r="C377" s="22" t="s">
        <v>167</v>
      </c>
      <c r="D377" s="561" t="s">
        <v>33</v>
      </c>
      <c r="E377" s="15">
        <v>1</v>
      </c>
      <c r="F377" s="560"/>
      <c r="G377" s="83"/>
    </row>
    <row r="378" spans="1:7">
      <c r="A378" s="19"/>
      <c r="B378" s="19"/>
      <c r="C378" s="27"/>
      <c r="D378" s="23"/>
      <c r="E378" s="14"/>
      <c r="F378" s="24"/>
      <c r="G378" s="17"/>
    </row>
    <row r="379" spans="1:7">
      <c r="A379" s="19"/>
      <c r="B379" s="19"/>
      <c r="C379" s="27"/>
      <c r="D379" s="23"/>
      <c r="E379" s="15"/>
      <c r="F379" s="24"/>
      <c r="G379" s="17"/>
    </row>
    <row r="380" spans="1:7">
      <c r="A380" s="56"/>
      <c r="B380" s="56"/>
      <c r="C380" s="33"/>
      <c r="D380" s="96"/>
      <c r="E380" s="34"/>
      <c r="F380" s="105"/>
      <c r="G380" s="99"/>
    </row>
    <row r="381" spans="1:7" s="150" customFormat="1" ht="13.2">
      <c r="A381" s="62"/>
      <c r="B381" s="70"/>
      <c r="C381" s="70"/>
      <c r="D381" s="70"/>
      <c r="E381" s="70"/>
      <c r="F381" s="71"/>
      <c r="G381" s="72"/>
    </row>
    <row r="382" spans="1:7" s="150" customFormat="1" ht="13.2">
      <c r="A382" s="152" t="s">
        <v>252</v>
      </c>
      <c r="B382" s="60"/>
      <c r="C382" s="153"/>
      <c r="D382" s="153"/>
      <c r="E382" s="153"/>
      <c r="F382" s="155"/>
      <c r="G382" s="170"/>
    </row>
    <row r="383" spans="1:7" s="150" customFormat="1" thickBot="1">
      <c r="A383" s="53"/>
      <c r="B383" s="65"/>
      <c r="C383" s="65"/>
      <c r="D383" s="65"/>
      <c r="E383" s="65"/>
      <c r="F383" s="73"/>
      <c r="G383" s="51"/>
    </row>
    <row r="384" spans="1:7" s="150" customFormat="1" thickBot="1">
      <c r="A384" s="768" t="s">
        <v>27</v>
      </c>
      <c r="B384" s="769"/>
      <c r="C384" s="770"/>
      <c r="D384" s="770"/>
      <c r="E384" s="770"/>
      <c r="F384" s="788" t="s">
        <v>28</v>
      </c>
      <c r="G384" s="789"/>
    </row>
    <row r="385" spans="1:7" s="150" customFormat="1" ht="13.2">
      <c r="A385" s="148" t="s">
        <v>248</v>
      </c>
      <c r="B385" s="148"/>
      <c r="C385" s="149"/>
      <c r="D385" s="149"/>
      <c r="E385" s="149"/>
      <c r="F385" s="149"/>
      <c r="G385" s="149"/>
    </row>
    <row r="386" spans="1:7" s="150" customFormat="1" ht="12.75" customHeight="1">
      <c r="A386" s="763" t="s">
        <v>1837</v>
      </c>
      <c r="B386" s="763"/>
      <c r="C386" s="763"/>
      <c r="D386" s="763"/>
      <c r="E386" s="763"/>
      <c r="F386" s="763"/>
      <c r="G386" s="763"/>
    </row>
    <row r="387" spans="1:7" s="150" customFormat="1" ht="15" customHeight="1">
      <c r="A387" s="757" t="s">
        <v>1351</v>
      </c>
      <c r="B387" s="757"/>
      <c r="C387" s="757"/>
      <c r="D387" s="621"/>
      <c r="E387" s="621"/>
      <c r="F387" s="621"/>
      <c r="G387" s="621"/>
    </row>
    <row r="388" spans="1:7" s="150" customFormat="1" ht="13.2">
      <c r="A388" s="60"/>
      <c r="B388" s="60"/>
      <c r="C388" s="149"/>
      <c r="D388" s="149"/>
      <c r="E388" s="149"/>
      <c r="F388" s="171"/>
      <c r="G388" s="149"/>
    </row>
    <row r="389" spans="1:7" s="150" customFormat="1" ht="13.2">
      <c r="A389" s="61"/>
      <c r="B389" s="61"/>
      <c r="C389" s="61"/>
      <c r="D389" s="61"/>
      <c r="E389" s="61"/>
      <c r="F389" s="74"/>
      <c r="G389" s="61"/>
    </row>
    <row r="390" spans="1:7" s="150" customFormat="1" ht="13.2">
      <c r="A390" s="29" t="s">
        <v>0</v>
      </c>
      <c r="B390" s="29" t="s">
        <v>433</v>
      </c>
      <c r="C390" s="29" t="s">
        <v>1</v>
      </c>
      <c r="D390" s="29" t="s">
        <v>2</v>
      </c>
      <c r="E390" s="29" t="s">
        <v>3</v>
      </c>
      <c r="F390" s="172" t="s">
        <v>4</v>
      </c>
      <c r="G390" s="29" t="s">
        <v>249</v>
      </c>
    </row>
    <row r="391" spans="1:7" s="150" customFormat="1" ht="13.2">
      <c r="A391" s="29" t="s">
        <v>29</v>
      </c>
      <c r="B391" s="29"/>
      <c r="C391" s="29"/>
      <c r="D391" s="29"/>
      <c r="E391" s="29"/>
      <c r="F391" s="172"/>
      <c r="G391" s="29" t="s">
        <v>250</v>
      </c>
    </row>
    <row r="392" spans="1:7" s="150" customFormat="1" ht="13.2">
      <c r="A392" s="51"/>
      <c r="B392" s="51"/>
      <c r="C392" s="51"/>
      <c r="D392" s="51"/>
      <c r="E392" s="51"/>
      <c r="F392" s="75"/>
      <c r="G392" s="29"/>
    </row>
    <row r="393" spans="1:7" s="150" customFormat="1" ht="13.2">
      <c r="A393" s="62"/>
      <c r="B393" s="63"/>
      <c r="C393" s="63"/>
      <c r="D393" s="63"/>
      <c r="E393" s="63"/>
      <c r="F393" s="76"/>
      <c r="G393" s="61"/>
    </row>
    <row r="394" spans="1:7" s="150" customFormat="1" ht="13.2">
      <c r="A394" s="152" t="s">
        <v>251</v>
      </c>
      <c r="B394" s="60"/>
      <c r="C394" s="153"/>
      <c r="D394" s="153"/>
      <c r="E394" s="153"/>
      <c r="F394" s="154"/>
      <c r="G394" s="170"/>
    </row>
    <row r="395" spans="1:7" s="150" customFormat="1" ht="13.2">
      <c r="A395" s="37"/>
      <c r="B395" s="63"/>
      <c r="C395" s="63"/>
      <c r="D395" s="63"/>
      <c r="E395" s="63"/>
      <c r="F395" s="80"/>
      <c r="G395" s="81"/>
    </row>
    <row r="396" spans="1:7" s="150" customFormat="1" ht="13.2">
      <c r="A396" s="62"/>
      <c r="B396" s="62"/>
      <c r="C396" s="61"/>
      <c r="D396" s="61"/>
      <c r="E396" s="70"/>
      <c r="F396" s="72"/>
      <c r="G396" s="71"/>
    </row>
    <row r="397" spans="1:7" s="150" customFormat="1" ht="13.2">
      <c r="A397" s="15" t="s">
        <v>1436</v>
      </c>
      <c r="B397" s="37"/>
      <c r="C397" s="22" t="s">
        <v>168</v>
      </c>
      <c r="D397" s="14" t="s">
        <v>33</v>
      </c>
      <c r="E397" s="15">
        <v>8</v>
      </c>
      <c r="F397" s="560"/>
      <c r="G397" s="83"/>
    </row>
    <row r="398" spans="1:7" s="150" customFormat="1" ht="13.2">
      <c r="A398" s="15"/>
      <c r="B398" s="37"/>
      <c r="C398" s="22"/>
      <c r="D398" s="14"/>
      <c r="E398" s="15"/>
      <c r="F398" s="560"/>
      <c r="G398" s="83"/>
    </row>
    <row r="399" spans="1:7">
      <c r="A399" s="15" t="s">
        <v>1437</v>
      </c>
      <c r="B399" s="91"/>
      <c r="C399" s="22" t="s">
        <v>169</v>
      </c>
      <c r="D399" s="14" t="s">
        <v>33</v>
      </c>
      <c r="E399" s="15">
        <v>8</v>
      </c>
      <c r="F399" s="560"/>
      <c r="G399" s="83"/>
    </row>
    <row r="400" spans="1:7">
      <c r="A400" s="15"/>
      <c r="B400" s="37"/>
      <c r="C400" s="22"/>
      <c r="D400" s="14"/>
      <c r="E400" s="15"/>
      <c r="F400" s="560"/>
      <c r="G400" s="83"/>
    </row>
    <row r="401" spans="1:7">
      <c r="A401" s="15" t="s">
        <v>1438</v>
      </c>
      <c r="B401" s="37"/>
      <c r="C401" s="22" t="s">
        <v>170</v>
      </c>
      <c r="D401" s="14" t="s">
        <v>33</v>
      </c>
      <c r="E401" s="15">
        <v>1</v>
      </c>
      <c r="F401" s="560"/>
      <c r="G401" s="83"/>
    </row>
    <row r="402" spans="1:7">
      <c r="A402" s="15"/>
      <c r="B402" s="37"/>
      <c r="C402" s="22"/>
      <c r="D402" s="14"/>
      <c r="E402" s="15"/>
      <c r="F402" s="560"/>
      <c r="G402" s="83"/>
    </row>
    <row r="403" spans="1:7">
      <c r="A403" s="15" t="s">
        <v>1439</v>
      </c>
      <c r="B403" s="40"/>
      <c r="C403" s="533" t="s">
        <v>171</v>
      </c>
      <c r="D403" s="14" t="s">
        <v>33</v>
      </c>
      <c r="E403" s="15">
        <v>1</v>
      </c>
      <c r="F403" s="560"/>
      <c r="G403" s="83"/>
    </row>
    <row r="404" spans="1:7">
      <c r="A404" s="15"/>
      <c r="B404" s="37"/>
      <c r="C404" s="22"/>
      <c r="D404" s="14"/>
      <c r="E404" s="15"/>
      <c r="F404" s="560"/>
      <c r="G404" s="83"/>
    </row>
    <row r="405" spans="1:7">
      <c r="A405" s="15" t="s">
        <v>1440</v>
      </c>
      <c r="B405" s="37"/>
      <c r="C405" s="533" t="s">
        <v>172</v>
      </c>
      <c r="D405" s="14" t="s">
        <v>33</v>
      </c>
      <c r="E405" s="15">
        <v>1</v>
      </c>
      <c r="F405" s="560"/>
      <c r="G405" s="83"/>
    </row>
    <row r="406" spans="1:7">
      <c r="A406" s="15"/>
      <c r="B406" s="37"/>
      <c r="C406" s="22"/>
      <c r="D406" s="14"/>
      <c r="E406" s="15"/>
      <c r="F406" s="560"/>
      <c r="G406" s="83"/>
    </row>
    <row r="407" spans="1:7">
      <c r="A407" s="15" t="s">
        <v>1441</v>
      </c>
      <c r="B407" s="37"/>
      <c r="C407" s="533" t="s">
        <v>173</v>
      </c>
      <c r="D407" s="14" t="s">
        <v>33</v>
      </c>
      <c r="E407" s="15">
        <v>1</v>
      </c>
      <c r="F407" s="560"/>
      <c r="G407" s="83"/>
    </row>
    <row r="408" spans="1:7">
      <c r="A408" s="15"/>
      <c r="B408" s="37"/>
      <c r="C408" s="22"/>
      <c r="D408" s="14"/>
      <c r="E408" s="15"/>
      <c r="F408" s="560"/>
      <c r="G408" s="83"/>
    </row>
    <row r="409" spans="1:7">
      <c r="A409" s="15" t="s">
        <v>1442</v>
      </c>
      <c r="B409" s="37"/>
      <c r="C409" s="533" t="s">
        <v>174</v>
      </c>
      <c r="D409" s="14" t="s">
        <v>33</v>
      </c>
      <c r="E409" s="15">
        <v>1</v>
      </c>
      <c r="F409" s="560"/>
      <c r="G409" s="83"/>
    </row>
    <row r="410" spans="1:7">
      <c r="A410" s="15"/>
      <c r="B410" s="37"/>
      <c r="C410" s="22"/>
      <c r="D410" s="14"/>
      <c r="E410" s="15"/>
      <c r="F410" s="560"/>
      <c r="G410" s="83"/>
    </row>
    <row r="411" spans="1:7">
      <c r="A411" s="15" t="s">
        <v>1443</v>
      </c>
      <c r="B411" s="37"/>
      <c r="C411" s="22" t="s">
        <v>175</v>
      </c>
      <c r="D411" s="14" t="s">
        <v>33</v>
      </c>
      <c r="E411" s="15">
        <v>2</v>
      </c>
      <c r="F411" s="560"/>
      <c r="G411" s="83"/>
    </row>
    <row r="412" spans="1:7">
      <c r="A412" s="15"/>
      <c r="B412" s="37"/>
      <c r="C412" s="22"/>
      <c r="D412" s="14"/>
      <c r="E412" s="15"/>
      <c r="F412" s="560"/>
      <c r="G412" s="83"/>
    </row>
    <row r="413" spans="1:7">
      <c r="A413" s="15"/>
      <c r="B413" s="37"/>
      <c r="C413" s="110" t="s">
        <v>176</v>
      </c>
      <c r="D413" s="14"/>
      <c r="E413" s="15"/>
      <c r="F413" s="560"/>
      <c r="G413" s="83"/>
    </row>
    <row r="414" spans="1:7">
      <c r="A414" s="15"/>
      <c r="B414" s="37"/>
      <c r="C414" s="22"/>
      <c r="D414" s="14"/>
      <c r="E414" s="15"/>
      <c r="F414" s="560"/>
      <c r="G414" s="83"/>
    </row>
    <row r="415" spans="1:7">
      <c r="A415" s="15" t="s">
        <v>1444</v>
      </c>
      <c r="B415" s="37"/>
      <c r="C415" s="22" t="s">
        <v>154</v>
      </c>
      <c r="D415" s="14" t="s">
        <v>33</v>
      </c>
      <c r="E415" s="15">
        <v>1</v>
      </c>
      <c r="F415" s="560"/>
      <c r="G415" s="83"/>
    </row>
    <row r="416" spans="1:7">
      <c r="A416" s="15"/>
      <c r="B416" s="37"/>
      <c r="C416" s="22"/>
      <c r="D416" s="14"/>
      <c r="E416" s="15"/>
      <c r="F416" s="560"/>
      <c r="G416" s="83"/>
    </row>
    <row r="417" spans="1:7">
      <c r="A417" s="15" t="s">
        <v>1445</v>
      </c>
      <c r="B417" s="37"/>
      <c r="C417" s="22" t="s">
        <v>155</v>
      </c>
      <c r="D417" s="14" t="s">
        <v>33</v>
      </c>
      <c r="E417" s="15">
        <v>1</v>
      </c>
      <c r="F417" s="560"/>
      <c r="G417" s="83"/>
    </row>
    <row r="418" spans="1:7">
      <c r="A418" s="15"/>
      <c r="B418" s="37"/>
      <c r="C418" s="22"/>
      <c r="D418" s="14"/>
      <c r="E418" s="15"/>
      <c r="F418" s="560"/>
      <c r="G418" s="83"/>
    </row>
    <row r="419" spans="1:7">
      <c r="A419" s="15" t="s">
        <v>1446</v>
      </c>
      <c r="B419" s="37"/>
      <c r="C419" s="22" t="s">
        <v>156</v>
      </c>
      <c r="D419" s="14" t="s">
        <v>33</v>
      </c>
      <c r="E419" s="15">
        <v>4</v>
      </c>
      <c r="F419" s="560"/>
      <c r="G419" s="83"/>
    </row>
    <row r="420" spans="1:7">
      <c r="A420" s="15"/>
      <c r="B420" s="37"/>
      <c r="C420" s="22"/>
      <c r="D420" s="14"/>
      <c r="E420" s="15"/>
      <c r="F420" s="560"/>
      <c r="G420" s="83"/>
    </row>
    <row r="421" spans="1:7">
      <c r="A421" s="15" t="s">
        <v>1447</v>
      </c>
      <c r="B421" s="37"/>
      <c r="C421" s="22" t="s">
        <v>157</v>
      </c>
      <c r="D421" s="14" t="s">
        <v>33</v>
      </c>
      <c r="E421" s="15">
        <v>4</v>
      </c>
      <c r="F421" s="560"/>
      <c r="G421" s="83"/>
    </row>
    <row r="422" spans="1:7">
      <c r="A422" s="15"/>
      <c r="B422" s="37"/>
      <c r="C422" s="22"/>
      <c r="D422" s="14"/>
      <c r="E422" s="15"/>
      <c r="F422" s="560"/>
      <c r="G422" s="83"/>
    </row>
    <row r="423" spans="1:7">
      <c r="A423" s="15" t="s">
        <v>1448</v>
      </c>
      <c r="B423" s="37"/>
      <c r="C423" s="22" t="s">
        <v>158</v>
      </c>
      <c r="D423" s="14" t="s">
        <v>33</v>
      </c>
      <c r="E423" s="15">
        <v>2</v>
      </c>
      <c r="F423" s="560"/>
      <c r="G423" s="83"/>
    </row>
    <row r="424" spans="1:7">
      <c r="A424" s="15"/>
      <c r="B424" s="37"/>
      <c r="C424" s="22"/>
      <c r="D424" s="14"/>
      <c r="E424" s="15"/>
      <c r="F424" s="560"/>
      <c r="G424" s="83"/>
    </row>
    <row r="425" spans="1:7">
      <c r="A425" s="15" t="s">
        <v>1449</v>
      </c>
      <c r="B425" s="37"/>
      <c r="C425" s="22" t="s">
        <v>159</v>
      </c>
      <c r="D425" s="14" t="s">
        <v>33</v>
      </c>
      <c r="E425" s="15">
        <v>1</v>
      </c>
      <c r="F425" s="560"/>
      <c r="G425" s="83"/>
    </row>
    <row r="426" spans="1:7">
      <c r="A426" s="15"/>
      <c r="B426" s="37"/>
      <c r="C426" s="22"/>
      <c r="D426" s="14"/>
      <c r="E426" s="15"/>
      <c r="F426" s="560"/>
      <c r="G426" s="83"/>
    </row>
    <row r="427" spans="1:7">
      <c r="A427" s="15" t="s">
        <v>1450</v>
      </c>
      <c r="B427" s="37"/>
      <c r="C427" s="22" t="s">
        <v>160</v>
      </c>
      <c r="D427" s="14" t="s">
        <v>33</v>
      </c>
      <c r="E427" s="15">
        <v>2</v>
      </c>
      <c r="F427" s="560"/>
      <c r="G427" s="83"/>
    </row>
    <row r="428" spans="1:7">
      <c r="A428" s="15"/>
      <c r="B428" s="37"/>
      <c r="C428" s="22"/>
      <c r="D428" s="14"/>
      <c r="E428" s="15"/>
      <c r="F428" s="560"/>
      <c r="G428" s="83"/>
    </row>
    <row r="429" spans="1:7">
      <c r="A429" s="15" t="s">
        <v>1451</v>
      </c>
      <c r="B429" s="37"/>
      <c r="C429" s="22" t="s">
        <v>161</v>
      </c>
      <c r="D429" s="14" t="s">
        <v>33</v>
      </c>
      <c r="E429" s="15">
        <v>1</v>
      </c>
      <c r="F429" s="560"/>
      <c r="G429" s="83"/>
    </row>
    <row r="430" spans="1:7">
      <c r="A430" s="15"/>
      <c r="B430" s="37"/>
      <c r="C430" s="22"/>
      <c r="D430" s="14"/>
      <c r="E430" s="15"/>
      <c r="F430" s="560"/>
      <c r="G430" s="83"/>
    </row>
    <row r="431" spans="1:7">
      <c r="A431" s="15" t="s">
        <v>1452</v>
      </c>
      <c r="B431" s="37"/>
      <c r="C431" s="22" t="s">
        <v>162</v>
      </c>
      <c r="D431" s="14" t="s">
        <v>33</v>
      </c>
      <c r="E431" s="15">
        <v>1</v>
      </c>
      <c r="F431" s="560"/>
      <c r="G431" s="83"/>
    </row>
    <row r="432" spans="1:7">
      <c r="A432" s="15"/>
      <c r="B432" s="37"/>
      <c r="C432" s="22"/>
      <c r="D432" s="14"/>
      <c r="E432" s="15"/>
      <c r="F432" s="560"/>
      <c r="G432" s="83"/>
    </row>
    <row r="433" spans="1:7">
      <c r="A433" s="15" t="s">
        <v>1453</v>
      </c>
      <c r="B433" s="40"/>
      <c r="C433" s="22" t="s">
        <v>163</v>
      </c>
      <c r="D433" s="14" t="s">
        <v>33</v>
      </c>
      <c r="E433" s="15">
        <v>4</v>
      </c>
      <c r="F433" s="560"/>
      <c r="G433" s="83"/>
    </row>
    <row r="434" spans="1:7">
      <c r="A434" s="15"/>
      <c r="B434" s="40"/>
      <c r="C434" s="22"/>
      <c r="D434" s="14"/>
      <c r="E434" s="15"/>
      <c r="F434" s="560"/>
      <c r="G434" s="83"/>
    </row>
    <row r="435" spans="1:7" ht="26.4">
      <c r="A435" s="15"/>
      <c r="B435" s="37"/>
      <c r="C435" s="110" t="s">
        <v>177</v>
      </c>
      <c r="D435" s="14"/>
      <c r="E435" s="15"/>
      <c r="F435" s="560"/>
      <c r="G435" s="83"/>
    </row>
    <row r="436" spans="1:7">
      <c r="A436" s="15"/>
      <c r="B436" s="37"/>
      <c r="C436" s="22"/>
      <c r="D436" s="14"/>
      <c r="E436" s="15"/>
      <c r="F436" s="560"/>
      <c r="G436" s="83"/>
    </row>
    <row r="437" spans="1:7">
      <c r="A437" s="15" t="s">
        <v>1454</v>
      </c>
      <c r="B437" s="37"/>
      <c r="C437" s="22" t="s">
        <v>154</v>
      </c>
      <c r="D437" s="14" t="s">
        <v>33</v>
      </c>
      <c r="E437" s="15">
        <v>2</v>
      </c>
      <c r="F437" s="560"/>
      <c r="G437" s="83"/>
    </row>
    <row r="438" spans="1:7">
      <c r="A438" s="15"/>
      <c r="B438" s="37"/>
      <c r="C438" s="22"/>
      <c r="D438" s="14"/>
      <c r="E438" s="15"/>
      <c r="F438" s="560"/>
      <c r="G438" s="83"/>
    </row>
    <row r="439" spans="1:7">
      <c r="A439" s="15" t="s">
        <v>1455</v>
      </c>
      <c r="B439" s="37"/>
      <c r="C439" s="22" t="s">
        <v>155</v>
      </c>
      <c r="D439" s="14" t="s">
        <v>33</v>
      </c>
      <c r="E439" s="15">
        <v>1</v>
      </c>
      <c r="F439" s="560"/>
      <c r="G439" s="83"/>
    </row>
    <row r="440" spans="1:7">
      <c r="A440" s="15"/>
      <c r="B440" s="37"/>
      <c r="C440" s="22"/>
      <c r="D440" s="14"/>
      <c r="E440" s="15"/>
      <c r="F440" s="560"/>
      <c r="G440" s="83"/>
    </row>
    <row r="441" spans="1:7">
      <c r="A441" s="15" t="s">
        <v>1456</v>
      </c>
      <c r="B441" s="40"/>
      <c r="C441" s="22" t="s">
        <v>156</v>
      </c>
      <c r="D441" s="14" t="s">
        <v>33</v>
      </c>
      <c r="E441" s="15">
        <v>8</v>
      </c>
      <c r="F441" s="560"/>
      <c r="G441" s="83"/>
    </row>
    <row r="442" spans="1:7">
      <c r="A442" s="15"/>
      <c r="B442" s="40"/>
      <c r="C442" s="22"/>
      <c r="D442" s="14"/>
      <c r="E442" s="15"/>
      <c r="F442" s="560"/>
      <c r="G442" s="83"/>
    </row>
    <row r="443" spans="1:7">
      <c r="A443" s="15" t="s">
        <v>1457</v>
      </c>
      <c r="B443" s="37"/>
      <c r="C443" s="22" t="s">
        <v>157</v>
      </c>
      <c r="D443" s="14" t="s">
        <v>33</v>
      </c>
      <c r="E443" s="15">
        <v>8</v>
      </c>
      <c r="F443" s="560"/>
      <c r="G443" s="83"/>
    </row>
    <row r="444" spans="1:7">
      <c r="A444" s="15"/>
      <c r="B444" s="37"/>
      <c r="C444" s="22"/>
      <c r="D444" s="14"/>
      <c r="E444" s="15"/>
      <c r="F444" s="560"/>
      <c r="G444" s="83"/>
    </row>
    <row r="445" spans="1:7">
      <c r="A445" s="15" t="s">
        <v>1458</v>
      </c>
      <c r="B445" s="37"/>
      <c r="C445" s="22" t="s">
        <v>158</v>
      </c>
      <c r="D445" s="14" t="s">
        <v>33</v>
      </c>
      <c r="E445" s="15">
        <v>5</v>
      </c>
      <c r="F445" s="560"/>
      <c r="G445" s="83"/>
    </row>
    <row r="446" spans="1:7">
      <c r="A446" s="15"/>
      <c r="B446" s="37"/>
      <c r="C446" s="22"/>
      <c r="D446" s="14"/>
      <c r="E446" s="15"/>
      <c r="F446" s="560"/>
      <c r="G446" s="83"/>
    </row>
    <row r="447" spans="1:7">
      <c r="A447" s="15" t="s">
        <v>1459</v>
      </c>
      <c r="B447" s="37"/>
      <c r="C447" s="22" t="s">
        <v>159</v>
      </c>
      <c r="D447" s="14" t="s">
        <v>33</v>
      </c>
      <c r="E447" s="15">
        <v>1</v>
      </c>
      <c r="F447" s="560"/>
      <c r="G447" s="83"/>
    </row>
    <row r="448" spans="1:7">
      <c r="A448" s="15"/>
      <c r="B448" s="37"/>
      <c r="C448" s="22"/>
      <c r="D448" s="14"/>
      <c r="E448" s="15"/>
      <c r="F448" s="560"/>
      <c r="G448" s="83"/>
    </row>
    <row r="449" spans="1:7">
      <c r="A449" s="15" t="s">
        <v>1460</v>
      </c>
      <c r="B449" s="37"/>
      <c r="C449" s="22" t="s">
        <v>160</v>
      </c>
      <c r="D449" s="14" t="s">
        <v>33</v>
      </c>
      <c r="E449" s="15">
        <v>1</v>
      </c>
      <c r="F449" s="560"/>
      <c r="G449" s="83"/>
    </row>
    <row r="450" spans="1:7">
      <c r="A450" s="15"/>
      <c r="B450" s="37"/>
      <c r="C450" s="22"/>
      <c r="D450" s="14"/>
      <c r="E450" s="15"/>
      <c r="F450" s="560"/>
      <c r="G450" s="83"/>
    </row>
    <row r="451" spans="1:7">
      <c r="A451" s="15" t="s">
        <v>1461</v>
      </c>
      <c r="B451" s="37"/>
      <c r="C451" s="22" t="s">
        <v>161</v>
      </c>
      <c r="D451" s="14" t="s">
        <v>33</v>
      </c>
      <c r="E451" s="15">
        <v>1</v>
      </c>
      <c r="F451" s="560"/>
      <c r="G451" s="83"/>
    </row>
    <row r="452" spans="1:7">
      <c r="A452" s="44"/>
      <c r="B452" s="37"/>
      <c r="C452" s="22"/>
      <c r="D452" s="14"/>
      <c r="E452" s="15"/>
      <c r="F452" s="560"/>
      <c r="G452" s="83"/>
    </row>
    <row r="453" spans="1:7">
      <c r="A453" s="15" t="s">
        <v>1462</v>
      </c>
      <c r="B453" s="37"/>
      <c r="C453" s="22" t="s">
        <v>162</v>
      </c>
      <c r="D453" s="14" t="s">
        <v>33</v>
      </c>
      <c r="E453" s="15">
        <v>1</v>
      </c>
      <c r="F453" s="560"/>
      <c r="G453" s="83"/>
    </row>
    <row r="454" spans="1:7">
      <c r="A454" s="45"/>
      <c r="B454" s="37"/>
      <c r="C454" s="22"/>
      <c r="D454" s="14"/>
      <c r="E454" s="15"/>
      <c r="F454" s="560"/>
      <c r="G454" s="83"/>
    </row>
    <row r="455" spans="1:7">
      <c r="A455" s="15" t="s">
        <v>1463</v>
      </c>
      <c r="B455" s="37"/>
      <c r="C455" s="22" t="s">
        <v>163</v>
      </c>
      <c r="D455" s="14" t="s">
        <v>33</v>
      </c>
      <c r="E455" s="15">
        <v>1</v>
      </c>
      <c r="F455" s="560"/>
      <c r="G455" s="83"/>
    </row>
    <row r="456" spans="1:7">
      <c r="A456" s="53"/>
      <c r="B456" s="53"/>
      <c r="C456" s="145"/>
      <c r="D456" s="54"/>
      <c r="E456" s="65"/>
      <c r="F456" s="107"/>
      <c r="G456" s="106"/>
    </row>
    <row r="457" spans="1:7" s="150" customFormat="1" ht="13.2">
      <c r="A457" s="62"/>
      <c r="B457" s="70"/>
      <c r="C457" s="70"/>
      <c r="D457" s="70"/>
      <c r="E457" s="70"/>
      <c r="F457" s="71"/>
      <c r="G457" s="72"/>
    </row>
    <row r="458" spans="1:7" s="150" customFormat="1" ht="13.2">
      <c r="A458" s="152" t="s">
        <v>252</v>
      </c>
      <c r="B458" s="60"/>
      <c r="C458" s="153"/>
      <c r="D458" s="153"/>
      <c r="E458" s="153"/>
      <c r="F458" s="155"/>
      <c r="G458" s="170"/>
    </row>
    <row r="459" spans="1:7" s="150" customFormat="1" thickBot="1">
      <c r="A459" s="53"/>
      <c r="B459" s="65"/>
      <c r="C459" s="65"/>
      <c r="D459" s="65"/>
      <c r="E459" s="65"/>
      <c r="F459" s="73"/>
      <c r="G459" s="51"/>
    </row>
    <row r="460" spans="1:7" s="150" customFormat="1" thickBot="1">
      <c r="A460" s="768" t="s">
        <v>27</v>
      </c>
      <c r="B460" s="769"/>
      <c r="C460" s="770"/>
      <c r="D460" s="770"/>
      <c r="E460" s="770"/>
      <c r="F460" s="788" t="s">
        <v>28</v>
      </c>
      <c r="G460" s="789"/>
    </row>
    <row r="461" spans="1:7" s="150" customFormat="1" ht="13.2">
      <c r="A461" s="148" t="s">
        <v>248</v>
      </c>
      <c r="B461" s="148"/>
      <c r="C461" s="149"/>
      <c r="D461" s="149"/>
      <c r="E461" s="149"/>
      <c r="F461" s="149"/>
      <c r="G461" s="149"/>
    </row>
    <row r="462" spans="1:7" s="150" customFormat="1" ht="12.75" customHeight="1">
      <c r="A462" s="763" t="s">
        <v>1837</v>
      </c>
      <c r="B462" s="763"/>
      <c r="C462" s="763"/>
      <c r="D462" s="763"/>
      <c r="E462" s="763"/>
      <c r="F462" s="763"/>
      <c r="G462" s="763"/>
    </row>
    <row r="463" spans="1:7" s="150" customFormat="1" ht="15" customHeight="1">
      <c r="A463" s="757" t="s">
        <v>1351</v>
      </c>
      <c r="B463" s="757"/>
      <c r="C463" s="757"/>
      <c r="D463" s="621"/>
      <c r="E463" s="621"/>
      <c r="F463" s="621"/>
      <c r="G463" s="621"/>
    </row>
    <row r="464" spans="1:7" s="150" customFormat="1" ht="13.2">
      <c r="A464" s="60"/>
      <c r="B464" s="60"/>
      <c r="C464" s="149"/>
      <c r="D464" s="149"/>
      <c r="E464" s="149"/>
      <c r="F464" s="171"/>
      <c r="G464" s="149"/>
    </row>
    <row r="465" spans="1:7" s="150" customFormat="1" ht="13.2">
      <c r="A465" s="61"/>
      <c r="B465" s="61"/>
      <c r="C465" s="61"/>
      <c r="D465" s="61"/>
      <c r="E465" s="61"/>
      <c r="F465" s="74"/>
      <c r="G465" s="61"/>
    </row>
    <row r="466" spans="1:7" s="150" customFormat="1" ht="13.2">
      <c r="A466" s="29" t="s">
        <v>0</v>
      </c>
      <c r="B466" s="29" t="s">
        <v>433</v>
      </c>
      <c r="C466" s="29" t="s">
        <v>1</v>
      </c>
      <c r="D466" s="29" t="s">
        <v>2</v>
      </c>
      <c r="E466" s="29" t="s">
        <v>3</v>
      </c>
      <c r="F466" s="172" t="s">
        <v>4</v>
      </c>
      <c r="G466" s="29" t="s">
        <v>249</v>
      </c>
    </row>
    <row r="467" spans="1:7" s="150" customFormat="1" ht="13.2">
      <c r="A467" s="29" t="s">
        <v>29</v>
      </c>
      <c r="B467" s="29"/>
      <c r="C467" s="29"/>
      <c r="D467" s="29"/>
      <c r="E467" s="29"/>
      <c r="F467" s="172"/>
      <c r="G467" s="29" t="s">
        <v>250</v>
      </c>
    </row>
    <row r="468" spans="1:7" s="150" customFormat="1" ht="13.2">
      <c r="A468" s="51"/>
      <c r="B468" s="51"/>
      <c r="C468" s="51"/>
      <c r="D468" s="51"/>
      <c r="E468" s="51"/>
      <c r="F468" s="75"/>
      <c r="G468" s="29"/>
    </row>
    <row r="469" spans="1:7" s="150" customFormat="1" ht="13.2">
      <c r="A469" s="62"/>
      <c r="B469" s="63"/>
      <c r="C469" s="63"/>
      <c r="D469" s="63"/>
      <c r="E469" s="63"/>
      <c r="F469" s="76"/>
      <c r="G469" s="61"/>
    </row>
    <row r="470" spans="1:7" s="150" customFormat="1" ht="13.2">
      <c r="A470" s="152" t="s">
        <v>251</v>
      </c>
      <c r="B470" s="60"/>
      <c r="C470" s="153"/>
      <c r="D470" s="153"/>
      <c r="E470" s="153"/>
      <c r="F470" s="154"/>
      <c r="G470" s="170"/>
    </row>
    <row r="471" spans="1:7" s="150" customFormat="1" ht="13.2">
      <c r="A471" s="53"/>
      <c r="B471" s="65"/>
      <c r="C471" s="65"/>
      <c r="D471" s="65"/>
      <c r="E471" s="65"/>
      <c r="F471" s="66"/>
      <c r="G471" s="77"/>
    </row>
    <row r="472" spans="1:7" s="150" customFormat="1" ht="13.2">
      <c r="A472" s="61"/>
      <c r="B472" s="63"/>
      <c r="C472" s="61"/>
      <c r="D472" s="61"/>
      <c r="E472" s="63"/>
      <c r="F472" s="72"/>
      <c r="G472" s="72"/>
    </row>
    <row r="473" spans="1:7" s="150" customFormat="1" ht="13.2">
      <c r="A473" s="29"/>
      <c r="B473" s="63"/>
      <c r="C473" s="512"/>
      <c r="D473" s="29"/>
      <c r="E473" s="63"/>
      <c r="F473" s="81"/>
      <c r="G473" s="81"/>
    </row>
    <row r="474" spans="1:7" s="150" customFormat="1" ht="26.4">
      <c r="A474" s="29"/>
      <c r="B474" s="63"/>
      <c r="C474" s="110" t="s">
        <v>178</v>
      </c>
      <c r="D474" s="14"/>
      <c r="E474" s="15"/>
      <c r="F474" s="560"/>
      <c r="G474" s="83"/>
    </row>
    <row r="475" spans="1:7">
      <c r="A475" s="7"/>
      <c r="B475" s="78"/>
      <c r="C475" s="22"/>
      <c r="D475" s="14"/>
      <c r="E475" s="15"/>
      <c r="F475" s="560"/>
      <c r="G475" s="83"/>
    </row>
    <row r="476" spans="1:7">
      <c r="A476" s="467" t="s">
        <v>1464</v>
      </c>
      <c r="B476" s="48"/>
      <c r="C476" s="22" t="s">
        <v>154</v>
      </c>
      <c r="D476" s="14" t="s">
        <v>33</v>
      </c>
      <c r="E476" s="15">
        <v>1</v>
      </c>
      <c r="F476" s="560"/>
      <c r="G476" s="83"/>
    </row>
    <row r="477" spans="1:7">
      <c r="A477" s="467"/>
      <c r="B477" s="48"/>
      <c r="C477" s="43"/>
      <c r="D477" s="14"/>
      <c r="E477" s="15"/>
      <c r="F477" s="560"/>
      <c r="G477" s="84"/>
    </row>
    <row r="478" spans="1:7">
      <c r="A478" s="467" t="s">
        <v>1465</v>
      </c>
      <c r="B478" s="10"/>
      <c r="C478" s="22" t="s">
        <v>155</v>
      </c>
      <c r="D478" s="14" t="s">
        <v>33</v>
      </c>
      <c r="E478" s="15">
        <v>1</v>
      </c>
      <c r="F478" s="560"/>
      <c r="G478" s="83"/>
    </row>
    <row r="479" spans="1:7">
      <c r="A479" s="467"/>
      <c r="B479" s="10"/>
      <c r="C479" s="22"/>
      <c r="D479" s="14"/>
      <c r="E479" s="15"/>
      <c r="F479" s="560"/>
      <c r="G479" s="83"/>
    </row>
    <row r="480" spans="1:7">
      <c r="A480" s="467" t="s">
        <v>1466</v>
      </c>
      <c r="B480" s="10"/>
      <c r="C480" s="22" t="s">
        <v>156</v>
      </c>
      <c r="D480" s="14" t="s">
        <v>33</v>
      </c>
      <c r="E480" s="15">
        <v>1</v>
      </c>
      <c r="F480" s="560"/>
      <c r="G480" s="83"/>
    </row>
    <row r="481" spans="1:7">
      <c r="A481" s="467"/>
      <c r="B481" s="48"/>
      <c r="C481" s="22"/>
      <c r="D481" s="14"/>
      <c r="E481" s="15"/>
      <c r="F481" s="560"/>
      <c r="G481" s="83"/>
    </row>
    <row r="482" spans="1:7">
      <c r="A482" s="467" t="s">
        <v>1467</v>
      </c>
      <c r="B482" s="48"/>
      <c r="C482" s="22" t="s">
        <v>157</v>
      </c>
      <c r="D482" s="14" t="s">
        <v>33</v>
      </c>
      <c r="E482" s="15">
        <v>1</v>
      </c>
      <c r="F482" s="560"/>
      <c r="G482" s="83"/>
    </row>
    <row r="483" spans="1:7">
      <c r="A483" s="467"/>
      <c r="B483" s="48"/>
      <c r="C483" s="22"/>
      <c r="D483" s="14"/>
      <c r="E483" s="15"/>
      <c r="F483" s="560"/>
      <c r="G483" s="83"/>
    </row>
    <row r="484" spans="1:7">
      <c r="A484" s="467" t="s">
        <v>1468</v>
      </c>
      <c r="B484" s="48"/>
      <c r="C484" s="22" t="s">
        <v>158</v>
      </c>
      <c r="D484" s="14" t="s">
        <v>33</v>
      </c>
      <c r="E484" s="15">
        <v>5</v>
      </c>
      <c r="F484" s="560"/>
      <c r="G484" s="83"/>
    </row>
    <row r="485" spans="1:7">
      <c r="A485" s="467"/>
      <c r="B485" s="48"/>
      <c r="C485" s="22"/>
      <c r="D485" s="14"/>
      <c r="E485" s="15"/>
      <c r="F485" s="560"/>
      <c r="G485" s="83"/>
    </row>
    <row r="486" spans="1:7">
      <c r="A486" s="467" t="s">
        <v>1469</v>
      </c>
      <c r="B486" s="48"/>
      <c r="C486" s="22" t="s">
        <v>159</v>
      </c>
      <c r="D486" s="14" t="s">
        <v>33</v>
      </c>
      <c r="E486" s="15">
        <v>4</v>
      </c>
      <c r="F486" s="560"/>
      <c r="G486" s="83"/>
    </row>
    <row r="487" spans="1:7">
      <c r="A487" s="467"/>
      <c r="B487" s="48"/>
      <c r="C487" s="43"/>
      <c r="D487" s="14"/>
      <c r="E487" s="15"/>
      <c r="F487" s="560"/>
      <c r="G487" s="83"/>
    </row>
    <row r="488" spans="1:7">
      <c r="A488" s="467" t="s">
        <v>1470</v>
      </c>
      <c r="B488" s="48"/>
      <c r="C488" s="22" t="s">
        <v>160</v>
      </c>
      <c r="D488" s="14" t="s">
        <v>33</v>
      </c>
      <c r="E488" s="15">
        <v>2</v>
      </c>
      <c r="F488" s="560"/>
      <c r="G488" s="83"/>
    </row>
    <row r="489" spans="1:7">
      <c r="A489" s="467"/>
      <c r="B489" s="48"/>
      <c r="C489" s="22"/>
      <c r="D489" s="14"/>
      <c r="E489" s="15"/>
      <c r="F489" s="560"/>
      <c r="G489" s="83"/>
    </row>
    <row r="490" spans="1:7">
      <c r="A490" s="467" t="s">
        <v>1471</v>
      </c>
      <c r="B490" s="48"/>
      <c r="C490" s="22" t="s">
        <v>161</v>
      </c>
      <c r="D490" s="14" t="s">
        <v>33</v>
      </c>
      <c r="E490" s="15">
        <v>1</v>
      </c>
      <c r="F490" s="560"/>
      <c r="G490" s="83"/>
    </row>
    <row r="491" spans="1:7">
      <c r="A491" s="467"/>
      <c r="B491" s="48"/>
      <c r="C491" s="22"/>
      <c r="D491" s="14"/>
      <c r="E491" s="15"/>
      <c r="F491" s="560"/>
      <c r="G491" s="83"/>
    </row>
    <row r="492" spans="1:7">
      <c r="A492" s="467"/>
      <c r="B492" s="48"/>
      <c r="C492" s="22"/>
      <c r="D492" s="14"/>
      <c r="E492" s="15"/>
      <c r="F492" s="558"/>
      <c r="G492" s="83"/>
    </row>
    <row r="493" spans="1:7">
      <c r="A493" s="467"/>
      <c r="B493" s="48"/>
      <c r="C493" s="110" t="s">
        <v>179</v>
      </c>
      <c r="D493" s="14"/>
      <c r="E493" s="15"/>
      <c r="F493" s="558"/>
      <c r="G493" s="83"/>
    </row>
    <row r="494" spans="1:7">
      <c r="A494" s="467"/>
      <c r="B494" s="48"/>
      <c r="C494" s="22"/>
      <c r="D494" s="14"/>
      <c r="E494" s="15"/>
      <c r="F494" s="558"/>
      <c r="G494" s="83"/>
    </row>
    <row r="495" spans="1:7">
      <c r="A495" s="467" t="s">
        <v>1472</v>
      </c>
      <c r="B495" s="48"/>
      <c r="C495" s="22" t="s">
        <v>156</v>
      </c>
      <c r="D495" s="14" t="s">
        <v>33</v>
      </c>
      <c r="E495" s="15">
        <v>1</v>
      </c>
      <c r="F495" s="560"/>
      <c r="G495" s="83"/>
    </row>
    <row r="496" spans="1:7">
      <c r="A496" s="467"/>
      <c r="B496" s="48"/>
      <c r="C496" s="22"/>
      <c r="D496" s="14"/>
      <c r="E496" s="15"/>
      <c r="F496" s="560"/>
      <c r="G496" s="83"/>
    </row>
    <row r="497" spans="1:7">
      <c r="A497" s="467" t="s">
        <v>1473</v>
      </c>
      <c r="B497" s="48"/>
      <c r="C497" s="22" t="s">
        <v>157</v>
      </c>
      <c r="D497" s="14" t="s">
        <v>33</v>
      </c>
      <c r="E497" s="15">
        <v>4</v>
      </c>
      <c r="F497" s="560"/>
      <c r="G497" s="83"/>
    </row>
    <row r="498" spans="1:7">
      <c r="A498" s="467"/>
      <c r="B498" s="48"/>
      <c r="C498" s="22"/>
      <c r="D498" s="14"/>
      <c r="E498" s="15"/>
      <c r="F498" s="560"/>
      <c r="G498" s="83"/>
    </row>
    <row r="499" spans="1:7">
      <c r="A499" s="467" t="s">
        <v>1474</v>
      </c>
      <c r="B499" s="48"/>
      <c r="C499" s="22" t="s">
        <v>158</v>
      </c>
      <c r="D499" s="14" t="s">
        <v>33</v>
      </c>
      <c r="E499" s="15">
        <v>4</v>
      </c>
      <c r="F499" s="560"/>
      <c r="G499" s="83"/>
    </row>
    <row r="500" spans="1:7">
      <c r="A500" s="467"/>
      <c r="B500" s="48"/>
      <c r="C500" s="22"/>
      <c r="D500" s="14"/>
      <c r="E500" s="15"/>
      <c r="F500" s="560"/>
      <c r="G500" s="83"/>
    </row>
    <row r="501" spans="1:7">
      <c r="A501" s="467" t="s">
        <v>1475</v>
      </c>
      <c r="B501" s="48"/>
      <c r="C501" s="22" t="s">
        <v>159</v>
      </c>
      <c r="D501" s="14" t="s">
        <v>33</v>
      </c>
      <c r="E501" s="15">
        <v>2</v>
      </c>
      <c r="F501" s="560"/>
      <c r="G501" s="83"/>
    </row>
    <row r="502" spans="1:7">
      <c r="A502" s="467"/>
      <c r="B502" s="48"/>
      <c r="C502" s="22"/>
      <c r="D502" s="14"/>
      <c r="E502" s="15"/>
      <c r="F502" s="560"/>
      <c r="G502" s="83"/>
    </row>
    <row r="503" spans="1:7">
      <c r="A503" s="467" t="s">
        <v>1476</v>
      </c>
      <c r="B503" s="48"/>
      <c r="C503" s="22" t="s">
        <v>160</v>
      </c>
      <c r="D503" s="14" t="s">
        <v>33</v>
      </c>
      <c r="E503" s="15">
        <v>4</v>
      </c>
      <c r="F503" s="560"/>
      <c r="G503" s="83"/>
    </row>
    <row r="504" spans="1:7">
      <c r="A504" s="467"/>
      <c r="B504" s="48"/>
      <c r="C504" s="22"/>
      <c r="D504" s="14"/>
      <c r="E504" s="15"/>
      <c r="F504" s="560"/>
      <c r="G504" s="83"/>
    </row>
    <row r="505" spans="1:7">
      <c r="A505" s="467" t="s">
        <v>1477</v>
      </c>
      <c r="B505" s="48"/>
      <c r="C505" s="22" t="s">
        <v>161</v>
      </c>
      <c r="D505" s="14" t="s">
        <v>33</v>
      </c>
      <c r="E505" s="15">
        <v>1</v>
      </c>
      <c r="F505" s="560"/>
      <c r="G505" s="83"/>
    </row>
    <row r="506" spans="1:7">
      <c r="A506" s="15"/>
      <c r="B506" s="48"/>
      <c r="C506" s="22"/>
      <c r="D506" s="14"/>
      <c r="E506" s="48"/>
      <c r="F506" s="42"/>
      <c r="G506" s="17"/>
    </row>
    <row r="507" spans="1:7">
      <c r="A507" s="15"/>
      <c r="B507" s="48"/>
      <c r="C507" s="22"/>
      <c r="D507" s="14"/>
      <c r="E507" s="48"/>
      <c r="F507" s="42"/>
      <c r="G507" s="17"/>
    </row>
    <row r="508" spans="1:7">
      <c r="A508" s="15"/>
      <c r="B508" s="48"/>
      <c r="C508" s="110"/>
      <c r="D508" s="14"/>
      <c r="E508" s="48"/>
      <c r="F508" s="42"/>
      <c r="G508" s="17"/>
    </row>
    <row r="509" spans="1:7">
      <c r="A509" s="15"/>
      <c r="B509" s="48"/>
      <c r="C509" s="533"/>
      <c r="D509" s="14"/>
      <c r="E509" s="48"/>
      <c r="F509" s="42"/>
      <c r="G509" s="17"/>
    </row>
    <row r="510" spans="1:7">
      <c r="A510" s="15"/>
      <c r="B510" s="48"/>
      <c r="C510" s="22"/>
      <c r="D510" s="14"/>
      <c r="E510" s="48"/>
      <c r="F510" s="42"/>
      <c r="G510" s="17"/>
    </row>
    <row r="511" spans="1:7">
      <c r="A511" s="15"/>
      <c r="B511" s="48"/>
      <c r="C511" s="22"/>
      <c r="D511" s="14"/>
      <c r="E511" s="48"/>
      <c r="F511" s="42"/>
      <c r="G511" s="17"/>
    </row>
    <row r="512" spans="1:7">
      <c r="A512" s="34"/>
      <c r="B512" s="48"/>
      <c r="C512" s="57"/>
      <c r="D512" s="94"/>
      <c r="E512" s="48"/>
      <c r="F512" s="108"/>
      <c r="G512" s="103"/>
    </row>
    <row r="513" spans="1:7" s="150" customFormat="1" ht="13.2">
      <c r="A513" s="62"/>
      <c r="B513" s="70"/>
      <c r="C513" s="70"/>
      <c r="D513" s="70"/>
      <c r="E513" s="70"/>
      <c r="F513" s="71"/>
      <c r="G513" s="72"/>
    </row>
    <row r="514" spans="1:7" s="150" customFormat="1" ht="13.2">
      <c r="A514" s="152" t="s">
        <v>252</v>
      </c>
      <c r="B514" s="60"/>
      <c r="C514" s="153"/>
      <c r="D514" s="153"/>
      <c r="E514" s="153"/>
      <c r="F514" s="155"/>
      <c r="G514" s="170"/>
    </row>
    <row r="515" spans="1:7" s="150" customFormat="1" thickBot="1">
      <c r="A515" s="53"/>
      <c r="B515" s="65"/>
      <c r="C515" s="65"/>
      <c r="D515" s="65"/>
      <c r="E515" s="65"/>
      <c r="F515" s="73"/>
      <c r="G515" s="51"/>
    </row>
    <row r="516" spans="1:7" s="150" customFormat="1" thickBot="1">
      <c r="A516" s="768" t="s">
        <v>27</v>
      </c>
      <c r="B516" s="769"/>
      <c r="C516" s="770"/>
      <c r="D516" s="770"/>
      <c r="E516" s="770"/>
      <c r="F516" s="788" t="s">
        <v>28</v>
      </c>
      <c r="G516" s="789"/>
    </row>
    <row r="517" spans="1:7" s="150" customFormat="1" ht="13.2">
      <c r="A517" s="148" t="s">
        <v>248</v>
      </c>
      <c r="B517" s="148"/>
      <c r="C517" s="149"/>
      <c r="D517" s="149"/>
      <c r="E517" s="149"/>
      <c r="F517" s="149"/>
      <c r="G517" s="149"/>
    </row>
    <row r="518" spans="1:7" s="150" customFormat="1" ht="12.75" customHeight="1">
      <c r="A518" s="763" t="s">
        <v>1837</v>
      </c>
      <c r="B518" s="763"/>
      <c r="C518" s="763"/>
      <c r="D518" s="763"/>
      <c r="E518" s="763"/>
      <c r="F518" s="763"/>
      <c r="G518" s="763"/>
    </row>
    <row r="519" spans="1:7" s="150" customFormat="1" ht="15" customHeight="1">
      <c r="A519" s="757" t="s">
        <v>1351</v>
      </c>
      <c r="B519" s="757"/>
      <c r="C519" s="757"/>
      <c r="D519" s="621"/>
      <c r="E519" s="621"/>
      <c r="F519" s="621"/>
      <c r="G519" s="621"/>
    </row>
    <row r="520" spans="1:7" s="150" customFormat="1" ht="13.2">
      <c r="A520" s="60"/>
      <c r="B520" s="60"/>
      <c r="C520" s="149"/>
      <c r="D520" s="149"/>
      <c r="E520" s="149"/>
      <c r="F520" s="171"/>
      <c r="G520" s="149"/>
    </row>
    <row r="521" spans="1:7" s="150" customFormat="1" ht="13.2">
      <c r="A521" s="61"/>
      <c r="B521" s="61"/>
      <c r="C521" s="61"/>
      <c r="D521" s="61"/>
      <c r="E521" s="61"/>
      <c r="F521" s="74"/>
      <c r="G521" s="61"/>
    </row>
    <row r="522" spans="1:7" s="150" customFormat="1" ht="13.2">
      <c r="A522" s="29" t="s">
        <v>0</v>
      </c>
      <c r="B522" s="29" t="s">
        <v>433</v>
      </c>
      <c r="C522" s="29" t="s">
        <v>1</v>
      </c>
      <c r="D522" s="29" t="s">
        <v>2</v>
      </c>
      <c r="E522" s="29" t="s">
        <v>3</v>
      </c>
      <c r="F522" s="172" t="s">
        <v>4</v>
      </c>
      <c r="G522" s="29" t="s">
        <v>249</v>
      </c>
    </row>
    <row r="523" spans="1:7" s="150" customFormat="1" ht="13.2">
      <c r="A523" s="29" t="s">
        <v>29</v>
      </c>
      <c r="B523" s="29"/>
      <c r="C523" s="29"/>
      <c r="D523" s="29"/>
      <c r="E523" s="29"/>
      <c r="F523" s="172"/>
      <c r="G523" s="29" t="s">
        <v>250</v>
      </c>
    </row>
    <row r="524" spans="1:7" s="150" customFormat="1" ht="13.2">
      <c r="A524" s="51"/>
      <c r="B524" s="51"/>
      <c r="C524" s="51"/>
      <c r="D524" s="51"/>
      <c r="E524" s="51"/>
      <c r="F524" s="75"/>
      <c r="G524" s="29"/>
    </row>
    <row r="525" spans="1:7" s="150" customFormat="1" ht="13.2">
      <c r="A525" s="62"/>
      <c r="B525" s="63"/>
      <c r="C525" s="63"/>
      <c r="D525" s="63"/>
      <c r="E525" s="63"/>
      <c r="F525" s="76"/>
      <c r="G525" s="61"/>
    </row>
    <row r="526" spans="1:7" s="150" customFormat="1" ht="13.2">
      <c r="A526" s="152" t="s">
        <v>251</v>
      </c>
      <c r="B526" s="60"/>
      <c r="C526" s="153"/>
      <c r="D526" s="153"/>
      <c r="E526" s="153"/>
      <c r="F526" s="154"/>
      <c r="G526" s="170"/>
    </row>
    <row r="527" spans="1:7" s="150" customFormat="1" ht="13.2">
      <c r="A527" s="53"/>
      <c r="B527" s="65"/>
      <c r="C527" s="65"/>
      <c r="D527" s="65"/>
      <c r="E527" s="65"/>
      <c r="F527" s="66"/>
      <c r="G527" s="77"/>
    </row>
    <row r="528" spans="1:7">
      <c r="A528" s="15"/>
      <c r="B528" s="15"/>
      <c r="C528" s="109"/>
      <c r="D528" s="14"/>
      <c r="E528" s="15"/>
      <c r="F528" s="41"/>
      <c r="G528" s="21"/>
    </row>
    <row r="529" spans="1:7">
      <c r="A529" s="15"/>
      <c r="B529" s="15"/>
      <c r="C529" s="562" t="s">
        <v>180</v>
      </c>
      <c r="D529" s="14"/>
      <c r="E529" s="15"/>
      <c r="F529" s="558"/>
      <c r="G529" s="83"/>
    </row>
    <row r="530" spans="1:7">
      <c r="A530" s="15"/>
      <c r="B530" s="15"/>
      <c r="C530" s="548"/>
      <c r="D530" s="14"/>
      <c r="E530" s="15"/>
      <c r="F530" s="558"/>
      <c r="G530" s="83"/>
    </row>
    <row r="531" spans="1:7">
      <c r="A531" s="15" t="s">
        <v>1478</v>
      </c>
      <c r="B531" s="15"/>
      <c r="C531" s="548" t="s">
        <v>154</v>
      </c>
      <c r="D531" s="14" t="s">
        <v>33</v>
      </c>
      <c r="E531" s="15">
        <v>2</v>
      </c>
      <c r="F531" s="560"/>
      <c r="G531" s="83"/>
    </row>
    <row r="532" spans="1:7">
      <c r="A532" s="15"/>
      <c r="B532" s="15"/>
      <c r="C532" s="548"/>
      <c r="D532" s="14"/>
      <c r="E532" s="15"/>
      <c r="F532" s="560"/>
      <c r="G532" s="83"/>
    </row>
    <row r="533" spans="1:7">
      <c r="A533" s="15" t="s">
        <v>1479</v>
      </c>
      <c r="B533" s="15"/>
      <c r="C533" s="548" t="s">
        <v>155</v>
      </c>
      <c r="D533" s="14" t="s">
        <v>33</v>
      </c>
      <c r="E533" s="15">
        <v>2</v>
      </c>
      <c r="F533" s="560"/>
      <c r="G533" s="83"/>
    </row>
    <row r="534" spans="1:7">
      <c r="A534" s="15"/>
      <c r="B534" s="15"/>
      <c r="C534" s="548"/>
      <c r="D534" s="14"/>
      <c r="E534" s="15"/>
      <c r="F534" s="560"/>
      <c r="G534" s="83"/>
    </row>
    <row r="535" spans="1:7">
      <c r="A535" s="15" t="s">
        <v>1480</v>
      </c>
      <c r="B535" s="15"/>
      <c r="C535" s="548" t="s">
        <v>156</v>
      </c>
      <c r="D535" s="14" t="s">
        <v>33</v>
      </c>
      <c r="E535" s="15">
        <v>12</v>
      </c>
      <c r="F535" s="560"/>
      <c r="G535" s="83"/>
    </row>
    <row r="536" spans="1:7">
      <c r="A536" s="15"/>
      <c r="B536" s="15"/>
      <c r="C536" s="548"/>
      <c r="D536" s="14"/>
      <c r="E536" s="15"/>
      <c r="F536" s="560"/>
      <c r="G536" s="83"/>
    </row>
    <row r="537" spans="1:7">
      <c r="A537" s="15" t="s">
        <v>1481</v>
      </c>
      <c r="B537" s="15"/>
      <c r="C537" s="548" t="s">
        <v>157</v>
      </c>
      <c r="D537" s="14" t="s">
        <v>33</v>
      </c>
      <c r="E537" s="15">
        <v>10</v>
      </c>
      <c r="F537" s="560"/>
      <c r="G537" s="83"/>
    </row>
    <row r="538" spans="1:7">
      <c r="A538" s="15"/>
      <c r="B538" s="15"/>
      <c r="C538" s="548"/>
      <c r="D538" s="14"/>
      <c r="E538" s="15"/>
      <c r="F538" s="560"/>
      <c r="G538" s="83"/>
    </row>
    <row r="539" spans="1:7">
      <c r="A539" s="15" t="s">
        <v>1482</v>
      </c>
      <c r="B539" s="15"/>
      <c r="C539" s="548" t="s">
        <v>159</v>
      </c>
      <c r="D539" s="14" t="s">
        <v>33</v>
      </c>
      <c r="E539" s="15">
        <v>20</v>
      </c>
      <c r="F539" s="560"/>
      <c r="G539" s="83"/>
    </row>
    <row r="540" spans="1:7">
      <c r="A540" s="15"/>
      <c r="B540" s="15"/>
      <c r="C540" s="548"/>
      <c r="D540" s="14"/>
      <c r="E540" s="15"/>
      <c r="F540" s="560"/>
      <c r="G540" s="83"/>
    </row>
    <row r="541" spans="1:7">
      <c r="A541" s="15" t="s">
        <v>1483</v>
      </c>
      <c r="B541" s="15"/>
      <c r="C541" s="548" t="s">
        <v>160</v>
      </c>
      <c r="D541" s="14" t="s">
        <v>33</v>
      </c>
      <c r="E541" s="15">
        <v>20</v>
      </c>
      <c r="F541" s="560"/>
      <c r="G541" s="83"/>
    </row>
    <row r="542" spans="1:7">
      <c r="A542" s="15"/>
      <c r="B542" s="15"/>
      <c r="C542" s="43"/>
      <c r="D542" s="14"/>
      <c r="E542" s="15"/>
      <c r="F542" s="560"/>
      <c r="G542" s="83"/>
    </row>
    <row r="543" spans="1:7">
      <c r="A543" s="15" t="s">
        <v>1484</v>
      </c>
      <c r="B543" s="15"/>
      <c r="C543" s="548" t="s">
        <v>161</v>
      </c>
      <c r="D543" s="14" t="s">
        <v>33</v>
      </c>
      <c r="E543" s="15">
        <v>2</v>
      </c>
      <c r="F543" s="560"/>
      <c r="G543" s="83"/>
    </row>
    <row r="544" spans="1:7">
      <c r="A544" s="15"/>
      <c r="B544" s="15"/>
      <c r="C544" s="548"/>
      <c r="D544" s="14"/>
      <c r="E544" s="15"/>
      <c r="F544" s="560"/>
      <c r="G544" s="83"/>
    </row>
    <row r="545" spans="1:7">
      <c r="A545" s="15" t="s">
        <v>1485</v>
      </c>
      <c r="B545" s="15"/>
      <c r="C545" s="548" t="s">
        <v>162</v>
      </c>
      <c r="D545" s="14" t="s">
        <v>33</v>
      </c>
      <c r="E545" s="15">
        <v>2</v>
      </c>
      <c r="F545" s="560"/>
      <c r="G545" s="83"/>
    </row>
    <row r="546" spans="1:7">
      <c r="A546" s="15"/>
      <c r="B546" s="15"/>
      <c r="C546" s="548"/>
      <c r="D546" s="14"/>
      <c r="E546" s="15"/>
      <c r="F546" s="560"/>
      <c r="G546" s="83"/>
    </row>
    <row r="547" spans="1:7">
      <c r="A547" s="15" t="s">
        <v>1486</v>
      </c>
      <c r="B547" s="15"/>
      <c r="C547" s="548" t="s">
        <v>163</v>
      </c>
      <c r="D547" s="14" t="s">
        <v>33</v>
      </c>
      <c r="E547" s="15">
        <v>2</v>
      </c>
      <c r="F547" s="560"/>
      <c r="G547" s="83"/>
    </row>
    <row r="548" spans="1:7">
      <c r="A548" s="15"/>
      <c r="B548" s="15"/>
      <c r="C548" s="548"/>
      <c r="D548" s="14"/>
      <c r="E548" s="15"/>
      <c r="F548" s="560"/>
      <c r="G548" s="83"/>
    </row>
    <row r="549" spans="1:7">
      <c r="A549" s="15"/>
      <c r="B549" s="15"/>
      <c r="C549" s="559" t="s">
        <v>181</v>
      </c>
      <c r="D549" s="14"/>
      <c r="E549" s="15"/>
      <c r="F549" s="560"/>
      <c r="G549" s="83"/>
    </row>
    <row r="550" spans="1:7">
      <c r="A550" s="15"/>
      <c r="B550" s="15"/>
      <c r="C550" s="559"/>
      <c r="D550" s="14"/>
      <c r="E550" s="15"/>
      <c r="F550" s="560"/>
      <c r="G550" s="83"/>
    </row>
    <row r="551" spans="1:7">
      <c r="A551" s="15" t="s">
        <v>1487</v>
      </c>
      <c r="B551" s="15"/>
      <c r="C551" s="548" t="s">
        <v>182</v>
      </c>
      <c r="D551" s="14" t="s">
        <v>33</v>
      </c>
      <c r="E551" s="15">
        <v>8</v>
      </c>
      <c r="F551" s="560"/>
      <c r="G551" s="83"/>
    </row>
    <row r="552" spans="1:7">
      <c r="A552" s="15"/>
      <c r="B552" s="15"/>
      <c r="C552" s="559"/>
      <c r="D552" s="14"/>
      <c r="E552" s="15"/>
      <c r="F552" s="560"/>
      <c r="G552" s="83"/>
    </row>
    <row r="553" spans="1:7">
      <c r="A553" s="15" t="s">
        <v>1488</v>
      </c>
      <c r="B553" s="15"/>
      <c r="C553" s="720" t="s">
        <v>183</v>
      </c>
      <c r="D553" s="14" t="s">
        <v>33</v>
      </c>
      <c r="E553" s="15">
        <v>3</v>
      </c>
      <c r="F553" s="560"/>
      <c r="G553" s="83"/>
    </row>
    <row r="554" spans="1:7">
      <c r="A554" s="15"/>
      <c r="B554" s="15"/>
      <c r="C554" s="559"/>
      <c r="D554" s="14"/>
      <c r="E554" s="15"/>
      <c r="F554" s="560"/>
      <c r="G554" s="83"/>
    </row>
    <row r="555" spans="1:7">
      <c r="A555" s="15" t="s">
        <v>1489</v>
      </c>
      <c r="B555" s="15"/>
      <c r="C555" s="720" t="s">
        <v>184</v>
      </c>
      <c r="D555" s="14" t="s">
        <v>33</v>
      </c>
      <c r="E555" s="15">
        <v>2</v>
      </c>
      <c r="F555" s="560"/>
      <c r="G555" s="83"/>
    </row>
    <row r="556" spans="1:7">
      <c r="A556" s="15"/>
      <c r="B556" s="15"/>
      <c r="C556" s="559"/>
      <c r="D556" s="14"/>
      <c r="E556" s="15"/>
      <c r="F556" s="560"/>
      <c r="G556" s="83"/>
    </row>
    <row r="557" spans="1:7">
      <c r="A557" s="15" t="s">
        <v>1490</v>
      </c>
      <c r="B557" s="15"/>
      <c r="C557" s="548" t="s">
        <v>185</v>
      </c>
      <c r="D557" s="14" t="s">
        <v>33</v>
      </c>
      <c r="E557" s="15">
        <v>2</v>
      </c>
      <c r="F557" s="560"/>
      <c r="G557" s="83"/>
    </row>
    <row r="558" spans="1:7">
      <c r="A558" s="15"/>
      <c r="B558" s="15"/>
      <c r="C558" s="559"/>
      <c r="D558" s="14"/>
      <c r="E558" s="15"/>
      <c r="F558" s="560"/>
      <c r="G558" s="83"/>
    </row>
    <row r="559" spans="1:7">
      <c r="A559" s="15"/>
      <c r="B559" s="15"/>
      <c r="C559" s="559" t="s">
        <v>186</v>
      </c>
      <c r="D559" s="14"/>
      <c r="E559" s="15"/>
      <c r="F559" s="560"/>
      <c r="G559" s="83"/>
    </row>
    <row r="560" spans="1:7">
      <c r="A560" s="15"/>
      <c r="B560" s="15"/>
      <c r="C560" s="559"/>
      <c r="D560" s="14"/>
      <c r="E560" s="15"/>
      <c r="F560" s="560"/>
      <c r="G560" s="83"/>
    </row>
    <row r="561" spans="1:7">
      <c r="A561" s="15" t="s">
        <v>1491</v>
      </c>
      <c r="B561" s="15"/>
      <c r="C561" s="548" t="s">
        <v>187</v>
      </c>
      <c r="D561" s="14" t="s">
        <v>12</v>
      </c>
      <c r="E561" s="15">
        <v>40</v>
      </c>
      <c r="F561" s="560"/>
      <c r="G561" s="83"/>
    </row>
    <row r="562" spans="1:7">
      <c r="A562" s="15"/>
      <c r="B562" s="15"/>
      <c r="C562" s="548"/>
      <c r="D562" s="14"/>
      <c r="E562" s="15"/>
      <c r="F562" s="560"/>
      <c r="G562" s="83"/>
    </row>
    <row r="563" spans="1:7">
      <c r="A563" s="15" t="s">
        <v>1492</v>
      </c>
      <c r="B563" s="15"/>
      <c r="C563" s="548" t="s">
        <v>188</v>
      </c>
      <c r="D563" s="14" t="s">
        <v>33</v>
      </c>
      <c r="E563" s="15">
        <v>8</v>
      </c>
      <c r="F563" s="560"/>
      <c r="G563" s="83"/>
    </row>
    <row r="564" spans="1:7">
      <c r="A564" s="15"/>
      <c r="B564" s="15"/>
      <c r="C564" s="559"/>
      <c r="D564" s="14"/>
      <c r="E564" s="15"/>
      <c r="F564" s="560"/>
      <c r="G564" s="83"/>
    </row>
    <row r="565" spans="1:7">
      <c r="A565" s="15" t="s">
        <v>1493</v>
      </c>
      <c r="B565" s="15"/>
      <c r="C565" s="548" t="s">
        <v>189</v>
      </c>
      <c r="D565" s="14" t="s">
        <v>33</v>
      </c>
      <c r="E565" s="15">
        <v>8</v>
      </c>
      <c r="F565" s="560"/>
      <c r="G565" s="83"/>
    </row>
    <row r="566" spans="1:7">
      <c r="A566" s="15"/>
      <c r="B566" s="15"/>
      <c r="C566" s="548"/>
      <c r="D566" s="14"/>
      <c r="E566" s="15"/>
      <c r="F566" s="560"/>
      <c r="G566" s="83"/>
    </row>
    <row r="567" spans="1:7">
      <c r="A567" s="15"/>
      <c r="B567" s="15"/>
      <c r="C567" s="559" t="s">
        <v>190</v>
      </c>
      <c r="D567" s="14"/>
      <c r="E567" s="15"/>
      <c r="F567" s="560"/>
      <c r="G567" s="83"/>
    </row>
    <row r="568" spans="1:7">
      <c r="A568" s="15"/>
      <c r="B568" s="15"/>
      <c r="C568" s="559"/>
      <c r="D568" s="14"/>
      <c r="E568" s="15"/>
      <c r="F568" s="560"/>
      <c r="G568" s="83"/>
    </row>
    <row r="569" spans="1:7" ht="27.6">
      <c r="A569" s="15" t="s">
        <v>1494</v>
      </c>
      <c r="B569" s="15"/>
      <c r="C569" s="720" t="s">
        <v>191</v>
      </c>
      <c r="D569" s="14" t="s">
        <v>33</v>
      </c>
      <c r="E569" s="15">
        <v>16</v>
      </c>
      <c r="F569" s="560"/>
      <c r="G569" s="83"/>
    </row>
    <row r="570" spans="1:7">
      <c r="A570" s="15"/>
      <c r="B570" s="15"/>
      <c r="C570" s="559"/>
      <c r="D570" s="14"/>
      <c r="E570" s="15"/>
      <c r="F570" s="560"/>
      <c r="G570" s="83"/>
    </row>
    <row r="571" spans="1:7">
      <c r="A571" s="15"/>
      <c r="B571" s="15"/>
      <c r="C571" s="562" t="s">
        <v>192</v>
      </c>
      <c r="D571" s="14"/>
      <c r="E571" s="15"/>
      <c r="F571" s="560"/>
      <c r="G571" s="83"/>
    </row>
    <row r="572" spans="1:7">
      <c r="A572" s="15"/>
      <c r="B572" s="15"/>
      <c r="C572" s="548"/>
      <c r="D572" s="14"/>
      <c r="E572" s="15"/>
      <c r="F572" s="560"/>
      <c r="G572" s="83"/>
    </row>
    <row r="573" spans="1:7" ht="26.4">
      <c r="A573" s="15" t="s">
        <v>1495</v>
      </c>
      <c r="B573" s="15"/>
      <c r="C573" s="548" t="s">
        <v>193</v>
      </c>
      <c r="D573" s="14" t="s">
        <v>257</v>
      </c>
      <c r="E573" s="15">
        <v>1</v>
      </c>
      <c r="F573" s="560"/>
      <c r="G573" s="83"/>
    </row>
    <row r="574" spans="1:7">
      <c r="A574" s="15"/>
      <c r="B574" s="15"/>
      <c r="C574" s="559"/>
      <c r="D574" s="14"/>
      <c r="E574" s="15"/>
      <c r="F574" s="560"/>
      <c r="G574" s="83"/>
    </row>
    <row r="575" spans="1:7" ht="26.4">
      <c r="A575" s="15" t="s">
        <v>1496</v>
      </c>
      <c r="B575" s="15"/>
      <c r="C575" s="548" t="s">
        <v>194</v>
      </c>
      <c r="D575" s="14" t="s">
        <v>257</v>
      </c>
      <c r="E575" s="15">
        <v>1</v>
      </c>
      <c r="F575" s="560"/>
      <c r="G575" s="83"/>
    </row>
    <row r="576" spans="1:7">
      <c r="A576" s="15"/>
      <c r="B576" s="15"/>
      <c r="C576" s="559"/>
      <c r="D576" s="14"/>
      <c r="E576" s="15"/>
      <c r="F576" s="558"/>
      <c r="G576" s="83"/>
    </row>
    <row r="577" spans="1:7" ht="26.4">
      <c r="A577" s="15" t="s">
        <v>1497</v>
      </c>
      <c r="B577" s="15"/>
      <c r="C577" s="548" t="s">
        <v>195</v>
      </c>
      <c r="D577" s="14" t="s">
        <v>257</v>
      </c>
      <c r="E577" s="15">
        <v>1</v>
      </c>
      <c r="F577" s="558"/>
      <c r="G577" s="83"/>
    </row>
    <row r="578" spans="1:7">
      <c r="A578" s="15"/>
      <c r="B578" s="15"/>
      <c r="C578" s="548"/>
      <c r="D578" s="14"/>
      <c r="E578" s="15"/>
      <c r="F578" s="558"/>
      <c r="G578" s="83"/>
    </row>
    <row r="579" spans="1:7" ht="26.4">
      <c r="A579" s="15" t="s">
        <v>1498</v>
      </c>
      <c r="B579" s="15"/>
      <c r="C579" s="548" t="s">
        <v>196</v>
      </c>
      <c r="D579" s="14" t="s">
        <v>257</v>
      </c>
      <c r="E579" s="15">
        <v>1</v>
      </c>
      <c r="F579" s="558"/>
      <c r="G579" s="83"/>
    </row>
    <row r="580" spans="1:7">
      <c r="A580" s="15"/>
      <c r="B580" s="15"/>
      <c r="C580" s="548"/>
      <c r="D580" s="14"/>
      <c r="E580" s="15"/>
      <c r="F580" s="558"/>
      <c r="G580" s="83"/>
    </row>
    <row r="581" spans="1:7" ht="26.4">
      <c r="A581" s="15" t="s">
        <v>1499</v>
      </c>
      <c r="B581" s="15"/>
      <c r="C581" s="548" t="s">
        <v>197</v>
      </c>
      <c r="D581" s="14" t="s">
        <v>257</v>
      </c>
      <c r="E581" s="15">
        <v>1</v>
      </c>
      <c r="F581" s="558"/>
      <c r="G581" s="83"/>
    </row>
    <row r="582" spans="1:7">
      <c r="A582" s="15"/>
      <c r="B582" s="15"/>
      <c r="C582" s="22"/>
      <c r="D582" s="14"/>
      <c r="E582" s="15"/>
      <c r="F582" s="42"/>
      <c r="G582" s="17"/>
    </row>
    <row r="583" spans="1:7">
      <c r="A583" s="15"/>
      <c r="B583" s="15"/>
      <c r="C583" s="22"/>
      <c r="D583" s="14"/>
      <c r="E583" s="15"/>
      <c r="F583" s="42"/>
      <c r="G583" s="17"/>
    </row>
    <row r="584" spans="1:7">
      <c r="A584" s="34"/>
      <c r="B584" s="34"/>
      <c r="C584" s="57"/>
      <c r="D584" s="14"/>
      <c r="E584" s="15"/>
      <c r="F584" s="41"/>
      <c r="G584" s="21"/>
    </row>
    <row r="585" spans="1:7" s="150" customFormat="1" ht="13.2">
      <c r="A585" s="62"/>
      <c r="B585" s="70"/>
      <c r="C585" s="70"/>
      <c r="D585" s="70"/>
      <c r="E585" s="70"/>
      <c r="F585" s="71"/>
      <c r="G585" s="72"/>
    </row>
    <row r="586" spans="1:7" s="150" customFormat="1" ht="13.2">
      <c r="A586" s="152" t="s">
        <v>252</v>
      </c>
      <c r="B586" s="60"/>
      <c r="C586" s="153"/>
      <c r="D586" s="153"/>
      <c r="E586" s="153"/>
      <c r="F586" s="155"/>
      <c r="G586" s="170"/>
    </row>
    <row r="587" spans="1:7" s="150" customFormat="1" thickBot="1">
      <c r="A587" s="53"/>
      <c r="B587" s="65"/>
      <c r="C587" s="65"/>
      <c r="D587" s="65"/>
      <c r="E587" s="65"/>
      <c r="F587" s="73"/>
      <c r="G587" s="51"/>
    </row>
    <row r="588" spans="1:7" s="150" customFormat="1" thickBot="1">
      <c r="A588" s="768" t="s">
        <v>27</v>
      </c>
      <c r="B588" s="769"/>
      <c r="C588" s="770"/>
      <c r="D588" s="770"/>
      <c r="E588" s="770"/>
      <c r="F588" s="788" t="s">
        <v>28</v>
      </c>
      <c r="G588" s="789"/>
    </row>
    <row r="589" spans="1:7" s="150" customFormat="1" ht="13.2">
      <c r="A589" s="148" t="s">
        <v>248</v>
      </c>
      <c r="B589" s="148"/>
      <c r="C589" s="149"/>
      <c r="D589" s="149"/>
      <c r="E589" s="149"/>
      <c r="F589" s="149"/>
      <c r="G589" s="149"/>
    </row>
    <row r="590" spans="1:7" s="150" customFormat="1" ht="12.75" customHeight="1">
      <c r="A590" s="763" t="s">
        <v>1837</v>
      </c>
      <c r="B590" s="763"/>
      <c r="C590" s="763"/>
      <c r="D590" s="763"/>
      <c r="E590" s="763"/>
      <c r="F590" s="763"/>
      <c r="G590" s="763"/>
    </row>
    <row r="591" spans="1:7" s="150" customFormat="1" ht="15" customHeight="1">
      <c r="A591" s="757" t="s">
        <v>1351</v>
      </c>
      <c r="B591" s="757"/>
      <c r="C591" s="757"/>
      <c r="D591" s="621"/>
      <c r="E591" s="621"/>
      <c r="F591" s="621"/>
      <c r="G591" s="621"/>
    </row>
    <row r="592" spans="1:7" s="150" customFormat="1" ht="13.2">
      <c r="A592" s="60"/>
      <c r="B592" s="60"/>
      <c r="C592" s="149"/>
      <c r="D592" s="149"/>
      <c r="E592" s="149"/>
      <c r="F592" s="171"/>
      <c r="G592" s="149"/>
    </row>
    <row r="593" spans="1:7" s="150" customFormat="1" ht="13.2">
      <c r="A593" s="61"/>
      <c r="B593" s="61"/>
      <c r="C593" s="61"/>
      <c r="D593" s="61"/>
      <c r="E593" s="61"/>
      <c r="F593" s="74"/>
      <c r="G593" s="61"/>
    </row>
    <row r="594" spans="1:7" s="150" customFormat="1" ht="13.2">
      <c r="A594" s="29" t="s">
        <v>0</v>
      </c>
      <c r="B594" s="29" t="s">
        <v>433</v>
      </c>
      <c r="C594" s="29" t="s">
        <v>1</v>
      </c>
      <c r="D594" s="29" t="s">
        <v>2</v>
      </c>
      <c r="E594" s="29" t="s">
        <v>3</v>
      </c>
      <c r="F594" s="172" t="s">
        <v>4</v>
      </c>
      <c r="G594" s="29" t="s">
        <v>249</v>
      </c>
    </row>
    <row r="595" spans="1:7" s="150" customFormat="1" ht="13.2">
      <c r="A595" s="29" t="s">
        <v>29</v>
      </c>
      <c r="B595" s="29"/>
      <c r="C595" s="29"/>
      <c r="D595" s="29"/>
      <c r="E595" s="29"/>
      <c r="F595" s="172"/>
      <c r="G595" s="29" t="s">
        <v>250</v>
      </c>
    </row>
    <row r="596" spans="1:7" s="150" customFormat="1" ht="13.2">
      <c r="A596" s="51"/>
      <c r="B596" s="51"/>
      <c r="C596" s="51"/>
      <c r="D596" s="51"/>
      <c r="E596" s="51"/>
      <c r="F596" s="75"/>
      <c r="G596" s="29"/>
    </row>
    <row r="597" spans="1:7" s="150" customFormat="1" ht="13.2">
      <c r="A597" s="62"/>
      <c r="B597" s="63"/>
      <c r="C597" s="63"/>
      <c r="D597" s="63"/>
      <c r="E597" s="63"/>
      <c r="F597" s="76"/>
      <c r="G597" s="61"/>
    </row>
    <row r="598" spans="1:7" s="150" customFormat="1" ht="13.2">
      <c r="A598" s="152" t="s">
        <v>251</v>
      </c>
      <c r="B598" s="60"/>
      <c r="C598" s="153"/>
      <c r="D598" s="153"/>
      <c r="E598" s="153"/>
      <c r="F598" s="154"/>
      <c r="G598" s="170"/>
    </row>
    <row r="599" spans="1:7" s="150" customFormat="1" ht="13.2">
      <c r="A599" s="53"/>
      <c r="B599" s="65"/>
      <c r="C599" s="65"/>
      <c r="D599" s="65"/>
      <c r="E599" s="65"/>
      <c r="F599" s="66"/>
      <c r="G599" s="77"/>
    </row>
    <row r="600" spans="1:7">
      <c r="A600" s="15"/>
      <c r="B600" s="15"/>
      <c r="C600" s="109"/>
      <c r="D600" s="14"/>
      <c r="E600" s="15"/>
      <c r="F600" s="41"/>
      <c r="G600" s="21"/>
    </row>
    <row r="601" spans="1:7">
      <c r="A601" s="15"/>
      <c r="B601" s="15"/>
      <c r="C601" s="559" t="s">
        <v>198</v>
      </c>
      <c r="D601" s="14"/>
      <c r="E601" s="15"/>
      <c r="F601" s="558"/>
      <c r="G601" s="84"/>
    </row>
    <row r="602" spans="1:7">
      <c r="A602" s="15"/>
      <c r="B602" s="15"/>
      <c r="C602" s="559" t="s">
        <v>199</v>
      </c>
      <c r="D602" s="14"/>
      <c r="E602" s="15"/>
      <c r="F602" s="558"/>
      <c r="G602" s="84"/>
    </row>
    <row r="603" spans="1:7">
      <c r="A603" s="15"/>
      <c r="B603" s="15"/>
      <c r="C603" s="559"/>
      <c r="D603" s="14"/>
      <c r="E603" s="15"/>
      <c r="F603" s="558"/>
      <c r="G603" s="84"/>
    </row>
    <row r="604" spans="1:7">
      <c r="A604" s="15" t="s">
        <v>1500</v>
      </c>
      <c r="B604" s="15"/>
      <c r="C604" s="548" t="s">
        <v>200</v>
      </c>
      <c r="D604" s="14" t="s">
        <v>33</v>
      </c>
      <c r="E604" s="15">
        <v>8</v>
      </c>
      <c r="F604" s="558"/>
      <c r="G604" s="83"/>
    </row>
    <row r="605" spans="1:7">
      <c r="A605" s="15"/>
      <c r="B605" s="15"/>
      <c r="C605" s="548"/>
      <c r="D605" s="14"/>
      <c r="E605" s="15"/>
      <c r="F605" s="558"/>
      <c r="G605" s="83"/>
    </row>
    <row r="606" spans="1:7">
      <c r="A606" s="15" t="s">
        <v>1501</v>
      </c>
      <c r="B606" s="15"/>
      <c r="C606" s="548" t="s">
        <v>201</v>
      </c>
      <c r="D606" s="14" t="s">
        <v>33</v>
      </c>
      <c r="E606" s="15">
        <v>6</v>
      </c>
      <c r="F606" s="558"/>
      <c r="G606" s="83"/>
    </row>
    <row r="607" spans="1:7">
      <c r="A607" s="15"/>
      <c r="B607" s="15"/>
      <c r="C607" s="548"/>
      <c r="D607" s="14"/>
      <c r="E607" s="15"/>
      <c r="F607" s="558"/>
      <c r="G607" s="83"/>
    </row>
    <row r="608" spans="1:7">
      <c r="A608" s="15" t="s">
        <v>1502</v>
      </c>
      <c r="B608" s="15"/>
      <c r="C608" s="548" t="s">
        <v>202</v>
      </c>
      <c r="D608" s="14" t="s">
        <v>33</v>
      </c>
      <c r="E608" s="15">
        <v>4</v>
      </c>
      <c r="F608" s="558"/>
      <c r="G608" s="83"/>
    </row>
    <row r="609" spans="1:7">
      <c r="A609" s="15"/>
      <c r="B609" s="15"/>
      <c r="C609" s="548"/>
      <c r="D609" s="14"/>
      <c r="E609" s="15"/>
      <c r="F609" s="558"/>
      <c r="G609" s="83"/>
    </row>
    <row r="610" spans="1:7">
      <c r="A610" s="15" t="s">
        <v>1503</v>
      </c>
      <c r="B610" s="15"/>
      <c r="C610" s="548" t="s">
        <v>203</v>
      </c>
      <c r="D610" s="14" t="s">
        <v>33</v>
      </c>
      <c r="E610" s="15">
        <v>2</v>
      </c>
      <c r="F610" s="558"/>
      <c r="G610" s="83"/>
    </row>
    <row r="611" spans="1:7">
      <c r="A611" s="15"/>
      <c r="B611" s="15"/>
      <c r="C611" s="548"/>
      <c r="D611" s="14"/>
      <c r="E611" s="15"/>
      <c r="F611" s="558"/>
      <c r="G611" s="83"/>
    </row>
    <row r="612" spans="1:7">
      <c r="A612" s="15"/>
      <c r="B612" s="15"/>
      <c r="C612" s="548"/>
      <c r="D612" s="14"/>
      <c r="E612" s="19"/>
      <c r="F612" s="563"/>
      <c r="G612" s="83"/>
    </row>
    <row r="613" spans="1:7">
      <c r="A613" s="15"/>
      <c r="B613" s="15"/>
      <c r="C613" s="559" t="s">
        <v>204</v>
      </c>
      <c r="D613" s="14"/>
      <c r="E613" s="19"/>
      <c r="F613" s="563"/>
      <c r="G613" s="83"/>
    </row>
    <row r="614" spans="1:7">
      <c r="A614" s="15"/>
      <c r="B614" s="15"/>
      <c r="C614" s="559"/>
      <c r="D614" s="14"/>
      <c r="E614" s="15"/>
      <c r="F614" s="558"/>
      <c r="G614" s="84"/>
    </row>
    <row r="615" spans="1:7">
      <c r="A615" s="15" t="s">
        <v>1504</v>
      </c>
      <c r="B615" s="15"/>
      <c r="C615" s="548" t="s">
        <v>200</v>
      </c>
      <c r="D615" s="14" t="s">
        <v>33</v>
      </c>
      <c r="E615" s="15">
        <v>8</v>
      </c>
      <c r="F615" s="558"/>
      <c r="G615" s="83"/>
    </row>
    <row r="616" spans="1:7">
      <c r="A616" s="15"/>
      <c r="B616" s="15"/>
      <c r="C616" s="548"/>
      <c r="D616" s="14"/>
      <c r="E616" s="15"/>
      <c r="F616" s="558"/>
      <c r="G616" s="83"/>
    </row>
    <row r="617" spans="1:7">
      <c r="A617" s="15" t="s">
        <v>1505</v>
      </c>
      <c r="B617" s="15"/>
      <c r="C617" s="548" t="s">
        <v>201</v>
      </c>
      <c r="D617" s="14" t="s">
        <v>33</v>
      </c>
      <c r="E617" s="15">
        <v>4</v>
      </c>
      <c r="F617" s="558"/>
      <c r="G617" s="83"/>
    </row>
    <row r="618" spans="1:7">
      <c r="A618" s="15"/>
      <c r="B618" s="15"/>
      <c r="C618" s="548"/>
      <c r="D618" s="14"/>
      <c r="E618" s="15"/>
      <c r="F618" s="558"/>
      <c r="G618" s="83"/>
    </row>
    <row r="619" spans="1:7">
      <c r="A619" s="15" t="s">
        <v>1506</v>
      </c>
      <c r="B619" s="15"/>
      <c r="C619" s="548" t="s">
        <v>202</v>
      </c>
      <c r="D619" s="14" t="s">
        <v>33</v>
      </c>
      <c r="E619" s="15">
        <v>4</v>
      </c>
      <c r="F619" s="558"/>
      <c r="G619" s="83"/>
    </row>
    <row r="620" spans="1:7">
      <c r="A620" s="15"/>
      <c r="B620" s="15"/>
      <c r="C620" s="548"/>
      <c r="D620" s="14"/>
      <c r="E620" s="15"/>
      <c r="F620" s="558"/>
      <c r="G620" s="83"/>
    </row>
    <row r="621" spans="1:7">
      <c r="A621" s="15" t="s">
        <v>1507</v>
      </c>
      <c r="B621" s="15"/>
      <c r="C621" s="548" t="s">
        <v>203</v>
      </c>
      <c r="D621" s="14" t="s">
        <v>33</v>
      </c>
      <c r="E621" s="15">
        <v>4</v>
      </c>
      <c r="F621" s="558"/>
      <c r="G621" s="83"/>
    </row>
    <row r="622" spans="1:7">
      <c r="A622" s="15"/>
      <c r="B622" s="15"/>
      <c r="C622" s="548"/>
      <c r="D622" s="14"/>
      <c r="E622" s="15"/>
      <c r="F622" s="558"/>
      <c r="G622" s="83"/>
    </row>
    <row r="623" spans="1:7">
      <c r="A623" s="15" t="s">
        <v>1508</v>
      </c>
      <c r="B623" s="15"/>
      <c r="C623" s="548" t="s">
        <v>205</v>
      </c>
      <c r="D623" s="14" t="s">
        <v>33</v>
      </c>
      <c r="E623" s="15">
        <v>3</v>
      </c>
      <c r="F623" s="558"/>
      <c r="G623" s="83"/>
    </row>
    <row r="624" spans="1:7">
      <c r="A624" s="15"/>
      <c r="B624" s="15"/>
      <c r="C624" s="548"/>
      <c r="D624" s="14"/>
      <c r="E624" s="15"/>
      <c r="F624" s="558"/>
      <c r="G624" s="83"/>
    </row>
    <row r="625" spans="1:7">
      <c r="A625" s="15" t="s">
        <v>1504</v>
      </c>
      <c r="B625" s="15"/>
      <c r="C625" s="548" t="s">
        <v>206</v>
      </c>
      <c r="D625" s="14" t="s">
        <v>33</v>
      </c>
      <c r="E625" s="15">
        <v>2</v>
      </c>
      <c r="F625" s="558"/>
      <c r="G625" s="83"/>
    </row>
    <row r="626" spans="1:7">
      <c r="A626" s="15"/>
      <c r="B626" s="15"/>
      <c r="C626" s="548"/>
      <c r="D626" s="14"/>
      <c r="E626" s="15"/>
      <c r="F626" s="558"/>
      <c r="G626" s="83"/>
    </row>
    <row r="627" spans="1:7">
      <c r="A627" s="15"/>
      <c r="B627" s="15"/>
      <c r="C627" s="559" t="s">
        <v>207</v>
      </c>
      <c r="D627" s="14"/>
      <c r="E627" s="15"/>
      <c r="F627" s="558"/>
      <c r="G627" s="84"/>
    </row>
    <row r="628" spans="1:7">
      <c r="A628" s="15"/>
      <c r="B628" s="15"/>
      <c r="C628" s="559"/>
      <c r="D628" s="14"/>
      <c r="E628" s="15"/>
      <c r="F628" s="558"/>
      <c r="G628" s="84"/>
    </row>
    <row r="629" spans="1:7">
      <c r="A629" s="15" t="s">
        <v>1505</v>
      </c>
      <c r="B629" s="15"/>
      <c r="C629" s="548" t="s">
        <v>200</v>
      </c>
      <c r="D629" s="14" t="s">
        <v>33</v>
      </c>
      <c r="E629" s="15">
        <v>10</v>
      </c>
      <c r="F629" s="558"/>
      <c r="G629" s="83"/>
    </row>
    <row r="630" spans="1:7">
      <c r="A630" s="15"/>
      <c r="B630" s="15"/>
      <c r="C630" s="548"/>
      <c r="D630" s="14"/>
      <c r="E630" s="15"/>
      <c r="F630" s="558"/>
      <c r="G630" s="83"/>
    </row>
    <row r="631" spans="1:7">
      <c r="A631" s="15" t="s">
        <v>1506</v>
      </c>
      <c r="B631" s="15"/>
      <c r="C631" s="548" t="s">
        <v>201</v>
      </c>
      <c r="D631" s="14" t="s">
        <v>33</v>
      </c>
      <c r="E631" s="15">
        <v>8</v>
      </c>
      <c r="F631" s="558"/>
      <c r="G631" s="83"/>
    </row>
    <row r="632" spans="1:7">
      <c r="A632" s="15"/>
      <c r="B632" s="15"/>
      <c r="C632" s="548"/>
      <c r="D632" s="14"/>
      <c r="E632" s="15"/>
      <c r="F632" s="558"/>
      <c r="G632" s="83"/>
    </row>
    <row r="633" spans="1:7">
      <c r="A633" s="15" t="s">
        <v>1507</v>
      </c>
      <c r="B633" s="15"/>
      <c r="C633" s="548" t="s">
        <v>202</v>
      </c>
      <c r="D633" s="14" t="s">
        <v>33</v>
      </c>
      <c r="E633" s="15">
        <v>8</v>
      </c>
      <c r="F633" s="558"/>
      <c r="G633" s="83"/>
    </row>
    <row r="634" spans="1:7">
      <c r="A634" s="15"/>
      <c r="B634" s="15"/>
      <c r="C634" s="548"/>
      <c r="D634" s="14"/>
      <c r="E634" s="15"/>
      <c r="F634" s="558"/>
      <c r="G634" s="83"/>
    </row>
    <row r="635" spans="1:7">
      <c r="A635" s="15" t="s">
        <v>1508</v>
      </c>
      <c r="B635" s="15"/>
      <c r="C635" s="548" t="s">
        <v>203</v>
      </c>
      <c r="D635" s="14" t="s">
        <v>33</v>
      </c>
      <c r="E635" s="15">
        <v>2</v>
      </c>
      <c r="F635" s="558"/>
      <c r="G635" s="83"/>
    </row>
    <row r="636" spans="1:7">
      <c r="A636" s="15"/>
      <c r="B636" s="15"/>
      <c r="C636" s="548"/>
      <c r="D636" s="14"/>
      <c r="E636" s="15"/>
      <c r="F636" s="558"/>
      <c r="G636" s="83"/>
    </row>
    <row r="637" spans="1:7" ht="52.8">
      <c r="A637" s="9">
        <v>7.3</v>
      </c>
      <c r="B637" s="15"/>
      <c r="C637" s="12" t="s">
        <v>126</v>
      </c>
      <c r="D637" s="26"/>
      <c r="E637" s="15"/>
      <c r="F637" s="558"/>
      <c r="G637" s="83"/>
    </row>
    <row r="638" spans="1:7">
      <c r="A638" s="15"/>
      <c r="B638" s="15"/>
      <c r="C638" s="539"/>
      <c r="D638" s="26"/>
      <c r="E638" s="15"/>
      <c r="F638" s="558"/>
      <c r="G638" s="83"/>
    </row>
    <row r="639" spans="1:7" ht="26.4">
      <c r="A639" s="15" t="s">
        <v>1509</v>
      </c>
      <c r="B639" s="15"/>
      <c r="C639" s="548" t="s">
        <v>208</v>
      </c>
      <c r="D639" s="14" t="s">
        <v>257</v>
      </c>
      <c r="E639" s="15">
        <v>1</v>
      </c>
      <c r="F639" s="558"/>
      <c r="G639" s="83"/>
    </row>
    <row r="640" spans="1:7">
      <c r="A640" s="15"/>
      <c r="B640" s="15"/>
      <c r="C640" s="559"/>
      <c r="D640" s="14"/>
      <c r="E640" s="15"/>
      <c r="F640" s="560"/>
      <c r="G640" s="83"/>
    </row>
    <row r="641" spans="1:7">
      <c r="A641" s="15"/>
      <c r="B641" s="15"/>
      <c r="C641" s="720"/>
      <c r="D641" s="14"/>
      <c r="E641" s="15"/>
      <c r="F641" s="560"/>
      <c r="G641" s="83"/>
    </row>
    <row r="642" spans="1:7" ht="52.8">
      <c r="A642" s="9">
        <v>7.4</v>
      </c>
      <c r="B642" s="15"/>
      <c r="C642" s="12" t="s">
        <v>127</v>
      </c>
      <c r="D642" s="14"/>
      <c r="E642" s="15"/>
      <c r="F642" s="558"/>
      <c r="G642" s="83"/>
    </row>
    <row r="643" spans="1:7">
      <c r="A643" s="15"/>
      <c r="B643" s="15"/>
      <c r="C643" s="12"/>
      <c r="D643" s="14"/>
      <c r="E643" s="15"/>
      <c r="F643" s="558"/>
      <c r="G643" s="83"/>
    </row>
    <row r="644" spans="1:7" ht="39.6">
      <c r="A644" s="15" t="s">
        <v>1512</v>
      </c>
      <c r="B644" s="15"/>
      <c r="C644" s="22" t="s">
        <v>1510</v>
      </c>
      <c r="D644" s="14" t="s">
        <v>257</v>
      </c>
      <c r="E644" s="15">
        <v>1</v>
      </c>
      <c r="F644" s="558"/>
      <c r="G644" s="83"/>
    </row>
    <row r="645" spans="1:7">
      <c r="A645" s="15"/>
      <c r="B645" s="15"/>
      <c r="C645" s="22"/>
      <c r="D645" s="14"/>
      <c r="E645" s="15"/>
      <c r="F645" s="558"/>
      <c r="G645" s="83"/>
    </row>
    <row r="646" spans="1:7" ht="39.6">
      <c r="A646" s="15" t="s">
        <v>1513</v>
      </c>
      <c r="B646" s="15"/>
      <c r="C646" s="22" t="s">
        <v>1511</v>
      </c>
      <c r="D646" s="14" t="s">
        <v>257</v>
      </c>
      <c r="E646" s="15">
        <v>1</v>
      </c>
      <c r="F646" s="558"/>
      <c r="G646" s="83"/>
    </row>
    <row r="647" spans="1:7">
      <c r="A647" s="15"/>
      <c r="B647" s="15"/>
      <c r="C647" s="548"/>
      <c r="D647" s="14"/>
      <c r="E647" s="15"/>
      <c r="F647" s="560"/>
      <c r="G647" s="83"/>
    </row>
    <row r="648" spans="1:7">
      <c r="A648" s="45"/>
      <c r="B648" s="45"/>
      <c r="C648" s="22"/>
      <c r="D648" s="14"/>
      <c r="E648" s="15"/>
      <c r="F648" s="42"/>
      <c r="G648" s="17"/>
    </row>
    <row r="649" spans="1:7">
      <c r="A649" s="15"/>
      <c r="B649" s="15"/>
      <c r="C649" s="22"/>
      <c r="D649" s="14"/>
      <c r="E649" s="15"/>
      <c r="F649" s="42"/>
      <c r="G649" s="17"/>
    </row>
    <row r="650" spans="1:7">
      <c r="A650" s="34"/>
      <c r="B650" s="34"/>
      <c r="C650" s="57"/>
      <c r="D650" s="14"/>
      <c r="E650" s="15"/>
      <c r="F650" s="41"/>
      <c r="G650" s="21"/>
    </row>
    <row r="651" spans="1:7" s="150" customFormat="1" ht="13.2">
      <c r="A651" s="62"/>
      <c r="B651" s="70"/>
      <c r="C651" s="70"/>
      <c r="D651" s="70"/>
      <c r="E651" s="70"/>
      <c r="F651" s="71"/>
      <c r="G651" s="72"/>
    </row>
    <row r="652" spans="1:7" s="150" customFormat="1" ht="13.2">
      <c r="A652" s="152" t="s">
        <v>252</v>
      </c>
      <c r="B652" s="60"/>
      <c r="C652" s="153"/>
      <c r="D652" s="153"/>
      <c r="E652" s="153"/>
      <c r="F652" s="155"/>
      <c r="G652" s="170"/>
    </row>
    <row r="653" spans="1:7" s="150" customFormat="1" thickBot="1">
      <c r="A653" s="53"/>
      <c r="B653" s="65"/>
      <c r="C653" s="65"/>
      <c r="D653" s="65"/>
      <c r="E653" s="65"/>
      <c r="F653" s="73"/>
      <c r="G653" s="51"/>
    </row>
    <row r="654" spans="1:7" s="150" customFormat="1" thickBot="1">
      <c r="A654" s="768" t="s">
        <v>27</v>
      </c>
      <c r="B654" s="769"/>
      <c r="C654" s="770"/>
      <c r="D654" s="770"/>
      <c r="E654" s="770"/>
      <c r="F654" s="788" t="s">
        <v>28</v>
      </c>
      <c r="G654" s="789"/>
    </row>
    <row r="655" spans="1:7" s="150" customFormat="1" ht="13.2">
      <c r="A655" s="148" t="s">
        <v>248</v>
      </c>
      <c r="B655" s="148"/>
      <c r="C655" s="149"/>
      <c r="D655" s="149"/>
      <c r="E655" s="149"/>
      <c r="F655" s="149"/>
      <c r="G655" s="149"/>
    </row>
    <row r="656" spans="1:7" s="150" customFormat="1" ht="12.75" customHeight="1">
      <c r="A656" s="763" t="s">
        <v>1837</v>
      </c>
      <c r="B656" s="763"/>
      <c r="C656" s="763"/>
      <c r="D656" s="763"/>
      <c r="E656" s="763"/>
      <c r="F656" s="763"/>
      <c r="G656" s="763"/>
    </row>
    <row r="657" spans="1:7" s="150" customFormat="1" ht="15" customHeight="1">
      <c r="A657" s="757" t="s">
        <v>1351</v>
      </c>
      <c r="B657" s="757"/>
      <c r="C657" s="757"/>
      <c r="D657" s="621"/>
      <c r="E657" s="621"/>
      <c r="F657" s="621"/>
      <c r="G657" s="621"/>
    </row>
    <row r="658" spans="1:7" s="150" customFormat="1" ht="13.2">
      <c r="A658" s="60"/>
      <c r="B658" s="60"/>
      <c r="C658" s="149"/>
      <c r="D658" s="149"/>
      <c r="E658" s="149"/>
      <c r="F658" s="171"/>
      <c r="G658" s="149"/>
    </row>
    <row r="659" spans="1:7" s="150" customFormat="1" ht="13.2">
      <c r="A659" s="61"/>
      <c r="B659" s="61"/>
      <c r="C659" s="61"/>
      <c r="D659" s="61"/>
      <c r="E659" s="61"/>
      <c r="F659" s="74"/>
      <c r="G659" s="61"/>
    </row>
    <row r="660" spans="1:7" s="150" customFormat="1" ht="13.2">
      <c r="A660" s="29" t="s">
        <v>0</v>
      </c>
      <c r="B660" s="29" t="s">
        <v>433</v>
      </c>
      <c r="C660" s="29" t="s">
        <v>1</v>
      </c>
      <c r="D660" s="29" t="s">
        <v>2</v>
      </c>
      <c r="E660" s="29" t="s">
        <v>3</v>
      </c>
      <c r="F660" s="172" t="s">
        <v>4</v>
      </c>
      <c r="G660" s="29" t="s">
        <v>249</v>
      </c>
    </row>
    <row r="661" spans="1:7" s="150" customFormat="1" ht="13.2">
      <c r="A661" s="29" t="s">
        <v>29</v>
      </c>
      <c r="B661" s="29"/>
      <c r="C661" s="29"/>
      <c r="D661" s="29"/>
      <c r="E661" s="29"/>
      <c r="F661" s="172"/>
      <c r="G661" s="29" t="s">
        <v>250</v>
      </c>
    </row>
    <row r="662" spans="1:7" s="150" customFormat="1" ht="13.2">
      <c r="A662" s="51"/>
      <c r="B662" s="51"/>
      <c r="C662" s="51"/>
      <c r="D662" s="51"/>
      <c r="E662" s="51"/>
      <c r="F662" s="75"/>
      <c r="G662" s="29"/>
    </row>
    <row r="663" spans="1:7" s="150" customFormat="1" ht="13.2">
      <c r="A663" s="62"/>
      <c r="B663" s="63"/>
      <c r="C663" s="63"/>
      <c r="D663" s="63"/>
      <c r="E663" s="63"/>
      <c r="F663" s="76"/>
      <c r="G663" s="61"/>
    </row>
    <row r="664" spans="1:7" s="150" customFormat="1" ht="13.2">
      <c r="A664" s="152" t="s">
        <v>251</v>
      </c>
      <c r="B664" s="60"/>
      <c r="C664" s="153"/>
      <c r="D664" s="153"/>
      <c r="E664" s="153"/>
      <c r="F664" s="154"/>
      <c r="G664" s="170"/>
    </row>
    <row r="665" spans="1:7" s="150" customFormat="1" ht="13.2">
      <c r="A665" s="53"/>
      <c r="B665" s="65"/>
      <c r="C665" s="65"/>
      <c r="D665" s="65"/>
      <c r="E665" s="65"/>
      <c r="F665" s="66"/>
      <c r="G665" s="77"/>
    </row>
    <row r="666" spans="1:7">
      <c r="A666" s="15"/>
      <c r="B666" s="15"/>
      <c r="C666" s="46"/>
      <c r="D666" s="14"/>
      <c r="E666" s="15"/>
      <c r="F666" s="42"/>
      <c r="G666" s="17"/>
    </row>
    <row r="667" spans="1:7" s="150" customFormat="1" ht="13.2">
      <c r="A667" s="91">
        <v>8</v>
      </c>
      <c r="B667" s="569" t="s">
        <v>1701</v>
      </c>
      <c r="C667" s="544" t="s">
        <v>1514</v>
      </c>
      <c r="D667" s="37"/>
      <c r="E667" s="29"/>
      <c r="F667" s="80"/>
      <c r="G667" s="81"/>
    </row>
    <row r="668" spans="1:7">
      <c r="A668" s="15"/>
      <c r="B668" s="15"/>
      <c r="C668" s="559"/>
      <c r="D668" s="14"/>
      <c r="E668" s="15"/>
      <c r="F668" s="558"/>
      <c r="G668" s="84"/>
    </row>
    <row r="669" spans="1:7" ht="26.4">
      <c r="A669" s="15"/>
      <c r="B669" s="15"/>
      <c r="C669" s="564" t="s">
        <v>209</v>
      </c>
      <c r="D669" s="27"/>
      <c r="E669" s="23"/>
      <c r="F669" s="85"/>
      <c r="G669" s="84"/>
    </row>
    <row r="670" spans="1:7">
      <c r="A670" s="15"/>
      <c r="B670" s="15"/>
      <c r="C670" s="539"/>
      <c r="D670" s="26"/>
      <c r="E670" s="19"/>
      <c r="F670" s="84"/>
      <c r="G670" s="84"/>
    </row>
    <row r="671" spans="1:7" ht="26.4">
      <c r="A671" s="9">
        <v>8.1</v>
      </c>
      <c r="B671" s="15"/>
      <c r="C671" s="8" t="s">
        <v>122</v>
      </c>
      <c r="D671" s="550"/>
      <c r="E671" s="19"/>
      <c r="F671" s="84"/>
      <c r="G671" s="84"/>
    </row>
    <row r="672" spans="1:7">
      <c r="A672" s="9"/>
      <c r="B672" s="15"/>
      <c r="C672" s="539"/>
      <c r="D672" s="26"/>
      <c r="E672" s="15"/>
      <c r="F672" s="82"/>
      <c r="G672" s="84"/>
    </row>
    <row r="673" spans="1:7" ht="52.8">
      <c r="A673" s="15" t="s">
        <v>1516</v>
      </c>
      <c r="B673" s="15"/>
      <c r="C673" s="548" t="s">
        <v>1515</v>
      </c>
      <c r="D673" s="14" t="s">
        <v>257</v>
      </c>
      <c r="E673" s="15">
        <v>1</v>
      </c>
      <c r="F673" s="82"/>
      <c r="G673" s="83"/>
    </row>
    <row r="674" spans="1:7">
      <c r="A674" s="15"/>
      <c r="B674" s="15"/>
      <c r="C674" s="22"/>
      <c r="D674" s="14"/>
      <c r="E674" s="15"/>
      <c r="F674" s="82"/>
      <c r="G674" s="83"/>
    </row>
    <row r="675" spans="1:7" ht="52.8">
      <c r="A675" s="9">
        <v>8.1999999999999993</v>
      </c>
      <c r="B675" s="15"/>
      <c r="C675" s="539" t="s">
        <v>124</v>
      </c>
      <c r="D675" s="26"/>
      <c r="E675" s="15"/>
      <c r="F675" s="82"/>
      <c r="G675" s="83"/>
    </row>
    <row r="676" spans="1:7">
      <c r="A676" s="36"/>
      <c r="B676" s="15"/>
      <c r="C676" s="12"/>
      <c r="D676" s="26"/>
      <c r="E676" s="15"/>
      <c r="F676" s="82"/>
      <c r="G676" s="83"/>
    </row>
    <row r="677" spans="1:7">
      <c r="A677" s="14"/>
      <c r="B677" s="15"/>
      <c r="C677" s="565" t="s">
        <v>210</v>
      </c>
      <c r="D677" s="14"/>
      <c r="E677" s="23"/>
      <c r="F677" s="566"/>
      <c r="G677" s="83"/>
    </row>
    <row r="678" spans="1:7">
      <c r="A678" s="14"/>
      <c r="B678" s="15"/>
      <c r="C678" s="567"/>
      <c r="D678" s="14"/>
      <c r="E678" s="23"/>
      <c r="F678" s="566"/>
      <c r="G678" s="83"/>
    </row>
    <row r="679" spans="1:7">
      <c r="A679" s="15" t="s">
        <v>1517</v>
      </c>
      <c r="B679" s="15"/>
      <c r="C679" s="567" t="s">
        <v>211</v>
      </c>
      <c r="D679" s="14" t="s">
        <v>33</v>
      </c>
      <c r="E679" s="23">
        <v>1</v>
      </c>
      <c r="F679" s="566"/>
      <c r="G679" s="83"/>
    </row>
    <row r="680" spans="1:7">
      <c r="A680" s="15"/>
      <c r="B680" s="15"/>
      <c r="C680" s="567"/>
      <c r="D680" s="14"/>
      <c r="E680" s="23"/>
      <c r="F680" s="566"/>
      <c r="G680" s="83"/>
    </row>
    <row r="681" spans="1:7">
      <c r="A681" s="15" t="s">
        <v>1518</v>
      </c>
      <c r="B681" s="15"/>
      <c r="C681" s="567" t="s">
        <v>212</v>
      </c>
      <c r="D681" s="14" t="s">
        <v>33</v>
      </c>
      <c r="E681" s="23">
        <v>1</v>
      </c>
      <c r="F681" s="566"/>
      <c r="G681" s="83"/>
    </row>
    <row r="682" spans="1:7">
      <c r="A682" s="15"/>
      <c r="B682" s="15"/>
      <c r="C682" s="567"/>
      <c r="D682" s="14"/>
      <c r="E682" s="23"/>
      <c r="F682" s="566"/>
      <c r="G682" s="83"/>
    </row>
    <row r="683" spans="1:7">
      <c r="A683" s="15" t="s">
        <v>1519</v>
      </c>
      <c r="B683" s="15"/>
      <c r="C683" s="567" t="s">
        <v>213</v>
      </c>
      <c r="D683" s="14" t="s">
        <v>33</v>
      </c>
      <c r="E683" s="23">
        <v>1</v>
      </c>
      <c r="F683" s="566"/>
      <c r="G683" s="83"/>
    </row>
    <row r="684" spans="1:7">
      <c r="A684" s="15"/>
      <c r="B684" s="15"/>
      <c r="C684" s="567"/>
      <c r="D684" s="14"/>
      <c r="E684" s="23"/>
      <c r="F684" s="566"/>
      <c r="G684" s="83"/>
    </row>
    <row r="685" spans="1:7">
      <c r="A685" s="15"/>
      <c r="B685" s="15"/>
      <c r="C685" s="567"/>
      <c r="D685" s="14"/>
      <c r="E685" s="23"/>
      <c r="F685" s="566"/>
      <c r="G685" s="83"/>
    </row>
    <row r="686" spans="1:7">
      <c r="A686" s="15"/>
      <c r="B686" s="15"/>
      <c r="C686" s="565" t="s">
        <v>214</v>
      </c>
      <c r="D686" s="14"/>
      <c r="E686" s="23"/>
      <c r="F686" s="566"/>
      <c r="G686" s="83"/>
    </row>
    <row r="687" spans="1:7">
      <c r="A687" s="15"/>
      <c r="B687" s="15"/>
      <c r="C687" s="12"/>
      <c r="D687" s="14"/>
      <c r="E687" s="15"/>
      <c r="F687" s="82"/>
      <c r="G687" s="83"/>
    </row>
    <row r="688" spans="1:7">
      <c r="A688" s="15" t="s">
        <v>1520</v>
      </c>
      <c r="B688" s="15"/>
      <c r="C688" s="567" t="s">
        <v>215</v>
      </c>
      <c r="D688" s="14" t="s">
        <v>33</v>
      </c>
      <c r="E688" s="23">
        <v>7</v>
      </c>
      <c r="F688" s="566"/>
      <c r="G688" s="83"/>
    </row>
    <row r="689" spans="1:7">
      <c r="A689" s="15"/>
      <c r="B689" s="15"/>
      <c r="C689" s="565"/>
      <c r="D689" s="14"/>
      <c r="E689" s="23"/>
      <c r="F689" s="566"/>
      <c r="G689" s="83"/>
    </row>
    <row r="690" spans="1:7">
      <c r="A690" s="15"/>
      <c r="B690" s="15"/>
      <c r="C690" s="565" t="s">
        <v>216</v>
      </c>
      <c r="D690" s="14"/>
      <c r="E690" s="23"/>
      <c r="F690" s="566"/>
      <c r="G690" s="83"/>
    </row>
    <row r="691" spans="1:7">
      <c r="A691" s="15"/>
      <c r="B691" s="15"/>
      <c r="C691" s="12"/>
      <c r="D691" s="14"/>
      <c r="E691" s="15"/>
      <c r="F691" s="82"/>
      <c r="G691" s="83"/>
    </row>
    <row r="692" spans="1:7">
      <c r="A692" s="15" t="s">
        <v>1521</v>
      </c>
      <c r="B692" s="15"/>
      <c r="C692" s="567" t="s">
        <v>217</v>
      </c>
      <c r="D692" s="14" t="s">
        <v>33</v>
      </c>
      <c r="E692" s="23">
        <v>7</v>
      </c>
      <c r="F692" s="566"/>
      <c r="G692" s="83"/>
    </row>
    <row r="693" spans="1:7">
      <c r="A693" s="15"/>
      <c r="B693" s="15"/>
      <c r="C693" s="567"/>
      <c r="D693" s="14"/>
      <c r="E693" s="23"/>
      <c r="F693" s="566"/>
      <c r="G693" s="83"/>
    </row>
    <row r="694" spans="1:7">
      <c r="A694" s="15"/>
      <c r="B694" s="15"/>
      <c r="C694" s="565" t="s">
        <v>218</v>
      </c>
      <c r="D694" s="14"/>
      <c r="E694" s="23"/>
      <c r="F694" s="566"/>
      <c r="G694" s="83"/>
    </row>
    <row r="695" spans="1:7">
      <c r="A695" s="15"/>
      <c r="B695" s="15"/>
      <c r="C695" s="567"/>
      <c r="D695" s="14"/>
      <c r="E695" s="23"/>
      <c r="F695" s="566"/>
      <c r="G695" s="83"/>
    </row>
    <row r="696" spans="1:7" ht="26.4">
      <c r="A696" s="15" t="s">
        <v>1522</v>
      </c>
      <c r="B696" s="15"/>
      <c r="C696" s="567" t="s">
        <v>219</v>
      </c>
      <c r="D696" s="14" t="s">
        <v>33</v>
      </c>
      <c r="E696" s="23">
        <v>14</v>
      </c>
      <c r="F696" s="566"/>
      <c r="G696" s="83"/>
    </row>
    <row r="697" spans="1:7">
      <c r="A697" s="467"/>
      <c r="B697" s="15"/>
      <c r="C697" s="548"/>
      <c r="D697" s="14"/>
      <c r="E697" s="15"/>
      <c r="F697" s="558"/>
      <c r="G697" s="83"/>
    </row>
    <row r="698" spans="1:7">
      <c r="A698" s="467"/>
      <c r="B698" s="15"/>
      <c r="C698" s="548"/>
      <c r="D698" s="14"/>
      <c r="E698" s="15"/>
      <c r="F698" s="558"/>
      <c r="G698" s="83"/>
    </row>
    <row r="699" spans="1:7">
      <c r="A699" s="15"/>
      <c r="B699" s="15"/>
      <c r="C699" s="57"/>
      <c r="D699" s="14"/>
      <c r="E699" s="15"/>
      <c r="F699" s="42"/>
      <c r="G699" s="17"/>
    </row>
    <row r="700" spans="1:7" s="150" customFormat="1" ht="13.2">
      <c r="A700" s="62"/>
      <c r="B700" s="70"/>
      <c r="C700" s="70"/>
      <c r="D700" s="70"/>
      <c r="E700" s="70"/>
      <c r="F700" s="71"/>
      <c r="G700" s="72"/>
    </row>
    <row r="701" spans="1:7" s="150" customFormat="1" ht="13.2">
      <c r="A701" s="152" t="s">
        <v>252</v>
      </c>
      <c r="B701" s="60"/>
      <c r="C701" s="153"/>
      <c r="D701" s="153"/>
      <c r="E701" s="153"/>
      <c r="F701" s="155"/>
      <c r="G701" s="170"/>
    </row>
    <row r="702" spans="1:7" s="150" customFormat="1" thickBot="1">
      <c r="A702" s="53"/>
      <c r="B702" s="65"/>
      <c r="C702" s="65"/>
      <c r="D702" s="65"/>
      <c r="E702" s="65"/>
      <c r="F702" s="73"/>
      <c r="G702" s="51"/>
    </row>
    <row r="703" spans="1:7" s="150" customFormat="1" thickBot="1">
      <c r="A703" s="768" t="s">
        <v>27</v>
      </c>
      <c r="B703" s="769"/>
      <c r="C703" s="770"/>
      <c r="D703" s="770"/>
      <c r="E703" s="770"/>
      <c r="F703" s="788" t="s">
        <v>28</v>
      </c>
      <c r="G703" s="789"/>
    </row>
    <row r="704" spans="1:7" s="150" customFormat="1" ht="13.2">
      <c r="A704" s="148" t="s">
        <v>248</v>
      </c>
      <c r="B704" s="148"/>
      <c r="C704" s="149"/>
      <c r="D704" s="149"/>
      <c r="E704" s="149"/>
      <c r="F704" s="149"/>
      <c r="G704" s="149"/>
    </row>
    <row r="705" spans="1:7" s="150" customFormat="1" ht="12.75" customHeight="1">
      <c r="A705" s="763" t="s">
        <v>1837</v>
      </c>
      <c r="B705" s="763"/>
      <c r="C705" s="763"/>
      <c r="D705" s="763"/>
      <c r="E705" s="763"/>
      <c r="F705" s="763"/>
      <c r="G705" s="763"/>
    </row>
    <row r="706" spans="1:7" s="150" customFormat="1" ht="15" customHeight="1">
      <c r="A706" s="757" t="s">
        <v>1351</v>
      </c>
      <c r="B706" s="757"/>
      <c r="C706" s="757"/>
      <c r="D706" s="621"/>
      <c r="E706" s="621"/>
      <c r="F706" s="621"/>
      <c r="G706" s="621"/>
    </row>
    <row r="707" spans="1:7" s="150" customFormat="1" ht="13.2">
      <c r="A707" s="60"/>
      <c r="B707" s="60"/>
      <c r="C707" s="149"/>
      <c r="D707" s="149"/>
      <c r="E707" s="149"/>
      <c r="F707" s="171"/>
      <c r="G707" s="149"/>
    </row>
    <row r="708" spans="1:7" s="150" customFormat="1" ht="13.2">
      <c r="A708" s="61"/>
      <c r="B708" s="61"/>
      <c r="C708" s="61"/>
      <c r="D708" s="61"/>
      <c r="E708" s="61"/>
      <c r="F708" s="74"/>
      <c r="G708" s="61"/>
    </row>
    <row r="709" spans="1:7" s="150" customFormat="1" ht="13.2">
      <c r="A709" s="29" t="s">
        <v>0</v>
      </c>
      <c r="B709" s="29" t="s">
        <v>433</v>
      </c>
      <c r="C709" s="29" t="s">
        <v>1</v>
      </c>
      <c r="D709" s="29" t="s">
        <v>2</v>
      </c>
      <c r="E709" s="29" t="s">
        <v>3</v>
      </c>
      <c r="F709" s="172" t="s">
        <v>4</v>
      </c>
      <c r="G709" s="29" t="s">
        <v>249</v>
      </c>
    </row>
    <row r="710" spans="1:7" s="150" customFormat="1" ht="13.2">
      <c r="A710" s="29" t="s">
        <v>29</v>
      </c>
      <c r="B710" s="29"/>
      <c r="C710" s="29"/>
      <c r="D710" s="29"/>
      <c r="E710" s="29"/>
      <c r="F710" s="172"/>
      <c r="G710" s="29" t="s">
        <v>250</v>
      </c>
    </row>
    <row r="711" spans="1:7" s="150" customFormat="1" ht="13.2">
      <c r="A711" s="51"/>
      <c r="B711" s="51"/>
      <c r="C711" s="51"/>
      <c r="D711" s="51"/>
      <c r="E711" s="51"/>
      <c r="F711" s="75"/>
      <c r="G711" s="29"/>
    </row>
    <row r="712" spans="1:7" s="150" customFormat="1" ht="13.2">
      <c r="A712" s="62"/>
      <c r="B712" s="63"/>
      <c r="C712" s="63"/>
      <c r="D712" s="63"/>
      <c r="E712" s="63"/>
      <c r="F712" s="76"/>
      <c r="G712" s="61"/>
    </row>
    <row r="713" spans="1:7" s="150" customFormat="1" ht="13.2">
      <c r="A713" s="152" t="s">
        <v>251</v>
      </c>
      <c r="B713" s="60"/>
      <c r="C713" s="153"/>
      <c r="D713" s="153"/>
      <c r="E713" s="153"/>
      <c r="F713" s="154"/>
      <c r="G713" s="170"/>
    </row>
    <row r="714" spans="1:7" s="150" customFormat="1" ht="13.2">
      <c r="A714" s="53"/>
      <c r="B714" s="65"/>
      <c r="C714" s="65"/>
      <c r="D714" s="65"/>
      <c r="E714" s="65"/>
      <c r="F714" s="66"/>
      <c r="G714" s="77"/>
    </row>
    <row r="715" spans="1:7">
      <c r="A715" s="15"/>
      <c r="B715" s="15"/>
      <c r="C715" s="46"/>
      <c r="D715" s="14"/>
      <c r="E715" s="15"/>
      <c r="F715" s="41"/>
      <c r="G715" s="17"/>
    </row>
    <row r="716" spans="1:7">
      <c r="A716" s="15"/>
      <c r="B716" s="15"/>
      <c r="C716" s="111"/>
      <c r="D716" s="14"/>
      <c r="E716" s="15"/>
      <c r="F716" s="41"/>
      <c r="G716" s="17"/>
    </row>
    <row r="717" spans="1:7" ht="52.8">
      <c r="A717" s="9">
        <v>8.3000000000000007</v>
      </c>
      <c r="B717" s="15"/>
      <c r="C717" s="539" t="s">
        <v>126</v>
      </c>
      <c r="D717" s="26"/>
      <c r="E717" s="19"/>
      <c r="F717" s="84"/>
      <c r="G717" s="83"/>
    </row>
    <row r="718" spans="1:7">
      <c r="A718" s="36"/>
      <c r="B718" s="15"/>
      <c r="C718" s="12"/>
      <c r="D718" s="26"/>
      <c r="E718" s="48"/>
      <c r="F718" s="84"/>
      <c r="G718" s="83"/>
    </row>
    <row r="719" spans="1:7">
      <c r="A719" s="49"/>
      <c r="B719" s="15"/>
      <c r="C719" s="50" t="s">
        <v>210</v>
      </c>
      <c r="D719" s="14"/>
      <c r="E719" s="23"/>
      <c r="F719" s="566"/>
      <c r="G719" s="83"/>
    </row>
    <row r="720" spans="1:7">
      <c r="A720" s="49"/>
      <c r="B720" s="15"/>
      <c r="C720" s="27"/>
      <c r="D720" s="14"/>
      <c r="E720" s="23"/>
      <c r="F720" s="566"/>
      <c r="G720" s="83"/>
    </row>
    <row r="721" spans="1:7" ht="39.6">
      <c r="A721" s="209" t="s">
        <v>1523</v>
      </c>
      <c r="B721" s="15"/>
      <c r="C721" s="27" t="s">
        <v>1529</v>
      </c>
      <c r="D721" s="14" t="s">
        <v>33</v>
      </c>
      <c r="E721" s="23">
        <v>1</v>
      </c>
      <c r="F721" s="566"/>
      <c r="G721" s="83"/>
    </row>
    <row r="722" spans="1:7">
      <c r="A722" s="48"/>
      <c r="B722" s="15"/>
      <c r="C722" s="27"/>
      <c r="D722" s="14"/>
      <c r="E722" s="23"/>
      <c r="F722" s="566"/>
      <c r="G722" s="83"/>
    </row>
    <row r="723" spans="1:7" ht="39.6">
      <c r="A723" s="209" t="s">
        <v>1524</v>
      </c>
      <c r="B723" s="15"/>
      <c r="C723" s="27" t="s">
        <v>1530</v>
      </c>
      <c r="D723" s="14" t="s">
        <v>33</v>
      </c>
      <c r="E723" s="23">
        <v>1</v>
      </c>
      <c r="F723" s="566"/>
      <c r="G723" s="83"/>
    </row>
    <row r="724" spans="1:7">
      <c r="A724" s="48"/>
      <c r="B724" s="15"/>
      <c r="C724" s="27"/>
      <c r="D724" s="14"/>
      <c r="E724" s="23"/>
      <c r="F724" s="566"/>
      <c r="G724" s="83"/>
    </row>
    <row r="725" spans="1:7">
      <c r="A725" s="209" t="s">
        <v>1525</v>
      </c>
      <c r="B725" s="15"/>
      <c r="C725" s="27" t="s">
        <v>213</v>
      </c>
      <c r="D725" s="14" t="s">
        <v>33</v>
      </c>
      <c r="E725" s="23">
        <v>1</v>
      </c>
      <c r="F725" s="566"/>
      <c r="G725" s="83"/>
    </row>
    <row r="726" spans="1:7">
      <c r="A726" s="48"/>
      <c r="B726" s="15"/>
      <c r="C726" s="27"/>
      <c r="D726" s="14"/>
      <c r="E726" s="23"/>
      <c r="F726" s="566"/>
      <c r="G726" s="83"/>
    </row>
    <row r="727" spans="1:7">
      <c r="A727" s="48"/>
      <c r="B727" s="15"/>
      <c r="C727" s="27"/>
      <c r="D727" s="14"/>
      <c r="E727" s="23"/>
      <c r="F727" s="566"/>
      <c r="G727" s="83"/>
    </row>
    <row r="728" spans="1:7">
      <c r="A728" s="48"/>
      <c r="B728" s="15"/>
      <c r="C728" s="50" t="s">
        <v>214</v>
      </c>
      <c r="D728" s="14"/>
      <c r="E728" s="23"/>
      <c r="F728" s="566"/>
      <c r="G728" s="83"/>
    </row>
    <row r="729" spans="1:7">
      <c r="A729" s="48"/>
      <c r="B729" s="15"/>
      <c r="C729" s="12"/>
      <c r="D729" s="14"/>
      <c r="E729" s="15"/>
      <c r="F729" s="82"/>
      <c r="G729" s="83"/>
    </row>
    <row r="730" spans="1:7">
      <c r="A730" s="209" t="s">
        <v>1526</v>
      </c>
      <c r="B730" s="15"/>
      <c r="C730" s="27" t="s">
        <v>215</v>
      </c>
      <c r="D730" s="14" t="s">
        <v>33</v>
      </c>
      <c r="E730" s="23">
        <v>7</v>
      </c>
      <c r="F730" s="566"/>
      <c r="G730" s="83"/>
    </row>
    <row r="731" spans="1:7">
      <c r="A731" s="48"/>
      <c r="B731" s="15"/>
      <c r="C731" s="50"/>
      <c r="D731" s="14"/>
      <c r="E731" s="23"/>
      <c r="F731" s="566"/>
      <c r="G731" s="83"/>
    </row>
    <row r="732" spans="1:7">
      <c r="A732" s="48"/>
      <c r="B732" s="15"/>
      <c r="C732" s="50" t="s">
        <v>216</v>
      </c>
      <c r="D732" s="14"/>
      <c r="E732" s="23"/>
      <c r="F732" s="566"/>
      <c r="G732" s="83"/>
    </row>
    <row r="733" spans="1:7">
      <c r="A733" s="48"/>
      <c r="B733" s="15"/>
      <c r="C733" s="12"/>
      <c r="D733" s="14"/>
      <c r="E733" s="15"/>
      <c r="F733" s="82"/>
      <c r="G733" s="83"/>
    </row>
    <row r="734" spans="1:7">
      <c r="A734" s="209" t="s">
        <v>1527</v>
      </c>
      <c r="B734" s="15"/>
      <c r="C734" s="27" t="s">
        <v>217</v>
      </c>
      <c r="D734" s="14" t="s">
        <v>33</v>
      </c>
      <c r="E734" s="23">
        <v>7</v>
      </c>
      <c r="F734" s="566"/>
      <c r="G734" s="83"/>
    </row>
    <row r="735" spans="1:7">
      <c r="A735" s="48"/>
      <c r="B735" s="15"/>
      <c r="C735" s="27"/>
      <c r="D735" s="14"/>
      <c r="E735" s="23"/>
      <c r="F735" s="566"/>
      <c r="G735" s="83"/>
    </row>
    <row r="736" spans="1:7">
      <c r="A736" s="48"/>
      <c r="B736" s="15"/>
      <c r="C736" s="50" t="s">
        <v>218</v>
      </c>
      <c r="D736" s="14"/>
      <c r="E736" s="23"/>
      <c r="F736" s="566"/>
      <c r="G736" s="83"/>
    </row>
    <row r="737" spans="1:7">
      <c r="A737" s="48"/>
      <c r="B737" s="15"/>
      <c r="C737" s="27"/>
      <c r="D737" s="14"/>
      <c r="E737" s="23"/>
      <c r="F737" s="566"/>
      <c r="G737" s="83"/>
    </row>
    <row r="738" spans="1:7" ht="26.4">
      <c r="A738" s="209" t="s">
        <v>1528</v>
      </c>
      <c r="B738" s="15"/>
      <c r="C738" s="27" t="s">
        <v>219</v>
      </c>
      <c r="D738" s="14" t="s">
        <v>33</v>
      </c>
      <c r="E738" s="23">
        <v>14</v>
      </c>
      <c r="F738" s="566"/>
      <c r="G738" s="83"/>
    </row>
    <row r="739" spans="1:7">
      <c r="A739" s="15"/>
      <c r="B739" s="15"/>
      <c r="C739" s="110"/>
      <c r="D739" s="14"/>
      <c r="E739" s="15"/>
      <c r="F739" s="42"/>
      <c r="G739" s="17"/>
    </row>
    <row r="740" spans="1:7">
      <c r="A740" s="15"/>
      <c r="B740" s="15"/>
      <c r="C740" s="533"/>
      <c r="D740" s="14"/>
      <c r="E740" s="15"/>
      <c r="F740" s="42"/>
      <c r="G740" s="17"/>
    </row>
    <row r="741" spans="1:7">
      <c r="A741" s="15"/>
      <c r="B741" s="15"/>
      <c r="C741" s="110"/>
      <c r="D741" s="14"/>
      <c r="E741" s="15"/>
      <c r="F741" s="42"/>
      <c r="G741" s="17"/>
    </row>
    <row r="742" spans="1:7">
      <c r="A742" s="15"/>
      <c r="B742" s="15"/>
      <c r="C742" s="22"/>
      <c r="D742" s="14"/>
      <c r="E742" s="15"/>
      <c r="F742" s="41"/>
      <c r="G742" s="17"/>
    </row>
    <row r="743" spans="1:7">
      <c r="A743" s="15"/>
      <c r="B743" s="15"/>
      <c r="C743" s="22"/>
      <c r="D743" s="14"/>
      <c r="E743" s="15"/>
      <c r="F743" s="41"/>
      <c r="G743" s="17"/>
    </row>
    <row r="744" spans="1:7">
      <c r="A744" s="15"/>
      <c r="B744" s="15"/>
      <c r="C744" s="112"/>
      <c r="D744" s="14"/>
      <c r="E744" s="15"/>
      <c r="F744" s="41"/>
      <c r="G744" s="17"/>
    </row>
    <row r="745" spans="1:7" s="150" customFormat="1" ht="13.2">
      <c r="A745" s="62"/>
      <c r="B745" s="70"/>
      <c r="C745" s="70"/>
      <c r="D745" s="70"/>
      <c r="E745" s="70"/>
      <c r="F745" s="71"/>
      <c r="G745" s="72"/>
    </row>
    <row r="746" spans="1:7" s="150" customFormat="1" ht="13.2">
      <c r="A746" s="152" t="s">
        <v>252</v>
      </c>
      <c r="B746" s="60"/>
      <c r="C746" s="153"/>
      <c r="D746" s="153"/>
      <c r="E746" s="153"/>
      <c r="F746" s="155"/>
      <c r="G746" s="170"/>
    </row>
    <row r="747" spans="1:7" s="150" customFormat="1" thickBot="1">
      <c r="A747" s="53"/>
      <c r="B747" s="65"/>
      <c r="C747" s="65"/>
      <c r="D747" s="65"/>
      <c r="E747" s="65"/>
      <c r="F747" s="73"/>
      <c r="G747" s="51"/>
    </row>
    <row r="748" spans="1:7" s="150" customFormat="1" thickBot="1">
      <c r="A748" s="768" t="s">
        <v>27</v>
      </c>
      <c r="B748" s="769"/>
      <c r="C748" s="770"/>
      <c r="D748" s="770"/>
      <c r="E748" s="770"/>
      <c r="F748" s="788" t="s">
        <v>28</v>
      </c>
      <c r="G748" s="789"/>
    </row>
    <row r="749" spans="1:7" s="150" customFormat="1" ht="13.2">
      <c r="A749" s="148" t="s">
        <v>248</v>
      </c>
      <c r="B749" s="148"/>
      <c r="C749" s="149"/>
      <c r="D749" s="149"/>
      <c r="E749" s="149"/>
      <c r="F749" s="149"/>
      <c r="G749" s="149"/>
    </row>
    <row r="750" spans="1:7" s="150" customFormat="1" ht="12.75" customHeight="1">
      <c r="A750" s="763" t="s">
        <v>1837</v>
      </c>
      <c r="B750" s="763"/>
      <c r="C750" s="763"/>
      <c r="D750" s="763"/>
      <c r="E750" s="763"/>
      <c r="F750" s="763"/>
      <c r="G750" s="763"/>
    </row>
    <row r="751" spans="1:7" s="150" customFormat="1" ht="15" customHeight="1">
      <c r="A751" s="757" t="s">
        <v>1351</v>
      </c>
      <c r="B751" s="757"/>
      <c r="C751" s="757"/>
      <c r="D751" s="621"/>
      <c r="E751" s="621"/>
      <c r="F751" s="621"/>
      <c r="G751" s="621"/>
    </row>
    <row r="752" spans="1:7" s="150" customFormat="1" ht="13.2">
      <c r="A752" s="60"/>
      <c r="B752" s="60"/>
      <c r="C752" s="149"/>
      <c r="D752" s="149"/>
      <c r="E752" s="149"/>
      <c r="F752" s="171"/>
      <c r="G752" s="149"/>
    </row>
    <row r="753" spans="1:7" s="150" customFormat="1" ht="13.2">
      <c r="A753" s="61"/>
      <c r="B753" s="61"/>
      <c r="C753" s="61"/>
      <c r="D753" s="61"/>
      <c r="E753" s="61"/>
      <c r="F753" s="74"/>
      <c r="G753" s="61"/>
    </row>
    <row r="754" spans="1:7" s="150" customFormat="1" ht="13.2">
      <c r="A754" s="29" t="s">
        <v>0</v>
      </c>
      <c r="B754" s="29" t="s">
        <v>433</v>
      </c>
      <c r="C754" s="29" t="s">
        <v>1</v>
      </c>
      <c r="D754" s="29" t="s">
        <v>2</v>
      </c>
      <c r="E754" s="29" t="s">
        <v>3</v>
      </c>
      <c r="F754" s="172" t="s">
        <v>4</v>
      </c>
      <c r="G754" s="29" t="s">
        <v>249</v>
      </c>
    </row>
    <row r="755" spans="1:7" s="150" customFormat="1" ht="13.2">
      <c r="A755" s="29" t="s">
        <v>29</v>
      </c>
      <c r="B755" s="29"/>
      <c r="C755" s="29"/>
      <c r="D755" s="29"/>
      <c r="E755" s="29"/>
      <c r="F755" s="172"/>
      <c r="G755" s="29" t="s">
        <v>250</v>
      </c>
    </row>
    <row r="756" spans="1:7" s="150" customFormat="1" ht="13.2">
      <c r="A756" s="51"/>
      <c r="B756" s="51"/>
      <c r="C756" s="51"/>
      <c r="D756" s="51"/>
      <c r="E756" s="51"/>
      <c r="F756" s="75"/>
      <c r="G756" s="29"/>
    </row>
    <row r="757" spans="1:7" s="150" customFormat="1" ht="13.2">
      <c r="A757" s="62"/>
      <c r="B757" s="63"/>
      <c r="C757" s="63"/>
      <c r="D757" s="63"/>
      <c r="E757" s="63"/>
      <c r="F757" s="76"/>
      <c r="G757" s="61"/>
    </row>
    <row r="758" spans="1:7" s="150" customFormat="1" ht="13.2">
      <c r="A758" s="152" t="s">
        <v>251</v>
      </c>
      <c r="B758" s="60"/>
      <c r="C758" s="153"/>
      <c r="D758" s="153"/>
      <c r="E758" s="153"/>
      <c r="F758" s="154"/>
      <c r="G758" s="170"/>
    </row>
    <row r="759" spans="1:7" s="150" customFormat="1" ht="13.2">
      <c r="A759" s="53"/>
      <c r="B759" s="65"/>
      <c r="C759" s="65"/>
      <c r="D759" s="65"/>
      <c r="E759" s="65"/>
      <c r="F759" s="66"/>
      <c r="G759" s="77"/>
    </row>
    <row r="760" spans="1:7">
      <c r="A760" s="113"/>
      <c r="B760" s="113"/>
      <c r="C760" s="109"/>
      <c r="D760" s="14"/>
      <c r="E760" s="15"/>
      <c r="F760" s="41"/>
      <c r="G760" s="21"/>
    </row>
    <row r="761" spans="1:7" s="150" customFormat="1" ht="13.2">
      <c r="A761" s="91">
        <v>9</v>
      </c>
      <c r="B761" s="39"/>
      <c r="C761" s="544" t="s">
        <v>1531</v>
      </c>
      <c r="D761" s="37"/>
      <c r="E761" s="29"/>
      <c r="F761" s="80"/>
      <c r="G761" s="81"/>
    </row>
    <row r="762" spans="1:7">
      <c r="A762" s="15"/>
      <c r="B762" s="15"/>
      <c r="C762" s="110"/>
      <c r="D762" s="14"/>
      <c r="E762" s="15"/>
      <c r="F762" s="41"/>
      <c r="G762" s="21"/>
    </row>
    <row r="763" spans="1:7" ht="26.4">
      <c r="A763" s="9">
        <v>9.1</v>
      </c>
      <c r="B763" s="15"/>
      <c r="C763" s="12" t="s">
        <v>122</v>
      </c>
      <c r="D763" s="26"/>
      <c r="E763" s="467"/>
      <c r="F763" s="82"/>
      <c r="G763" s="84"/>
    </row>
    <row r="764" spans="1:7">
      <c r="A764" s="9"/>
      <c r="B764" s="15"/>
      <c r="C764" s="20"/>
      <c r="D764" s="14"/>
      <c r="E764" s="467"/>
      <c r="F764" s="82"/>
      <c r="G764" s="84"/>
    </row>
    <row r="765" spans="1:7" ht="26.4">
      <c r="A765" s="532" t="s">
        <v>1532</v>
      </c>
      <c r="B765" s="15"/>
      <c r="C765" s="20" t="s">
        <v>220</v>
      </c>
      <c r="D765" s="14" t="s">
        <v>123</v>
      </c>
      <c r="E765" s="467">
        <v>1</v>
      </c>
      <c r="F765" s="82"/>
      <c r="G765" s="83"/>
    </row>
    <row r="766" spans="1:7">
      <c r="A766" s="532" t="s">
        <v>13</v>
      </c>
      <c r="B766" s="15"/>
      <c r="C766" s="20"/>
      <c r="D766" s="14"/>
      <c r="E766" s="467"/>
      <c r="F766" s="82"/>
      <c r="G766" s="83"/>
    </row>
    <row r="767" spans="1:7" ht="26.4">
      <c r="A767" s="532" t="s">
        <v>1533</v>
      </c>
      <c r="B767" s="15"/>
      <c r="C767" s="20" t="s">
        <v>221</v>
      </c>
      <c r="D767" s="14" t="s">
        <v>123</v>
      </c>
      <c r="E767" s="467">
        <v>1</v>
      </c>
      <c r="F767" s="82"/>
      <c r="G767" s="83"/>
    </row>
    <row r="768" spans="1:7">
      <c r="A768" s="532" t="s">
        <v>13</v>
      </c>
      <c r="B768" s="15"/>
      <c r="C768" s="20"/>
      <c r="D768" s="14"/>
      <c r="E768" s="467"/>
      <c r="F768" s="82"/>
      <c r="G768" s="83"/>
    </row>
    <row r="769" spans="1:7" ht="39.6">
      <c r="A769" s="532" t="s">
        <v>1534</v>
      </c>
      <c r="B769" s="15"/>
      <c r="C769" s="20" t="s">
        <v>222</v>
      </c>
      <c r="D769" s="14" t="s">
        <v>123</v>
      </c>
      <c r="E769" s="467">
        <v>1</v>
      </c>
      <c r="F769" s="82"/>
      <c r="G769" s="83"/>
    </row>
    <row r="770" spans="1:7">
      <c r="A770" s="532" t="s">
        <v>13</v>
      </c>
      <c r="B770" s="15"/>
      <c r="C770" s="20"/>
      <c r="D770" s="14"/>
      <c r="E770" s="467"/>
      <c r="F770" s="82"/>
      <c r="G770" s="83"/>
    </row>
    <row r="771" spans="1:7">
      <c r="A771" s="532" t="s">
        <v>1535</v>
      </c>
      <c r="B771" s="15"/>
      <c r="C771" s="20" t="s">
        <v>223</v>
      </c>
      <c r="D771" s="14" t="s">
        <v>123</v>
      </c>
      <c r="E771" s="467">
        <v>1</v>
      </c>
      <c r="F771" s="82"/>
      <c r="G771" s="83"/>
    </row>
    <row r="772" spans="1:7">
      <c r="A772" s="532" t="s">
        <v>13</v>
      </c>
      <c r="B772" s="15"/>
      <c r="C772" s="20"/>
      <c r="D772" s="14"/>
      <c r="E772" s="467"/>
      <c r="F772" s="82"/>
      <c r="G772" s="83"/>
    </row>
    <row r="773" spans="1:7" ht="26.4">
      <c r="A773" s="532" t="s">
        <v>1536</v>
      </c>
      <c r="B773" s="15"/>
      <c r="C773" s="20" t="s">
        <v>224</v>
      </c>
      <c r="D773" s="14" t="s">
        <v>123</v>
      </c>
      <c r="E773" s="467">
        <v>1</v>
      </c>
      <c r="F773" s="82"/>
      <c r="G773" s="83"/>
    </row>
    <row r="774" spans="1:7">
      <c r="A774" s="532" t="s">
        <v>13</v>
      </c>
      <c r="B774" s="15"/>
      <c r="C774" s="20"/>
      <c r="D774" s="14"/>
      <c r="E774" s="467"/>
      <c r="F774" s="82"/>
      <c r="G774" s="83"/>
    </row>
    <row r="775" spans="1:7" ht="26.4">
      <c r="A775" s="532" t="s">
        <v>1537</v>
      </c>
      <c r="B775" s="15"/>
      <c r="C775" s="20" t="s">
        <v>225</v>
      </c>
      <c r="D775" s="14" t="s">
        <v>123</v>
      </c>
      <c r="E775" s="467">
        <v>1</v>
      </c>
      <c r="F775" s="82"/>
      <c r="G775" s="83"/>
    </row>
    <row r="776" spans="1:7">
      <c r="A776" s="532" t="s">
        <v>13</v>
      </c>
      <c r="B776" s="15"/>
      <c r="C776" s="20"/>
      <c r="D776" s="14"/>
      <c r="E776" s="467"/>
      <c r="F776" s="82"/>
      <c r="G776" s="83"/>
    </row>
    <row r="777" spans="1:7" ht="39.6">
      <c r="A777" s="532" t="s">
        <v>1538</v>
      </c>
      <c r="B777" s="15"/>
      <c r="C777" s="20" t="s">
        <v>226</v>
      </c>
      <c r="D777" s="14" t="s">
        <v>123</v>
      </c>
      <c r="E777" s="467">
        <v>1</v>
      </c>
      <c r="F777" s="82"/>
      <c r="G777" s="83"/>
    </row>
    <row r="778" spans="1:7">
      <c r="A778" s="532" t="s">
        <v>13</v>
      </c>
      <c r="B778" s="15"/>
      <c r="C778" s="20"/>
      <c r="D778" s="14"/>
      <c r="E778" s="467"/>
      <c r="F778" s="82"/>
      <c r="G778" s="83"/>
    </row>
    <row r="779" spans="1:7">
      <c r="A779" s="532" t="s">
        <v>1539</v>
      </c>
      <c r="B779" s="15"/>
      <c r="C779" s="20" t="s">
        <v>227</v>
      </c>
      <c r="D779" s="14" t="s">
        <v>123</v>
      </c>
      <c r="E779" s="467">
        <v>1</v>
      </c>
      <c r="F779" s="82"/>
      <c r="G779" s="83"/>
    </row>
    <row r="780" spans="1:7">
      <c r="A780" s="532" t="s">
        <v>13</v>
      </c>
      <c r="B780" s="15"/>
      <c r="C780" s="20"/>
      <c r="D780" s="14"/>
      <c r="E780" s="467"/>
      <c r="F780" s="82"/>
      <c r="G780" s="83"/>
    </row>
    <row r="781" spans="1:7">
      <c r="A781" s="532" t="s">
        <v>1540</v>
      </c>
      <c r="B781" s="15"/>
      <c r="C781" s="20" t="s">
        <v>228</v>
      </c>
      <c r="D781" s="14" t="s">
        <v>123</v>
      </c>
      <c r="E781" s="467">
        <v>1</v>
      </c>
      <c r="F781" s="82"/>
      <c r="G781" s="83"/>
    </row>
    <row r="782" spans="1:7">
      <c r="A782" s="532" t="s">
        <v>13</v>
      </c>
      <c r="B782" s="15"/>
      <c r="C782" s="20"/>
      <c r="D782" s="14"/>
      <c r="E782" s="467"/>
      <c r="F782" s="82"/>
      <c r="G782" s="83"/>
    </row>
    <row r="783" spans="1:7">
      <c r="A783" s="532" t="s">
        <v>1541</v>
      </c>
      <c r="B783" s="15"/>
      <c r="C783" s="20" t="s">
        <v>229</v>
      </c>
      <c r="D783" s="14" t="s">
        <v>123</v>
      </c>
      <c r="E783" s="467">
        <v>1</v>
      </c>
      <c r="F783" s="82"/>
      <c r="G783" s="83"/>
    </row>
    <row r="784" spans="1:7">
      <c r="A784" s="532" t="s">
        <v>13</v>
      </c>
      <c r="B784" s="15"/>
      <c r="C784" s="20"/>
      <c r="D784" s="14"/>
      <c r="E784" s="467"/>
      <c r="F784" s="82"/>
      <c r="G784" s="83"/>
    </row>
    <row r="785" spans="1:7" ht="26.4">
      <c r="A785" s="532" t="s">
        <v>1542</v>
      </c>
      <c r="B785" s="15"/>
      <c r="C785" s="22" t="s">
        <v>230</v>
      </c>
      <c r="D785" s="49" t="s">
        <v>123</v>
      </c>
      <c r="E785" s="15">
        <v>1</v>
      </c>
      <c r="F785" s="82"/>
      <c r="G785" s="83"/>
    </row>
    <row r="786" spans="1:7">
      <c r="A786" s="532" t="s">
        <v>13</v>
      </c>
      <c r="B786" s="15"/>
      <c r="C786" s="22"/>
      <c r="D786" s="49"/>
      <c r="E786" s="15"/>
      <c r="F786" s="82"/>
      <c r="G786" s="83"/>
    </row>
    <row r="787" spans="1:7" ht="27.6">
      <c r="A787" s="532" t="s">
        <v>1543</v>
      </c>
      <c r="B787" s="15"/>
      <c r="C787" s="711" t="s">
        <v>231</v>
      </c>
      <c r="D787" s="14" t="s">
        <v>123</v>
      </c>
      <c r="E787" s="467">
        <v>1</v>
      </c>
      <c r="F787" s="82"/>
      <c r="G787" s="83"/>
    </row>
    <row r="788" spans="1:7">
      <c r="A788" s="15"/>
      <c r="B788" s="15"/>
      <c r="C788" s="110"/>
      <c r="D788" s="14"/>
      <c r="E788" s="15"/>
      <c r="F788" s="41"/>
      <c r="G788" s="21"/>
    </row>
    <row r="789" spans="1:7">
      <c r="A789" s="15"/>
      <c r="B789" s="15"/>
      <c r="C789" s="22"/>
      <c r="D789" s="14"/>
      <c r="E789" s="15"/>
      <c r="F789" s="41"/>
      <c r="G789" s="17"/>
    </row>
    <row r="790" spans="1:7">
      <c r="A790" s="9"/>
      <c r="B790" s="9"/>
      <c r="C790" s="12"/>
      <c r="D790" s="26"/>
      <c r="E790" s="15"/>
      <c r="F790" s="41"/>
      <c r="G790" s="17"/>
    </row>
    <row r="791" spans="1:7">
      <c r="A791" s="15"/>
      <c r="B791" s="15"/>
      <c r="C791" s="12"/>
      <c r="D791" s="26"/>
      <c r="E791" s="15"/>
      <c r="F791" s="41"/>
      <c r="G791" s="17"/>
    </row>
    <row r="792" spans="1:7">
      <c r="A792" s="15"/>
      <c r="B792" s="15"/>
      <c r="C792" s="22"/>
      <c r="D792" s="14"/>
      <c r="E792" s="15"/>
      <c r="F792" s="41"/>
      <c r="G792" s="17"/>
    </row>
    <row r="793" spans="1:7">
      <c r="A793" s="15"/>
      <c r="B793" s="15"/>
      <c r="C793" s="27"/>
      <c r="D793" s="14"/>
      <c r="E793" s="15"/>
      <c r="F793" s="47"/>
      <c r="G793" s="17"/>
    </row>
    <row r="794" spans="1:7">
      <c r="A794" s="34"/>
      <c r="B794" s="34"/>
      <c r="C794" s="57"/>
      <c r="D794" s="14"/>
      <c r="E794" s="15"/>
      <c r="F794" s="41"/>
      <c r="G794" s="17"/>
    </row>
    <row r="795" spans="1:7" s="150" customFormat="1" ht="13.2">
      <c r="A795" s="62"/>
      <c r="B795" s="70"/>
      <c r="C795" s="70"/>
      <c r="D795" s="70"/>
      <c r="E795" s="70"/>
      <c r="F795" s="71"/>
      <c r="G795" s="72"/>
    </row>
    <row r="796" spans="1:7" s="150" customFormat="1" ht="13.2">
      <c r="A796" s="152" t="s">
        <v>1834</v>
      </c>
      <c r="B796" s="60"/>
      <c r="C796" s="153"/>
      <c r="D796" s="153"/>
      <c r="E796" s="153"/>
      <c r="F796" s="155"/>
      <c r="G796" s="170"/>
    </row>
    <row r="797" spans="1:7" s="150" customFormat="1" thickBot="1">
      <c r="A797" s="53"/>
      <c r="B797" s="65"/>
      <c r="C797" s="65"/>
      <c r="D797" s="65"/>
      <c r="E797" s="65"/>
      <c r="F797" s="73"/>
      <c r="G797" s="51"/>
    </row>
    <row r="798" spans="1:7" s="150" customFormat="1" thickBot="1">
      <c r="A798" s="768" t="s">
        <v>27</v>
      </c>
      <c r="B798" s="769"/>
      <c r="C798" s="770"/>
      <c r="D798" s="770"/>
      <c r="E798" s="770"/>
      <c r="F798" s="788" t="s">
        <v>28</v>
      </c>
      <c r="G798" s="789"/>
    </row>
  </sheetData>
  <mergeCells count="60">
    <mergeCell ref="A41:C41"/>
    <mergeCell ref="A2:G2"/>
    <mergeCell ref="A38:E38"/>
    <mergeCell ref="F38:G38"/>
    <mergeCell ref="A40:G40"/>
    <mergeCell ref="A3:C3"/>
    <mergeCell ref="A311:C311"/>
    <mergeCell ref="A93:E93"/>
    <mergeCell ref="F93:G93"/>
    <mergeCell ref="A95:G95"/>
    <mergeCell ref="A140:E140"/>
    <mergeCell ref="F140:G140"/>
    <mergeCell ref="A142:G142"/>
    <mergeCell ref="A184:E184"/>
    <mergeCell ref="F184:G184"/>
    <mergeCell ref="A186:G186"/>
    <mergeCell ref="A96:C96"/>
    <mergeCell ref="A143:C143"/>
    <mergeCell ref="A187:C187"/>
    <mergeCell ref="A271:G271"/>
    <mergeCell ref="A308:E308"/>
    <mergeCell ref="F308:G308"/>
    <mergeCell ref="A310:G310"/>
    <mergeCell ref="A231:C231"/>
    <mergeCell ref="A272:C272"/>
    <mergeCell ref="A228:E228"/>
    <mergeCell ref="F228:G228"/>
    <mergeCell ref="A230:G230"/>
    <mergeCell ref="A269:E269"/>
    <mergeCell ref="F269:G269"/>
    <mergeCell ref="A706:C706"/>
    <mergeCell ref="A384:E384"/>
    <mergeCell ref="F384:G384"/>
    <mergeCell ref="A386:G386"/>
    <mergeCell ref="A460:E460"/>
    <mergeCell ref="F460:G460"/>
    <mergeCell ref="A462:G462"/>
    <mergeCell ref="A516:E516"/>
    <mergeCell ref="F516:G516"/>
    <mergeCell ref="A518:G518"/>
    <mergeCell ref="A387:C387"/>
    <mergeCell ref="A463:C463"/>
    <mergeCell ref="A519:C519"/>
    <mergeCell ref="A656:G656"/>
    <mergeCell ref="A703:E703"/>
    <mergeCell ref="F703:G703"/>
    <mergeCell ref="A705:G705"/>
    <mergeCell ref="A591:C591"/>
    <mergeCell ref="A657:C657"/>
    <mergeCell ref="A588:E588"/>
    <mergeCell ref="F588:G588"/>
    <mergeCell ref="A590:G590"/>
    <mergeCell ref="A654:E654"/>
    <mergeCell ref="F654:G654"/>
    <mergeCell ref="A748:E748"/>
    <mergeCell ref="F748:G748"/>
    <mergeCell ref="A750:G750"/>
    <mergeCell ref="A798:E798"/>
    <mergeCell ref="F798:G798"/>
    <mergeCell ref="A751:C751"/>
  </mergeCells>
  <pageMargins left="0.7" right="0.7" top="0.75" bottom="0.75" header="0.3" footer="0.3"/>
  <pageSetup paperSize="9" scale="60" orientation="portrait" r:id="rId1"/>
  <rowBreaks count="14" manualBreakCount="14">
    <brk id="38" max="16383" man="1"/>
    <brk id="93" max="16383" man="1"/>
    <brk id="140" max="16383" man="1"/>
    <brk id="184" max="16383" man="1"/>
    <brk id="228" max="16383" man="1"/>
    <brk id="269" max="16383" man="1"/>
    <brk id="308" max="16383" man="1"/>
    <brk id="384" max="16383" man="1"/>
    <brk id="459" max="16383" man="1"/>
    <brk id="516" max="16383" man="1"/>
    <brk id="588" max="16383" man="1"/>
    <brk id="654" max="16383" man="1"/>
    <brk id="703" max="16383" man="1"/>
    <brk id="748"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BC993C-60E3-42F3-A7DE-2DD8753570F6}">
  <dimension ref="A1:L540"/>
  <sheetViews>
    <sheetView view="pageBreakPreview" zoomScale="90" zoomScaleNormal="100" zoomScaleSheetLayoutView="90" workbookViewId="0">
      <selection activeCell="F81" sqref="F81"/>
    </sheetView>
  </sheetViews>
  <sheetFormatPr defaultColWidth="9.109375" defaultRowHeight="13.2"/>
  <cols>
    <col min="1" max="2" width="11.109375" style="150" customWidth="1"/>
    <col min="3" max="3" width="62.88671875" style="150" customWidth="1"/>
    <col min="4" max="4" width="9.109375" style="150"/>
    <col min="5" max="5" width="15" style="150" bestFit="1" customWidth="1"/>
    <col min="6" max="7" width="15.44140625" style="150" bestFit="1" customWidth="1"/>
    <col min="8" max="8" width="11.88671875" style="150" customWidth="1"/>
    <col min="9" max="9" width="14.44140625" style="150" bestFit="1" customWidth="1"/>
    <col min="10" max="10" width="15.88671875" style="150" customWidth="1"/>
    <col min="11" max="11" width="12.5546875" style="150" bestFit="1" customWidth="1"/>
    <col min="12" max="16384" width="9.109375" style="150"/>
  </cols>
  <sheetData>
    <row r="1" spans="1:12">
      <c r="A1" s="395" t="s">
        <v>248</v>
      </c>
      <c r="B1" s="395"/>
      <c r="C1" s="114"/>
      <c r="D1" s="114"/>
      <c r="E1" s="114"/>
      <c r="F1" s="114"/>
      <c r="G1" s="114"/>
    </row>
    <row r="2" spans="1:12" ht="15" customHeight="1">
      <c r="A2" s="763" t="s">
        <v>1837</v>
      </c>
      <c r="B2" s="763"/>
      <c r="C2" s="763"/>
      <c r="D2" s="763"/>
      <c r="E2" s="763"/>
      <c r="F2" s="763"/>
      <c r="G2" s="763"/>
    </row>
    <row r="3" spans="1:12" ht="15" customHeight="1">
      <c r="A3" s="793" t="s">
        <v>1346</v>
      </c>
      <c r="B3" s="793"/>
      <c r="C3" s="793"/>
      <c r="D3" s="183"/>
      <c r="E3" s="183"/>
      <c r="F3" s="183"/>
      <c r="G3" s="183"/>
      <c r="J3" s="151"/>
      <c r="K3" s="151"/>
      <c r="L3" s="151"/>
    </row>
    <row r="4" spans="1:12" ht="15" customHeight="1">
      <c r="A4" s="230"/>
      <c r="B4" s="230"/>
      <c r="C4" s="114"/>
      <c r="D4" s="114"/>
      <c r="E4" s="114"/>
      <c r="F4" s="114"/>
      <c r="G4" s="114"/>
      <c r="J4" s="87"/>
      <c r="K4" s="87"/>
      <c r="L4" s="87"/>
    </row>
    <row r="5" spans="1:12">
      <c r="A5" s="115"/>
      <c r="B5" s="115"/>
      <c r="C5" s="115"/>
      <c r="D5" s="115"/>
      <c r="E5" s="115"/>
      <c r="F5" s="115"/>
      <c r="G5" s="115"/>
    </row>
    <row r="6" spans="1:12">
      <c r="A6" s="118" t="s">
        <v>0</v>
      </c>
      <c r="B6" s="118" t="s">
        <v>433</v>
      </c>
      <c r="C6" s="118" t="s">
        <v>1</v>
      </c>
      <c r="D6" s="118" t="s">
        <v>2</v>
      </c>
      <c r="E6" s="118" t="s">
        <v>3</v>
      </c>
      <c r="F6" s="118" t="s">
        <v>4</v>
      </c>
      <c r="G6" s="118" t="s">
        <v>249</v>
      </c>
    </row>
    <row r="7" spans="1:12">
      <c r="A7" s="118" t="s">
        <v>29</v>
      </c>
      <c r="B7" s="118"/>
      <c r="C7" s="118"/>
      <c r="D7" s="118"/>
      <c r="E7" s="118"/>
      <c r="F7" s="118"/>
      <c r="G7" s="118" t="s">
        <v>250</v>
      </c>
    </row>
    <row r="8" spans="1:12">
      <c r="A8" s="190"/>
      <c r="B8" s="190"/>
      <c r="C8" s="190"/>
      <c r="D8" s="190"/>
      <c r="E8" s="190"/>
      <c r="F8" s="190"/>
      <c r="G8" s="190"/>
    </row>
    <row r="9" spans="1:12" ht="9.75" customHeight="1">
      <c r="A9" s="231"/>
      <c r="B9" s="209"/>
      <c r="C9" s="209"/>
      <c r="D9" s="209"/>
      <c r="E9" s="209"/>
      <c r="F9" s="209"/>
      <c r="G9" s="205"/>
    </row>
    <row r="10" spans="1:12">
      <c r="A10" s="396"/>
      <c r="B10" s="230"/>
      <c r="C10" s="397"/>
      <c r="D10" s="397"/>
      <c r="E10" s="397"/>
      <c r="F10" s="398"/>
      <c r="G10" s="399"/>
    </row>
    <row r="11" spans="1:12" ht="11.25" customHeight="1">
      <c r="A11" s="224"/>
      <c r="B11" s="254"/>
      <c r="C11" s="254"/>
      <c r="D11" s="254"/>
      <c r="E11" s="254"/>
      <c r="F11" s="255"/>
      <c r="G11" s="256"/>
    </row>
    <row r="12" spans="1:12">
      <c r="A12" s="232"/>
      <c r="B12" s="232"/>
      <c r="C12" s="310"/>
      <c r="D12" s="310"/>
      <c r="E12" s="257"/>
      <c r="F12" s="258"/>
      <c r="G12" s="259"/>
    </row>
    <row r="13" spans="1:12">
      <c r="A13" s="235" t="s">
        <v>83</v>
      </c>
      <c r="B13" s="235"/>
      <c r="C13" s="400" t="s">
        <v>491</v>
      </c>
      <c r="D13" s="391"/>
      <c r="E13" s="401"/>
      <c r="F13" s="402"/>
      <c r="G13" s="403"/>
    </row>
    <row r="14" spans="1:12">
      <c r="A14" s="404"/>
      <c r="B14" s="404"/>
      <c r="C14" s="405"/>
      <c r="D14" s="405"/>
      <c r="F14" s="405"/>
      <c r="G14" s="406"/>
    </row>
    <row r="15" spans="1:12" ht="26.4">
      <c r="A15" s="233">
        <v>1</v>
      </c>
      <c r="B15" s="233" t="s">
        <v>1237</v>
      </c>
      <c r="C15" s="311" t="s">
        <v>436</v>
      </c>
      <c r="D15" s="312"/>
      <c r="E15" s="260"/>
      <c r="F15" s="261"/>
      <c r="G15" s="262"/>
    </row>
    <row r="16" spans="1:12">
      <c r="A16" s="234">
        <v>1.1000000000000001</v>
      </c>
      <c r="B16" s="235" t="s">
        <v>1238</v>
      </c>
      <c r="C16" s="313" t="s">
        <v>437</v>
      </c>
      <c r="D16" s="312"/>
      <c r="E16" s="260"/>
      <c r="F16" s="263"/>
      <c r="G16" s="264"/>
    </row>
    <row r="17" spans="1:7" ht="118.5" customHeight="1">
      <c r="A17" s="235"/>
      <c r="B17" s="235"/>
      <c r="C17" s="314" t="s">
        <v>1239</v>
      </c>
      <c r="D17" s="312"/>
      <c r="E17" s="265"/>
      <c r="F17" s="263"/>
      <c r="G17" s="264"/>
    </row>
    <row r="18" spans="1:7">
      <c r="A18" s="652"/>
      <c r="B18" s="652"/>
      <c r="C18" s="653"/>
      <c r="D18" s="654"/>
      <c r="E18" s="266"/>
      <c r="F18" s="267"/>
      <c r="G18" s="268" t="str">
        <f t="shared" ref="G18:G26" si="0">IF((F18*E18)=0,"",(E18*F18))</f>
        <v/>
      </c>
    </row>
    <row r="19" spans="1:7">
      <c r="A19" s="234">
        <v>1.2</v>
      </c>
      <c r="B19" s="234"/>
      <c r="C19" s="326" t="s">
        <v>438</v>
      </c>
      <c r="D19" s="312"/>
      <c r="E19" s="260"/>
      <c r="F19" s="261"/>
      <c r="G19" s="262" t="str">
        <f t="shared" si="0"/>
        <v/>
      </c>
    </row>
    <row r="20" spans="1:7" ht="92.4">
      <c r="A20" s="235" t="s">
        <v>1544</v>
      </c>
      <c r="B20" s="235"/>
      <c r="C20" s="314" t="s">
        <v>439</v>
      </c>
      <c r="D20" s="312"/>
      <c r="E20" s="260"/>
      <c r="F20" s="263"/>
      <c r="G20" s="264"/>
    </row>
    <row r="21" spans="1:7">
      <c r="A21" s="236"/>
      <c r="B21" s="236"/>
      <c r="C21" s="315"/>
      <c r="D21" s="312"/>
      <c r="E21" s="260"/>
      <c r="F21" s="261"/>
      <c r="G21" s="262" t="str">
        <f t="shared" si="0"/>
        <v/>
      </c>
    </row>
    <row r="22" spans="1:7">
      <c r="A22" s="238"/>
      <c r="B22" s="238"/>
      <c r="C22" s="315"/>
      <c r="D22" s="316"/>
      <c r="E22" s="266"/>
      <c r="F22" s="267"/>
      <c r="G22" s="269" t="str">
        <f t="shared" si="0"/>
        <v/>
      </c>
    </row>
    <row r="23" spans="1:7">
      <c r="A23" s="234">
        <v>1.3</v>
      </c>
      <c r="B23" s="238"/>
      <c r="C23" s="326" t="s">
        <v>440</v>
      </c>
      <c r="D23" s="316"/>
      <c r="E23" s="266"/>
      <c r="F23" s="263"/>
      <c r="G23" s="264"/>
    </row>
    <row r="24" spans="1:7" ht="74.099999999999994" customHeight="1">
      <c r="A24" s="236"/>
      <c r="B24" s="236"/>
      <c r="C24" s="314" t="s">
        <v>1240</v>
      </c>
      <c r="D24" s="312"/>
      <c r="E24" s="260"/>
      <c r="F24" s="261"/>
      <c r="G24" s="262" t="str">
        <f t="shared" si="0"/>
        <v/>
      </c>
    </row>
    <row r="25" spans="1:7">
      <c r="A25" s="237"/>
      <c r="B25" s="237"/>
      <c r="C25" s="243"/>
      <c r="D25" s="316"/>
      <c r="E25" s="266"/>
      <c r="F25" s="267"/>
      <c r="G25" s="269" t="str">
        <f t="shared" si="0"/>
        <v/>
      </c>
    </row>
    <row r="26" spans="1:7">
      <c r="A26" s="238"/>
      <c r="B26" s="238"/>
      <c r="C26" s="326" t="s">
        <v>440</v>
      </c>
      <c r="D26" s="316"/>
      <c r="E26" s="266"/>
      <c r="F26" s="267"/>
      <c r="G26" s="269" t="str">
        <f t="shared" si="0"/>
        <v/>
      </c>
    </row>
    <row r="27" spans="1:7">
      <c r="A27" s="238"/>
      <c r="B27" s="238"/>
      <c r="C27" s="327"/>
      <c r="D27" s="316"/>
      <c r="E27" s="266"/>
      <c r="F27" s="267"/>
      <c r="G27" s="269"/>
    </row>
    <row r="28" spans="1:7">
      <c r="A28" s="238" t="s">
        <v>1545</v>
      </c>
      <c r="B28" s="238"/>
      <c r="C28" s="655" t="s">
        <v>441</v>
      </c>
      <c r="D28" s="656" t="s">
        <v>444</v>
      </c>
      <c r="E28" s="338">
        <v>1</v>
      </c>
      <c r="F28" s="410"/>
      <c r="G28" s="340"/>
    </row>
    <row r="29" spans="1:7">
      <c r="A29" s="238"/>
      <c r="B29" s="238"/>
      <c r="C29" s="655"/>
      <c r="D29" s="656"/>
      <c r="E29" s="338"/>
      <c r="F29" s="339"/>
      <c r="G29" s="341"/>
    </row>
    <row r="30" spans="1:7">
      <c r="A30" s="238" t="s">
        <v>1546</v>
      </c>
      <c r="B30" s="238"/>
      <c r="C30" s="657" t="s">
        <v>442</v>
      </c>
      <c r="D30" s="656" t="s">
        <v>444</v>
      </c>
      <c r="E30" s="338">
        <v>1</v>
      </c>
      <c r="F30" s="410"/>
      <c r="G30" s="340"/>
    </row>
    <row r="31" spans="1:7">
      <c r="A31" s="238"/>
      <c r="B31" s="238"/>
      <c r="C31" s="657"/>
      <c r="D31" s="656"/>
      <c r="E31" s="338"/>
      <c r="F31" s="339"/>
      <c r="G31" s="341"/>
    </row>
    <row r="32" spans="1:7" ht="28.5" customHeight="1">
      <c r="A32" s="238" t="s">
        <v>1547</v>
      </c>
      <c r="B32" s="238"/>
      <c r="C32" s="658" t="s">
        <v>1241</v>
      </c>
      <c r="D32" s="656" t="s">
        <v>444</v>
      </c>
      <c r="E32" s="338">
        <v>1</v>
      </c>
      <c r="F32" s="411"/>
      <c r="G32" s="340"/>
    </row>
    <row r="33" spans="1:7">
      <c r="A33" s="238"/>
      <c r="B33" s="238"/>
      <c r="C33" s="657"/>
      <c r="D33" s="656"/>
      <c r="E33" s="338"/>
      <c r="F33" s="339"/>
      <c r="G33" s="341"/>
    </row>
    <row r="34" spans="1:7" ht="26.4">
      <c r="A34" s="238" t="s">
        <v>1548</v>
      </c>
      <c r="B34" s="238"/>
      <c r="C34" s="328" t="s">
        <v>443</v>
      </c>
      <c r="D34" s="656" t="s">
        <v>444</v>
      </c>
      <c r="E34" s="338">
        <v>1</v>
      </c>
      <c r="F34" s="411"/>
      <c r="G34" s="340"/>
    </row>
    <row r="35" spans="1:7">
      <c r="A35" s="238"/>
      <c r="B35" s="238"/>
      <c r="C35" s="315"/>
      <c r="D35" s="316"/>
      <c r="E35" s="266"/>
      <c r="F35" s="263"/>
      <c r="G35" s="264"/>
    </row>
    <row r="36" spans="1:7" ht="26.4">
      <c r="A36" s="238" t="s">
        <v>1549</v>
      </c>
      <c r="B36" s="238"/>
      <c r="C36" s="328" t="s">
        <v>1242</v>
      </c>
      <c r="D36" s="659" t="s">
        <v>1836</v>
      </c>
      <c r="E36" s="338">
        <v>1</v>
      </c>
      <c r="F36" s="263"/>
      <c r="G36" s="340"/>
    </row>
    <row r="37" spans="1:7">
      <c r="A37" s="238"/>
      <c r="B37" s="238"/>
      <c r="C37" s="315"/>
      <c r="D37" s="316"/>
      <c r="E37" s="266"/>
      <c r="F37" s="267"/>
      <c r="G37" s="269"/>
    </row>
    <row r="38" spans="1:7">
      <c r="A38" s="238"/>
      <c r="B38" s="238"/>
      <c r="C38" s="315"/>
      <c r="D38" s="316"/>
      <c r="E38" s="266"/>
      <c r="F38" s="263"/>
      <c r="G38" s="264"/>
    </row>
    <row r="39" spans="1:7">
      <c r="A39" s="239"/>
      <c r="B39" s="239"/>
      <c r="C39" s="317"/>
      <c r="D39" s="318"/>
      <c r="E39" s="270"/>
      <c r="F39" s="271"/>
      <c r="G39" s="272"/>
    </row>
    <row r="40" spans="1:7">
      <c r="A40" s="231"/>
      <c r="B40" s="273"/>
      <c r="C40" s="273"/>
      <c r="D40" s="273"/>
      <c r="E40" s="273"/>
      <c r="F40" s="274"/>
      <c r="G40" s="275"/>
    </row>
    <row r="41" spans="1:7">
      <c r="A41" s="396" t="s">
        <v>252</v>
      </c>
      <c r="B41" s="230"/>
      <c r="C41" s="397"/>
      <c r="D41" s="397"/>
      <c r="E41" s="397"/>
      <c r="F41" s="399"/>
      <c r="G41" s="340"/>
    </row>
    <row r="42" spans="1:7" ht="13.8" thickBot="1">
      <c r="A42" s="224"/>
      <c r="B42" s="254"/>
      <c r="C42" s="254"/>
      <c r="D42" s="254"/>
      <c r="E42" s="254"/>
      <c r="F42" s="276"/>
      <c r="G42" s="190"/>
    </row>
    <row r="43" spans="1:7" ht="13.8" thickBot="1">
      <c r="A43" s="776" t="s">
        <v>27</v>
      </c>
      <c r="B43" s="759"/>
      <c r="C43" s="760"/>
      <c r="D43" s="760"/>
      <c r="E43" s="760"/>
      <c r="F43" s="791" t="s">
        <v>28</v>
      </c>
      <c r="G43" s="792"/>
    </row>
    <row r="44" spans="1:7">
      <c r="A44" s="395" t="s">
        <v>248</v>
      </c>
      <c r="B44" s="395"/>
      <c r="C44" s="114"/>
      <c r="D44" s="114"/>
      <c r="E44" s="114"/>
      <c r="F44" s="114"/>
      <c r="G44" s="114"/>
    </row>
    <row r="45" spans="1:7" ht="12.75" customHeight="1">
      <c r="A45" s="763" t="s">
        <v>1837</v>
      </c>
      <c r="B45" s="763"/>
      <c r="C45" s="763"/>
      <c r="D45" s="763"/>
      <c r="E45" s="763"/>
      <c r="F45" s="763"/>
      <c r="G45" s="763"/>
    </row>
    <row r="46" spans="1:7" ht="15" customHeight="1">
      <c r="A46" s="793" t="s">
        <v>1346</v>
      </c>
      <c r="B46" s="793"/>
      <c r="C46" s="793"/>
      <c r="D46" s="183"/>
      <c r="E46" s="183"/>
      <c r="F46" s="183"/>
      <c r="G46" s="183"/>
    </row>
    <row r="47" spans="1:7">
      <c r="A47" s="230"/>
      <c r="B47" s="230"/>
      <c r="C47" s="114"/>
      <c r="D47" s="114"/>
      <c r="E47" s="114"/>
      <c r="F47" s="407"/>
      <c r="G47" s="114"/>
    </row>
    <row r="48" spans="1:7">
      <c r="A48" s="115"/>
      <c r="B48" s="115"/>
      <c r="C48" s="115"/>
      <c r="D48" s="115"/>
      <c r="E48" s="115"/>
      <c r="F48" s="192"/>
      <c r="G48" s="115"/>
    </row>
    <row r="49" spans="1:7">
      <c r="A49" s="118" t="s">
        <v>0</v>
      </c>
      <c r="B49" s="118" t="s">
        <v>433</v>
      </c>
      <c r="C49" s="118" t="s">
        <v>1</v>
      </c>
      <c r="D49" s="118" t="s">
        <v>2</v>
      </c>
      <c r="E49" s="118" t="s">
        <v>3</v>
      </c>
      <c r="F49" s="119" t="s">
        <v>4</v>
      </c>
      <c r="G49" s="118" t="s">
        <v>249</v>
      </c>
    </row>
    <row r="50" spans="1:7">
      <c r="A50" s="118" t="s">
        <v>29</v>
      </c>
      <c r="B50" s="118"/>
      <c r="C50" s="118"/>
      <c r="D50" s="118"/>
      <c r="E50" s="118"/>
      <c r="F50" s="119"/>
      <c r="G50" s="118" t="s">
        <v>250</v>
      </c>
    </row>
    <row r="51" spans="1:7">
      <c r="A51" s="190"/>
      <c r="B51" s="190"/>
      <c r="C51" s="190"/>
      <c r="D51" s="190"/>
      <c r="E51" s="190"/>
      <c r="F51" s="191"/>
      <c r="G51" s="118"/>
    </row>
    <row r="52" spans="1:7">
      <c r="A52" s="231"/>
      <c r="B52" s="209"/>
      <c r="C52" s="209"/>
      <c r="D52" s="209"/>
      <c r="E52" s="209"/>
      <c r="F52" s="277"/>
      <c r="G52" s="115"/>
    </row>
    <row r="53" spans="1:7">
      <c r="A53" s="396" t="s">
        <v>251</v>
      </c>
      <c r="B53" s="230"/>
      <c r="C53" s="397"/>
      <c r="D53" s="397"/>
      <c r="E53" s="397"/>
      <c r="F53" s="398"/>
      <c r="G53" s="340"/>
    </row>
    <row r="54" spans="1:7">
      <c r="A54" s="240"/>
      <c r="B54" s="209"/>
      <c r="C54" s="209"/>
      <c r="D54" s="209"/>
      <c r="E54" s="209"/>
      <c r="F54" s="278"/>
      <c r="G54" s="279"/>
    </row>
    <row r="55" spans="1:7">
      <c r="A55" s="241"/>
      <c r="B55" s="241"/>
      <c r="C55" s="319"/>
      <c r="D55" s="320"/>
      <c r="E55" s="280"/>
      <c r="F55" s="281"/>
      <c r="G55" s="282"/>
    </row>
    <row r="56" spans="1:7">
      <c r="A56" s="234">
        <v>2</v>
      </c>
      <c r="B56" s="243" t="s">
        <v>1237</v>
      </c>
      <c r="C56" s="326" t="s">
        <v>445</v>
      </c>
      <c r="D56" s="316"/>
      <c r="E56" s="226"/>
      <c r="F56" s="283"/>
      <c r="G56" s="284"/>
    </row>
    <row r="57" spans="1:7">
      <c r="A57" s="234"/>
      <c r="B57" s="243"/>
      <c r="C57" s="326"/>
      <c r="D57" s="316"/>
      <c r="E57" s="226"/>
      <c r="F57" s="283"/>
      <c r="G57" s="284"/>
    </row>
    <row r="58" spans="1:7" ht="210" customHeight="1">
      <c r="A58" s="185">
        <v>2.1</v>
      </c>
      <c r="B58" s="187" t="s">
        <v>1243</v>
      </c>
      <c r="C58" s="329" t="s">
        <v>446</v>
      </c>
      <c r="D58" s="225"/>
      <c r="E58" s="226"/>
      <c r="F58" s="227"/>
      <c r="G58" s="228"/>
    </row>
    <row r="59" spans="1:7" ht="26.4">
      <c r="A59" s="229" t="s">
        <v>1550</v>
      </c>
      <c r="B59" s="229"/>
      <c r="C59" s="329" t="s">
        <v>1244</v>
      </c>
      <c r="D59" s="659" t="s">
        <v>1836</v>
      </c>
      <c r="E59" s="342">
        <v>1</v>
      </c>
      <c r="F59" s="412"/>
      <c r="G59" s="340"/>
    </row>
    <row r="60" spans="1:7" ht="26.4">
      <c r="A60" s="229" t="s">
        <v>1551</v>
      </c>
      <c r="B60" s="229"/>
      <c r="C60" s="329" t="s">
        <v>1245</v>
      </c>
      <c r="D60" s="659" t="s">
        <v>1836</v>
      </c>
      <c r="E60" s="342">
        <v>1</v>
      </c>
      <c r="F60" s="412"/>
      <c r="G60" s="340"/>
    </row>
    <row r="61" spans="1:7" ht="26.4">
      <c r="A61" s="229" t="s">
        <v>1552</v>
      </c>
      <c r="B61" s="229"/>
      <c r="C61" s="329" t="s">
        <v>447</v>
      </c>
      <c r="D61" s="659" t="s">
        <v>1836</v>
      </c>
      <c r="E61" s="342">
        <v>1</v>
      </c>
      <c r="F61" s="412"/>
      <c r="G61" s="340"/>
    </row>
    <row r="62" spans="1:7" ht="26.4">
      <c r="A62" s="229" t="s">
        <v>1553</v>
      </c>
      <c r="B62" s="229"/>
      <c r="C62" s="329" t="s">
        <v>448</v>
      </c>
      <c r="D62" s="659" t="s">
        <v>1836</v>
      </c>
      <c r="E62" s="342">
        <v>1</v>
      </c>
      <c r="F62" s="412"/>
      <c r="G62" s="340"/>
    </row>
    <row r="63" spans="1:7" ht="26.4">
      <c r="A63" s="229" t="s">
        <v>1554</v>
      </c>
      <c r="B63" s="229"/>
      <c r="C63" s="329" t="s">
        <v>1246</v>
      </c>
      <c r="D63" s="659" t="s">
        <v>1836</v>
      </c>
      <c r="E63" s="342">
        <v>1</v>
      </c>
      <c r="F63" s="412"/>
      <c r="G63" s="340"/>
    </row>
    <row r="64" spans="1:7" ht="26.4">
      <c r="A64" s="229" t="s">
        <v>1555</v>
      </c>
      <c r="B64" s="229"/>
      <c r="C64" s="329" t="s">
        <v>449</v>
      </c>
      <c r="D64" s="659" t="s">
        <v>1836</v>
      </c>
      <c r="E64" s="342">
        <v>1</v>
      </c>
      <c r="F64" s="412"/>
      <c r="G64" s="340"/>
    </row>
    <row r="65" spans="1:8" ht="26.4">
      <c r="A65" s="229" t="s">
        <v>1556</v>
      </c>
      <c r="B65" s="229"/>
      <c r="C65" s="329" t="s">
        <v>450</v>
      </c>
      <c r="D65" s="659" t="s">
        <v>1836</v>
      </c>
      <c r="E65" s="342">
        <v>1</v>
      </c>
      <c r="F65" s="412"/>
      <c r="G65" s="340"/>
    </row>
    <row r="66" spans="1:8" ht="26.4">
      <c r="A66" s="229" t="s">
        <v>1557</v>
      </c>
      <c r="B66" s="229"/>
      <c r="C66" s="329" t="s">
        <v>1247</v>
      </c>
      <c r="D66" s="659" t="s">
        <v>1836</v>
      </c>
      <c r="E66" s="342">
        <v>1</v>
      </c>
      <c r="F66" s="412"/>
      <c r="G66" s="340"/>
    </row>
    <row r="67" spans="1:8" ht="26.4">
      <c r="A67" s="229" t="s">
        <v>1558</v>
      </c>
      <c r="B67" s="244"/>
      <c r="C67" s="329" t="s">
        <v>451</v>
      </c>
      <c r="D67" s="659" t="s">
        <v>1836</v>
      </c>
      <c r="E67" s="342">
        <v>1</v>
      </c>
      <c r="F67" s="412"/>
      <c r="G67" s="340"/>
    </row>
    <row r="68" spans="1:8">
      <c r="A68" s="229"/>
      <c r="B68" s="244"/>
      <c r="C68" s="329"/>
      <c r="D68" s="660"/>
      <c r="E68" s="659"/>
      <c r="F68" s="343"/>
      <c r="G68" s="341"/>
    </row>
    <row r="69" spans="1:8" ht="79.2">
      <c r="A69" s="229" t="s">
        <v>1559</v>
      </c>
      <c r="B69" s="229"/>
      <c r="C69" s="329" t="s">
        <v>1248</v>
      </c>
      <c r="D69" s="659"/>
      <c r="E69" s="338"/>
      <c r="F69" s="416"/>
      <c r="G69" s="340"/>
    </row>
    <row r="70" spans="1:8" ht="26.4">
      <c r="A70" s="229"/>
      <c r="B70" s="229"/>
      <c r="C70" s="329" t="s">
        <v>1249</v>
      </c>
      <c r="D70" s="659"/>
      <c r="E70" s="338"/>
      <c r="F70" s="416"/>
      <c r="G70" s="340"/>
    </row>
    <row r="71" spans="1:8" ht="26.4">
      <c r="A71" s="229" t="s">
        <v>1560</v>
      </c>
      <c r="B71" s="229"/>
      <c r="C71" s="329" t="s">
        <v>1250</v>
      </c>
      <c r="D71" s="659" t="s">
        <v>1836</v>
      </c>
      <c r="E71" s="338">
        <v>1</v>
      </c>
      <c r="F71" s="416"/>
      <c r="G71" s="340"/>
    </row>
    <row r="72" spans="1:8" ht="26.4">
      <c r="A72" s="229" t="s">
        <v>1561</v>
      </c>
      <c r="B72" s="229"/>
      <c r="C72" s="329" t="s">
        <v>1251</v>
      </c>
      <c r="D72" s="659" t="s">
        <v>1836</v>
      </c>
      <c r="E72" s="338">
        <v>1</v>
      </c>
      <c r="F72" s="416"/>
      <c r="G72" s="340"/>
    </row>
    <row r="73" spans="1:8" ht="39.6">
      <c r="A73" s="229" t="s">
        <v>1562</v>
      </c>
      <c r="B73" s="229"/>
      <c r="C73" s="329" t="s">
        <v>1252</v>
      </c>
      <c r="D73" s="659"/>
      <c r="E73" s="338"/>
      <c r="F73" s="416"/>
      <c r="G73" s="340"/>
    </row>
    <row r="74" spans="1:8">
      <c r="A74" s="229" t="s">
        <v>1563</v>
      </c>
      <c r="B74" s="229"/>
      <c r="C74" s="329" t="s">
        <v>1250</v>
      </c>
      <c r="D74" s="661" t="s">
        <v>1253</v>
      </c>
      <c r="E74" s="338">
        <v>1</v>
      </c>
      <c r="F74" s="416">
        <v>150000</v>
      </c>
      <c r="G74" s="340">
        <f t="shared" ref="G74:G76" si="1">E74*F74</f>
        <v>150000</v>
      </c>
      <c r="H74" s="404"/>
    </row>
    <row r="75" spans="1:8">
      <c r="A75" s="229" t="s">
        <v>1564</v>
      </c>
      <c r="B75" s="229"/>
      <c r="C75" s="329" t="s">
        <v>1254</v>
      </c>
      <c r="D75" s="659" t="s">
        <v>232</v>
      </c>
      <c r="E75" s="416">
        <f>F74</f>
        <v>150000</v>
      </c>
      <c r="F75" s="520"/>
      <c r="G75" s="340"/>
      <c r="H75" s="404"/>
    </row>
    <row r="76" spans="1:8">
      <c r="A76" s="229" t="s">
        <v>1565</v>
      </c>
      <c r="B76" s="229"/>
      <c r="C76" s="329" t="s">
        <v>1255</v>
      </c>
      <c r="D76" s="661" t="s">
        <v>1253</v>
      </c>
      <c r="E76" s="338">
        <v>1</v>
      </c>
      <c r="F76" s="416">
        <v>100000</v>
      </c>
      <c r="G76" s="340">
        <f t="shared" si="1"/>
        <v>100000</v>
      </c>
      <c r="H76" s="404"/>
    </row>
    <row r="77" spans="1:8">
      <c r="A77" s="229" t="s">
        <v>1566</v>
      </c>
      <c r="B77" s="229"/>
      <c r="C77" s="329" t="s">
        <v>1254</v>
      </c>
      <c r="D77" s="659" t="s">
        <v>232</v>
      </c>
      <c r="E77" s="416">
        <f>F76</f>
        <v>100000</v>
      </c>
      <c r="F77" s="520"/>
      <c r="G77" s="340"/>
    </row>
    <row r="78" spans="1:8">
      <c r="A78" s="229"/>
      <c r="B78" s="229"/>
      <c r="C78" s="315"/>
      <c r="D78" s="316"/>
      <c r="E78" s="226"/>
      <c r="F78" s="227"/>
      <c r="G78" s="284"/>
    </row>
    <row r="79" spans="1:8">
      <c r="A79" s="185">
        <v>2.2000000000000002</v>
      </c>
      <c r="B79" s="229"/>
      <c r="C79" s="330" t="s">
        <v>1256</v>
      </c>
      <c r="D79" s="316"/>
      <c r="E79" s="226"/>
      <c r="G79" s="228"/>
    </row>
    <row r="80" spans="1:8" ht="52.8">
      <c r="A80" s="229"/>
      <c r="B80" s="229"/>
      <c r="C80" s="165" t="s">
        <v>452</v>
      </c>
      <c r="D80" s="316"/>
      <c r="E80" s="226"/>
      <c r="F80" s="227"/>
      <c r="G80" s="228"/>
    </row>
    <row r="81" spans="1:9">
      <c r="A81" s="229"/>
      <c r="B81" s="229"/>
      <c r="C81" s="321"/>
      <c r="D81" s="316"/>
      <c r="E81" s="226"/>
      <c r="F81" s="283"/>
      <c r="G81" s="284"/>
    </row>
    <row r="82" spans="1:9" ht="26.4">
      <c r="A82" s="229" t="s">
        <v>1567</v>
      </c>
      <c r="B82" s="229" t="s">
        <v>1257</v>
      </c>
      <c r="C82" s="165" t="s">
        <v>1258</v>
      </c>
      <c r="D82" s="656" t="s">
        <v>444</v>
      </c>
      <c r="E82" s="338">
        <v>1</v>
      </c>
      <c r="F82" s="414"/>
      <c r="G82" s="340"/>
    </row>
    <row r="83" spans="1:9" ht="26.4">
      <c r="A83" s="229" t="s">
        <v>1568</v>
      </c>
      <c r="B83" s="229" t="s">
        <v>1259</v>
      </c>
      <c r="C83" s="165" t="s">
        <v>1260</v>
      </c>
      <c r="D83" s="659" t="s">
        <v>12</v>
      </c>
      <c r="E83" s="338">
        <v>50</v>
      </c>
      <c r="F83" s="414"/>
      <c r="G83" s="340"/>
      <c r="I83" s="521"/>
    </row>
    <row r="84" spans="1:9" ht="26.4">
      <c r="A84" s="229" t="s">
        <v>1569</v>
      </c>
      <c r="B84" s="229" t="s">
        <v>1261</v>
      </c>
      <c r="C84" s="165" t="s">
        <v>1262</v>
      </c>
      <c r="D84" s="659" t="s">
        <v>12</v>
      </c>
      <c r="E84" s="338">
        <v>100</v>
      </c>
      <c r="F84" s="414"/>
      <c r="G84" s="340"/>
    </row>
    <row r="85" spans="1:9" ht="26.4">
      <c r="A85" s="229" t="s">
        <v>1570</v>
      </c>
      <c r="B85" s="229" t="s">
        <v>1259</v>
      </c>
      <c r="C85" s="165" t="s">
        <v>453</v>
      </c>
      <c r="D85" s="659" t="s">
        <v>12</v>
      </c>
      <c r="E85" s="338">
        <v>50</v>
      </c>
      <c r="F85" s="414"/>
      <c r="G85" s="340"/>
      <c r="I85" s="521"/>
    </row>
    <row r="86" spans="1:9" ht="26.4">
      <c r="A86" s="229" t="s">
        <v>1571</v>
      </c>
      <c r="B86" s="229" t="s">
        <v>1259</v>
      </c>
      <c r="C86" s="165" t="s">
        <v>1263</v>
      </c>
      <c r="D86" s="659" t="s">
        <v>444</v>
      </c>
      <c r="E86" s="338">
        <v>1</v>
      </c>
      <c r="F86" s="414"/>
      <c r="G86" s="340"/>
    </row>
    <row r="87" spans="1:9" ht="26.4">
      <c r="A87" s="229" t="s">
        <v>1572</v>
      </c>
      <c r="B87" s="229" t="s">
        <v>1257</v>
      </c>
      <c r="C87" s="315" t="s">
        <v>1264</v>
      </c>
      <c r="D87" s="659" t="s">
        <v>444</v>
      </c>
      <c r="E87" s="338">
        <v>1</v>
      </c>
      <c r="F87" s="414"/>
      <c r="G87" s="340"/>
    </row>
    <row r="88" spans="1:9">
      <c r="A88" s="229"/>
      <c r="B88" s="229"/>
      <c r="C88" s="315"/>
      <c r="D88" s="316"/>
      <c r="E88" s="226"/>
      <c r="F88" s="283"/>
      <c r="G88" s="284"/>
    </row>
    <row r="89" spans="1:9">
      <c r="A89" s="229"/>
      <c r="B89" s="229"/>
      <c r="C89" s="315"/>
      <c r="D89" s="316"/>
      <c r="E89" s="226"/>
      <c r="F89" s="227"/>
      <c r="G89" s="228"/>
    </row>
    <row r="90" spans="1:9">
      <c r="A90" s="229"/>
      <c r="B90" s="229"/>
      <c r="C90" s="315"/>
      <c r="D90" s="316"/>
      <c r="E90" s="226"/>
      <c r="F90" s="227"/>
      <c r="G90" s="228"/>
    </row>
    <row r="91" spans="1:9">
      <c r="A91" s="229"/>
      <c r="B91" s="229"/>
      <c r="C91" s="321"/>
      <c r="D91" s="316"/>
      <c r="E91" s="226"/>
      <c r="F91" s="283"/>
      <c r="G91" s="284"/>
    </row>
    <row r="92" spans="1:9">
      <c r="A92" s="242"/>
      <c r="B92" s="242"/>
      <c r="C92" s="317"/>
      <c r="D92" s="318"/>
      <c r="E92" s="285"/>
      <c r="F92" s="286"/>
      <c r="G92" s="287"/>
    </row>
    <row r="93" spans="1:9">
      <c r="A93" s="231"/>
      <c r="B93" s="273"/>
      <c r="C93" s="273"/>
      <c r="D93" s="273"/>
      <c r="E93" s="273"/>
      <c r="F93" s="274"/>
      <c r="G93" s="275"/>
    </row>
    <row r="94" spans="1:9">
      <c r="A94" s="396" t="s">
        <v>252</v>
      </c>
      <c r="B94" s="230"/>
      <c r="C94" s="397"/>
      <c r="D94" s="397"/>
      <c r="E94" s="397"/>
      <c r="F94" s="399"/>
      <c r="G94" s="340">
        <f>SUM(G53:G92)</f>
        <v>250000</v>
      </c>
    </row>
    <row r="95" spans="1:9" ht="13.8" thickBot="1">
      <c r="A95" s="224"/>
      <c r="B95" s="254"/>
      <c r="C95" s="254"/>
      <c r="D95" s="254"/>
      <c r="E95" s="254"/>
      <c r="F95" s="276"/>
      <c r="G95" s="190"/>
    </row>
    <row r="96" spans="1:9" ht="13.8" thickBot="1">
      <c r="A96" s="776" t="s">
        <v>27</v>
      </c>
      <c r="B96" s="759"/>
      <c r="C96" s="760"/>
      <c r="D96" s="760"/>
      <c r="E96" s="760"/>
      <c r="F96" s="791" t="s">
        <v>28</v>
      </c>
      <c r="G96" s="792"/>
    </row>
    <row r="97" spans="1:7">
      <c r="A97" s="395" t="s">
        <v>248</v>
      </c>
      <c r="B97" s="395"/>
      <c r="C97" s="114"/>
      <c r="D97" s="114"/>
      <c r="E97" s="114"/>
      <c r="F97" s="114"/>
      <c r="G97" s="114"/>
    </row>
    <row r="98" spans="1:7" ht="12.75" customHeight="1">
      <c r="A98" s="763" t="s">
        <v>1837</v>
      </c>
      <c r="B98" s="763"/>
      <c r="C98" s="763"/>
      <c r="D98" s="763"/>
      <c r="E98" s="763"/>
      <c r="F98" s="763"/>
      <c r="G98" s="763"/>
    </row>
    <row r="99" spans="1:7" ht="15" customHeight="1">
      <c r="A99" s="793" t="s">
        <v>1346</v>
      </c>
      <c r="B99" s="793"/>
      <c r="C99" s="793"/>
      <c r="D99" s="183"/>
      <c r="E99" s="183"/>
      <c r="F99" s="183"/>
      <c r="G99" s="183"/>
    </row>
    <row r="100" spans="1:7">
      <c r="A100" s="230"/>
      <c r="B100" s="230"/>
      <c r="C100" s="114"/>
      <c r="D100" s="114"/>
      <c r="E100" s="114"/>
      <c r="F100" s="407"/>
      <c r="G100" s="114"/>
    </row>
    <row r="101" spans="1:7">
      <c r="A101" s="115"/>
      <c r="B101" s="115"/>
      <c r="C101" s="115"/>
      <c r="D101" s="115"/>
      <c r="E101" s="115"/>
      <c r="F101" s="192"/>
      <c r="G101" s="115"/>
    </row>
    <row r="102" spans="1:7">
      <c r="A102" s="118" t="s">
        <v>0</v>
      </c>
      <c r="B102" s="118" t="s">
        <v>433</v>
      </c>
      <c r="C102" s="118" t="s">
        <v>1</v>
      </c>
      <c r="D102" s="118" t="s">
        <v>2</v>
      </c>
      <c r="E102" s="118" t="s">
        <v>3</v>
      </c>
      <c r="F102" s="119" t="s">
        <v>4</v>
      </c>
      <c r="G102" s="118" t="s">
        <v>249</v>
      </c>
    </row>
    <row r="103" spans="1:7">
      <c r="A103" s="118" t="s">
        <v>29</v>
      </c>
      <c r="B103" s="118"/>
      <c r="C103" s="118"/>
      <c r="D103" s="118"/>
      <c r="E103" s="118"/>
      <c r="F103" s="119"/>
      <c r="G103" s="118" t="s">
        <v>250</v>
      </c>
    </row>
    <row r="104" spans="1:7">
      <c r="A104" s="190"/>
      <c r="B104" s="190"/>
      <c r="C104" s="190"/>
      <c r="D104" s="190"/>
      <c r="E104" s="190"/>
      <c r="F104" s="191"/>
      <c r="G104" s="118"/>
    </row>
    <row r="105" spans="1:7">
      <c r="A105" s="231"/>
      <c r="B105" s="209"/>
      <c r="C105" s="209"/>
      <c r="D105" s="209"/>
      <c r="E105" s="209"/>
      <c r="F105" s="277"/>
      <c r="G105" s="115"/>
    </row>
    <row r="106" spans="1:7">
      <c r="A106" s="396" t="s">
        <v>251</v>
      </c>
      <c r="B106" s="230"/>
      <c r="C106" s="397"/>
      <c r="D106" s="397"/>
      <c r="E106" s="397"/>
      <c r="F106" s="398"/>
      <c r="G106" s="340">
        <f>G94</f>
        <v>250000</v>
      </c>
    </row>
    <row r="107" spans="1:7">
      <c r="A107" s="240"/>
      <c r="B107" s="209"/>
      <c r="C107" s="209"/>
      <c r="D107" s="209"/>
      <c r="E107" s="209"/>
      <c r="F107" s="278"/>
      <c r="G107" s="279"/>
    </row>
    <row r="108" spans="1:7">
      <c r="A108" s="241"/>
      <c r="B108" s="241"/>
      <c r="C108" s="319"/>
      <c r="D108" s="320"/>
      <c r="E108" s="280"/>
      <c r="F108" s="281"/>
      <c r="G108" s="282"/>
    </row>
    <row r="109" spans="1:7" ht="23.4" customHeight="1">
      <c r="A109" s="185">
        <v>2.2999999999999998</v>
      </c>
      <c r="B109" s="243" t="s">
        <v>1237</v>
      </c>
      <c r="C109" s="330" t="s">
        <v>1265</v>
      </c>
      <c r="D109" s="316"/>
      <c r="E109" s="226"/>
      <c r="F109" s="227"/>
      <c r="G109" s="284"/>
    </row>
    <row r="110" spans="1:7" ht="66">
      <c r="A110" s="187"/>
      <c r="B110" s="187"/>
      <c r="C110" s="247" t="s">
        <v>1266</v>
      </c>
      <c r="D110" s="225"/>
      <c r="E110" s="226"/>
      <c r="F110" s="227"/>
      <c r="G110" s="288"/>
    </row>
    <row r="111" spans="1:7" ht="26.4">
      <c r="A111" s="229" t="s">
        <v>1573</v>
      </c>
      <c r="B111" s="229" t="s">
        <v>1261</v>
      </c>
      <c r="C111" s="247" t="s">
        <v>1267</v>
      </c>
      <c r="D111" s="659" t="s">
        <v>12</v>
      </c>
      <c r="E111" s="338">
        <v>20</v>
      </c>
      <c r="F111" s="416"/>
      <c r="G111" s="340"/>
    </row>
    <row r="112" spans="1:7" ht="26.4">
      <c r="A112" s="229" t="s">
        <v>1574</v>
      </c>
      <c r="B112" s="229" t="s">
        <v>1259</v>
      </c>
      <c r="C112" s="165" t="s">
        <v>454</v>
      </c>
      <c r="D112" s="659" t="s">
        <v>12</v>
      </c>
      <c r="E112" s="338">
        <v>50</v>
      </c>
      <c r="F112" s="416"/>
      <c r="G112" s="340"/>
    </row>
    <row r="113" spans="1:7" ht="47.25" customHeight="1">
      <c r="A113" s="229" t="s">
        <v>1575</v>
      </c>
      <c r="B113" s="229" t="s">
        <v>1257</v>
      </c>
      <c r="C113" s="247" t="s">
        <v>1268</v>
      </c>
      <c r="D113" s="659" t="s">
        <v>444</v>
      </c>
      <c r="E113" s="338">
        <v>1</v>
      </c>
      <c r="F113" s="416"/>
      <c r="G113" s="340"/>
    </row>
    <row r="114" spans="1:7">
      <c r="A114" s="229"/>
      <c r="B114" s="229"/>
      <c r="C114" s="321"/>
      <c r="D114" s="316"/>
      <c r="E114" s="226"/>
      <c r="F114" s="227"/>
      <c r="G114" s="228"/>
    </row>
    <row r="115" spans="1:7">
      <c r="A115" s="185">
        <v>3</v>
      </c>
      <c r="B115" s="229"/>
      <c r="C115" s="331" t="s">
        <v>455</v>
      </c>
      <c r="D115" s="316"/>
      <c r="E115" s="226"/>
      <c r="F115" s="227"/>
      <c r="G115" s="228"/>
    </row>
    <row r="116" spans="1:7">
      <c r="A116" s="229"/>
      <c r="B116" s="229" t="s">
        <v>1243</v>
      </c>
      <c r="C116" s="326" t="s">
        <v>456</v>
      </c>
      <c r="D116" s="316"/>
      <c r="E116" s="226"/>
      <c r="F116" s="227"/>
      <c r="G116" s="228"/>
    </row>
    <row r="117" spans="1:7" ht="198.9" customHeight="1">
      <c r="A117" s="568">
        <v>3.1</v>
      </c>
      <c r="B117" s="244"/>
      <c r="C117" s="329" t="s">
        <v>457</v>
      </c>
      <c r="D117" s="316"/>
      <c r="E117" s="226"/>
      <c r="F117" s="283"/>
      <c r="G117" s="284"/>
    </row>
    <row r="118" spans="1:7">
      <c r="A118" s="244"/>
      <c r="B118" s="244"/>
      <c r="C118" s="315"/>
      <c r="D118" s="316"/>
      <c r="E118" s="226"/>
      <c r="F118" s="283"/>
      <c r="G118" s="284"/>
    </row>
    <row r="119" spans="1:7" ht="26.4">
      <c r="A119" s="229" t="s">
        <v>1576</v>
      </c>
      <c r="B119" s="229"/>
      <c r="C119" s="329" t="s">
        <v>1244</v>
      </c>
      <c r="D119" s="659" t="s">
        <v>1836</v>
      </c>
      <c r="E119" s="342">
        <v>1</v>
      </c>
      <c r="F119" s="412"/>
      <c r="G119" s="340"/>
    </row>
    <row r="120" spans="1:7" ht="26.4">
      <c r="A120" s="229" t="s">
        <v>1577</v>
      </c>
      <c r="B120" s="229"/>
      <c r="C120" s="329" t="s">
        <v>1245</v>
      </c>
      <c r="D120" s="659" t="s">
        <v>1836</v>
      </c>
      <c r="E120" s="342">
        <v>1</v>
      </c>
      <c r="F120" s="412"/>
      <c r="G120" s="340"/>
    </row>
    <row r="121" spans="1:7" ht="26.4">
      <c r="A121" s="229" t="s">
        <v>1578</v>
      </c>
      <c r="B121" s="229"/>
      <c r="C121" s="329" t="s">
        <v>447</v>
      </c>
      <c r="D121" s="659" t="s">
        <v>1836</v>
      </c>
      <c r="E121" s="342">
        <v>1</v>
      </c>
      <c r="F121" s="412"/>
      <c r="G121" s="340"/>
    </row>
    <row r="122" spans="1:7" ht="26.4">
      <c r="A122" s="229" t="s">
        <v>1579</v>
      </c>
      <c r="B122" s="244"/>
      <c r="C122" s="329" t="s">
        <v>448</v>
      </c>
      <c r="D122" s="659" t="s">
        <v>1836</v>
      </c>
      <c r="E122" s="342">
        <v>1</v>
      </c>
      <c r="F122" s="412"/>
      <c r="G122" s="340"/>
    </row>
    <row r="123" spans="1:7" ht="26.4">
      <c r="A123" s="229" t="s">
        <v>1580</v>
      </c>
      <c r="B123" s="229"/>
      <c r="C123" s="329" t="s">
        <v>1246</v>
      </c>
      <c r="D123" s="659" t="s">
        <v>1836</v>
      </c>
      <c r="E123" s="342">
        <v>1</v>
      </c>
      <c r="F123" s="412"/>
      <c r="G123" s="340"/>
    </row>
    <row r="124" spans="1:7" ht="26.4">
      <c r="A124" s="229" t="s">
        <v>1581</v>
      </c>
      <c r="B124" s="244"/>
      <c r="C124" s="329" t="s">
        <v>449</v>
      </c>
      <c r="D124" s="659" t="s">
        <v>1836</v>
      </c>
      <c r="E124" s="342">
        <v>1</v>
      </c>
      <c r="F124" s="412"/>
      <c r="G124" s="340"/>
    </row>
    <row r="125" spans="1:7" ht="26.4">
      <c r="A125" s="229" t="s">
        <v>1582</v>
      </c>
      <c r="B125" s="229"/>
      <c r="C125" s="329" t="s">
        <v>450</v>
      </c>
      <c r="D125" s="659" t="s">
        <v>1836</v>
      </c>
      <c r="E125" s="342">
        <v>1</v>
      </c>
      <c r="F125" s="412"/>
      <c r="G125" s="340"/>
    </row>
    <row r="126" spans="1:7" ht="26.4">
      <c r="A126" s="229" t="s">
        <v>1583</v>
      </c>
      <c r="B126" s="243"/>
      <c r="C126" s="329" t="s">
        <v>1247</v>
      </c>
      <c r="D126" s="659" t="s">
        <v>1836</v>
      </c>
      <c r="E126" s="342">
        <v>1</v>
      </c>
      <c r="F126" s="412"/>
      <c r="G126" s="340"/>
    </row>
    <row r="127" spans="1:7" ht="26.4">
      <c r="A127" s="229" t="s">
        <v>1584</v>
      </c>
      <c r="B127" s="229"/>
      <c r="C127" s="329" t="s">
        <v>451</v>
      </c>
      <c r="D127" s="659" t="s">
        <v>1836</v>
      </c>
      <c r="E127" s="342">
        <v>1</v>
      </c>
      <c r="F127" s="412"/>
      <c r="G127" s="340"/>
    </row>
    <row r="128" spans="1:7">
      <c r="A128" s="229"/>
      <c r="B128" s="229"/>
      <c r="C128" s="315"/>
      <c r="D128" s="316"/>
      <c r="E128" s="226"/>
      <c r="F128" s="283"/>
      <c r="G128" s="284"/>
    </row>
    <row r="129" spans="1:7" ht="79.2">
      <c r="A129" s="229" t="s">
        <v>1585</v>
      </c>
      <c r="B129" s="229"/>
      <c r="C129" s="329" t="s">
        <v>1248</v>
      </c>
      <c r="D129" s="659" t="s">
        <v>444</v>
      </c>
      <c r="E129" s="338">
        <v>1</v>
      </c>
      <c r="F129" s="416">
        <v>58631.58</v>
      </c>
      <c r="G129" s="340">
        <f t="shared" ref="G129:G136" si="2">E129*F129</f>
        <v>58631.58</v>
      </c>
    </row>
    <row r="130" spans="1:7" ht="26.4">
      <c r="A130" s="229"/>
      <c r="B130" s="229"/>
      <c r="C130" s="329" t="s">
        <v>1249</v>
      </c>
      <c r="D130" s="659"/>
      <c r="E130" s="338"/>
      <c r="F130" s="416"/>
      <c r="G130" s="340"/>
    </row>
    <row r="131" spans="1:7" ht="26.4">
      <c r="A131" s="229" t="s">
        <v>1586</v>
      </c>
      <c r="B131" s="229"/>
      <c r="C131" s="329" t="s">
        <v>1250</v>
      </c>
      <c r="D131" s="659" t="s">
        <v>1836</v>
      </c>
      <c r="E131" s="338">
        <v>1</v>
      </c>
      <c r="F131" s="416">
        <v>56000</v>
      </c>
      <c r="G131" s="340">
        <f t="shared" si="2"/>
        <v>56000</v>
      </c>
    </row>
    <row r="132" spans="1:7" ht="26.4">
      <c r="A132" s="229" t="s">
        <v>1587</v>
      </c>
      <c r="B132" s="229"/>
      <c r="C132" s="329" t="s">
        <v>1251</v>
      </c>
      <c r="D132" s="659" t="s">
        <v>1836</v>
      </c>
      <c r="E132" s="338">
        <v>1</v>
      </c>
      <c r="F132" s="416">
        <v>44800</v>
      </c>
      <c r="G132" s="340">
        <f t="shared" si="2"/>
        <v>44800</v>
      </c>
    </row>
    <row r="133" spans="1:7" ht="39.6">
      <c r="A133" s="229" t="s">
        <v>1588</v>
      </c>
      <c r="B133" s="229"/>
      <c r="C133" s="329" t="s">
        <v>1252</v>
      </c>
      <c r="D133" s="659"/>
      <c r="E133" s="338"/>
      <c r="F133" s="416"/>
      <c r="G133" s="340"/>
    </row>
    <row r="134" spans="1:7">
      <c r="A134" s="229" t="s">
        <v>1589</v>
      </c>
      <c r="B134" s="229"/>
      <c r="C134" s="329" t="s">
        <v>1250</v>
      </c>
      <c r="D134" s="661" t="s">
        <v>1253</v>
      </c>
      <c r="E134" s="338">
        <v>1</v>
      </c>
      <c r="F134" s="416">
        <v>150000</v>
      </c>
      <c r="G134" s="340">
        <f t="shared" si="2"/>
        <v>150000</v>
      </c>
    </row>
    <row r="135" spans="1:7">
      <c r="A135" s="229" t="s">
        <v>1590</v>
      </c>
      <c r="B135" s="229"/>
      <c r="C135" s="329" t="s">
        <v>1254</v>
      </c>
      <c r="D135" s="659" t="s">
        <v>232</v>
      </c>
      <c r="E135" s="416">
        <f>F134</f>
        <v>150000</v>
      </c>
      <c r="F135" s="522"/>
      <c r="G135" s="340"/>
    </row>
    <row r="136" spans="1:7">
      <c r="A136" s="229" t="s">
        <v>1591</v>
      </c>
      <c r="B136" s="229"/>
      <c r="C136" s="329" t="s">
        <v>1255</v>
      </c>
      <c r="D136" s="661" t="s">
        <v>1253</v>
      </c>
      <c r="E136" s="338">
        <v>1</v>
      </c>
      <c r="F136" s="416">
        <v>80000</v>
      </c>
      <c r="G136" s="340">
        <f t="shared" si="2"/>
        <v>80000</v>
      </c>
    </row>
    <row r="137" spans="1:7">
      <c r="A137" s="229" t="s">
        <v>1592</v>
      </c>
      <c r="B137" s="229"/>
      <c r="C137" s="329" t="s">
        <v>1254</v>
      </c>
      <c r="D137" s="659" t="s">
        <v>232</v>
      </c>
      <c r="E137" s="416">
        <f>F136</f>
        <v>80000</v>
      </c>
      <c r="F137" s="522"/>
      <c r="G137" s="340"/>
    </row>
    <row r="138" spans="1:7">
      <c r="A138" s="242"/>
      <c r="B138" s="242"/>
      <c r="C138" s="317"/>
      <c r="D138" s="318"/>
      <c r="E138" s="285"/>
      <c r="F138" s="286"/>
      <c r="G138" s="287"/>
    </row>
    <row r="139" spans="1:7">
      <c r="A139" s="240"/>
      <c r="B139" s="209"/>
      <c r="C139" s="209"/>
      <c r="D139" s="209"/>
      <c r="E139" s="209"/>
      <c r="F139" s="289"/>
      <c r="G139" s="279"/>
    </row>
    <row r="140" spans="1:7">
      <c r="A140" s="396" t="s">
        <v>252</v>
      </c>
      <c r="B140" s="230"/>
      <c r="C140" s="397"/>
      <c r="D140" s="397"/>
      <c r="E140" s="397"/>
      <c r="F140" s="399"/>
      <c r="G140" s="340"/>
    </row>
    <row r="141" spans="1:7" ht="13.8" thickBot="1">
      <c r="A141" s="224"/>
      <c r="B141" s="254"/>
      <c r="C141" s="254"/>
      <c r="D141" s="254"/>
      <c r="E141" s="254"/>
      <c r="F141" s="276"/>
      <c r="G141" s="190"/>
    </row>
    <row r="142" spans="1:7" ht="13.8" thickBot="1">
      <c r="A142" s="776" t="s">
        <v>27</v>
      </c>
      <c r="B142" s="759"/>
      <c r="C142" s="760"/>
      <c r="D142" s="760"/>
      <c r="E142" s="760"/>
      <c r="F142" s="791" t="s">
        <v>28</v>
      </c>
      <c r="G142" s="792"/>
    </row>
    <row r="143" spans="1:7">
      <c r="A143" s="395" t="s">
        <v>248</v>
      </c>
      <c r="B143" s="395"/>
      <c r="C143" s="114"/>
      <c r="D143" s="114"/>
      <c r="E143" s="114"/>
      <c r="F143" s="114"/>
      <c r="G143" s="114"/>
    </row>
    <row r="144" spans="1:7" ht="12.75" customHeight="1">
      <c r="A144" s="763" t="s">
        <v>1837</v>
      </c>
      <c r="B144" s="763"/>
      <c r="C144" s="763"/>
      <c r="D144" s="763"/>
      <c r="E144" s="763"/>
      <c r="F144" s="763"/>
      <c r="G144" s="763"/>
    </row>
    <row r="145" spans="1:7" ht="15" customHeight="1">
      <c r="A145" s="793" t="s">
        <v>1346</v>
      </c>
      <c r="B145" s="793"/>
      <c r="C145" s="793"/>
      <c r="D145" s="183"/>
      <c r="E145" s="183"/>
      <c r="F145" s="183"/>
      <c r="G145" s="183"/>
    </row>
    <row r="146" spans="1:7">
      <c r="A146" s="230"/>
      <c r="B146" s="230"/>
      <c r="C146" s="114"/>
      <c r="D146" s="114"/>
      <c r="E146" s="114"/>
      <c r="F146" s="407"/>
      <c r="G146" s="114"/>
    </row>
    <row r="147" spans="1:7">
      <c r="A147" s="115"/>
      <c r="B147" s="115"/>
      <c r="C147" s="115"/>
      <c r="D147" s="115"/>
      <c r="E147" s="115"/>
      <c r="F147" s="192"/>
      <c r="G147" s="115"/>
    </row>
    <row r="148" spans="1:7">
      <c r="A148" s="118" t="s">
        <v>0</v>
      </c>
      <c r="B148" s="118" t="s">
        <v>433</v>
      </c>
      <c r="C148" s="118" t="s">
        <v>1</v>
      </c>
      <c r="D148" s="118" t="s">
        <v>2</v>
      </c>
      <c r="E148" s="118" t="s">
        <v>3</v>
      </c>
      <c r="F148" s="119" t="s">
        <v>4</v>
      </c>
      <c r="G148" s="118" t="s">
        <v>249</v>
      </c>
    </row>
    <row r="149" spans="1:7">
      <c r="A149" s="118" t="s">
        <v>29</v>
      </c>
      <c r="B149" s="118"/>
      <c r="C149" s="118"/>
      <c r="D149" s="118"/>
      <c r="E149" s="118"/>
      <c r="F149" s="119"/>
      <c r="G149" s="118" t="s">
        <v>250</v>
      </c>
    </row>
    <row r="150" spans="1:7">
      <c r="A150" s="190"/>
      <c r="B150" s="190"/>
      <c r="C150" s="190"/>
      <c r="D150" s="190"/>
      <c r="E150" s="190"/>
      <c r="F150" s="191"/>
      <c r="G150" s="118"/>
    </row>
    <row r="151" spans="1:7">
      <c r="A151" s="231"/>
      <c r="B151" s="209"/>
      <c r="C151" s="209"/>
      <c r="D151" s="209"/>
      <c r="E151" s="209"/>
      <c r="F151" s="277"/>
      <c r="G151" s="115"/>
    </row>
    <row r="152" spans="1:7">
      <c r="A152" s="396" t="s">
        <v>251</v>
      </c>
      <c r="B152" s="230"/>
      <c r="C152" s="397"/>
      <c r="D152" s="397"/>
      <c r="E152" s="397"/>
      <c r="F152" s="398"/>
      <c r="G152" s="340"/>
    </row>
    <row r="153" spans="1:7">
      <c r="A153" s="240"/>
      <c r="B153" s="209"/>
      <c r="C153" s="209"/>
      <c r="D153" s="209"/>
      <c r="E153" s="209"/>
      <c r="F153" s="278"/>
      <c r="G153" s="279"/>
    </row>
    <row r="154" spans="1:7">
      <c r="A154" s="245"/>
      <c r="B154" s="245"/>
      <c r="C154" s="322"/>
      <c r="D154" s="320"/>
      <c r="E154" s="280"/>
      <c r="F154" s="281"/>
      <c r="G154" s="282"/>
    </row>
    <row r="155" spans="1:7" ht="52.8">
      <c r="A155" s="229"/>
      <c r="B155" s="229" t="s">
        <v>1237</v>
      </c>
      <c r="C155" s="329" t="s">
        <v>458</v>
      </c>
      <c r="D155" s="659"/>
      <c r="E155" s="338"/>
      <c r="F155" s="339"/>
      <c r="G155" s="340"/>
    </row>
    <row r="156" spans="1:7">
      <c r="A156" s="229"/>
      <c r="B156" s="229"/>
      <c r="C156" s="315"/>
      <c r="D156" s="316"/>
      <c r="E156" s="226"/>
      <c r="F156" s="283"/>
      <c r="G156" s="284"/>
    </row>
    <row r="157" spans="1:7">
      <c r="A157" s="243">
        <v>3.2</v>
      </c>
      <c r="B157" s="243" t="s">
        <v>1259</v>
      </c>
      <c r="C157" s="326" t="s">
        <v>459</v>
      </c>
      <c r="D157" s="352"/>
      <c r="E157" s="353"/>
      <c r="F157" s="345"/>
      <c r="G157" s="346"/>
    </row>
    <row r="158" spans="1:7" ht="136.5" customHeight="1">
      <c r="A158" s="229" t="s">
        <v>1593</v>
      </c>
      <c r="B158" s="229"/>
      <c r="C158" s="329" t="s">
        <v>460</v>
      </c>
      <c r="D158" s="659" t="s">
        <v>1836</v>
      </c>
      <c r="E158" s="342">
        <v>1</v>
      </c>
      <c r="F158" s="416"/>
      <c r="G158" s="340"/>
    </row>
    <row r="159" spans="1:7">
      <c r="A159" s="229"/>
      <c r="B159" s="229"/>
      <c r="C159" s="321"/>
      <c r="D159" s="316"/>
      <c r="E159" s="226"/>
      <c r="F159" s="227"/>
      <c r="G159" s="228"/>
    </row>
    <row r="160" spans="1:7">
      <c r="A160" s="185">
        <v>4</v>
      </c>
      <c r="B160" s="229" t="s">
        <v>1269</v>
      </c>
      <c r="C160" s="331" t="s">
        <v>461</v>
      </c>
      <c r="D160" s="352"/>
      <c r="E160" s="353"/>
      <c r="F160" s="345"/>
      <c r="G160" s="346"/>
    </row>
    <row r="161" spans="1:7" ht="52.8">
      <c r="A161" s="243">
        <v>4.0999999999999996</v>
      </c>
      <c r="B161" s="229"/>
      <c r="C161" s="329" t="s">
        <v>462</v>
      </c>
      <c r="D161" s="352"/>
      <c r="E161" s="353"/>
      <c r="F161" s="345"/>
      <c r="G161" s="346"/>
    </row>
    <row r="162" spans="1:7" ht="26.4">
      <c r="A162" s="229" t="s">
        <v>1594</v>
      </c>
      <c r="B162" s="229" t="s">
        <v>1257</v>
      </c>
      <c r="C162" s="329" t="s">
        <v>1270</v>
      </c>
      <c r="D162" s="660" t="s">
        <v>444</v>
      </c>
      <c r="E162" s="342">
        <v>1</v>
      </c>
      <c r="F162" s="410"/>
      <c r="G162" s="340"/>
    </row>
    <row r="163" spans="1:7" ht="26.4">
      <c r="A163" s="229" t="s">
        <v>1595</v>
      </c>
      <c r="B163" s="244" t="s">
        <v>1261</v>
      </c>
      <c r="C163" s="165" t="s">
        <v>1271</v>
      </c>
      <c r="D163" s="659" t="s">
        <v>12</v>
      </c>
      <c r="E163" s="338">
        <v>20</v>
      </c>
      <c r="F163" s="412"/>
      <c r="G163" s="340"/>
    </row>
    <row r="164" spans="1:7">
      <c r="A164" s="229" t="s">
        <v>1596</v>
      </c>
      <c r="B164" s="244" t="s">
        <v>1259</v>
      </c>
      <c r="C164" s="329" t="s">
        <v>463</v>
      </c>
      <c r="D164" s="660" t="s">
        <v>12</v>
      </c>
      <c r="E164" s="342">
        <v>20</v>
      </c>
      <c r="F164" s="412"/>
      <c r="G164" s="340"/>
    </row>
    <row r="165" spans="1:7">
      <c r="A165" s="229" t="s">
        <v>1597</v>
      </c>
      <c r="B165" s="229" t="s">
        <v>1259</v>
      </c>
      <c r="C165" s="329" t="s">
        <v>1272</v>
      </c>
      <c r="D165" s="660" t="s">
        <v>12</v>
      </c>
      <c r="E165" s="342">
        <v>15</v>
      </c>
      <c r="F165" s="415"/>
      <c r="G165" s="340"/>
    </row>
    <row r="166" spans="1:7">
      <c r="A166" s="229"/>
      <c r="B166" s="229"/>
      <c r="C166" s="321"/>
      <c r="D166" s="316"/>
      <c r="E166" s="226"/>
      <c r="F166" s="283"/>
      <c r="G166" s="284"/>
    </row>
    <row r="167" spans="1:7">
      <c r="A167" s="243"/>
      <c r="B167" s="243"/>
      <c r="C167" s="323"/>
      <c r="D167" s="316"/>
      <c r="E167" s="226"/>
      <c r="F167" s="283"/>
      <c r="G167" s="284"/>
    </row>
    <row r="168" spans="1:7">
      <c r="A168" s="229"/>
      <c r="B168" s="229"/>
      <c r="C168" s="321"/>
      <c r="D168" s="316"/>
      <c r="E168" s="226"/>
      <c r="F168" s="227"/>
      <c r="G168" s="228"/>
    </row>
    <row r="169" spans="1:7">
      <c r="A169" s="229"/>
      <c r="B169" s="229"/>
      <c r="C169" s="321"/>
      <c r="D169" s="316"/>
      <c r="E169" s="226"/>
      <c r="F169" s="227"/>
      <c r="G169" s="228"/>
    </row>
    <row r="170" spans="1:7">
      <c r="A170" s="229"/>
      <c r="B170" s="229"/>
      <c r="C170" s="321"/>
      <c r="D170" s="316"/>
      <c r="E170" s="226"/>
      <c r="F170" s="227"/>
      <c r="G170" s="228"/>
    </row>
    <row r="171" spans="1:7">
      <c r="A171" s="229"/>
      <c r="B171" s="229"/>
      <c r="C171" s="321"/>
      <c r="D171" s="316"/>
      <c r="E171" s="226"/>
      <c r="F171" s="227"/>
      <c r="G171" s="228"/>
    </row>
    <row r="172" spans="1:7">
      <c r="A172" s="229"/>
      <c r="B172" s="229"/>
      <c r="C172" s="321"/>
      <c r="D172" s="316"/>
      <c r="E172" s="226"/>
      <c r="F172" s="227"/>
      <c r="G172" s="228"/>
    </row>
    <row r="173" spans="1:7">
      <c r="A173" s="244"/>
      <c r="B173" s="244"/>
      <c r="C173" s="321"/>
      <c r="D173" s="316"/>
      <c r="E173" s="226"/>
      <c r="F173" s="283"/>
      <c r="G173" s="284"/>
    </row>
    <row r="174" spans="1:7">
      <c r="A174" s="244"/>
      <c r="B174" s="244"/>
      <c r="C174" s="321"/>
      <c r="D174" s="316"/>
      <c r="E174" s="226"/>
      <c r="F174" s="283"/>
      <c r="G174" s="284"/>
    </row>
    <row r="175" spans="1:7">
      <c r="A175" s="242"/>
      <c r="B175" s="242"/>
      <c r="C175" s="317"/>
      <c r="D175" s="318"/>
      <c r="E175" s="285"/>
      <c r="F175" s="286"/>
      <c r="G175" s="287"/>
    </row>
    <row r="176" spans="1:7">
      <c r="A176" s="231"/>
      <c r="B176" s="273"/>
      <c r="C176" s="273"/>
      <c r="D176" s="273"/>
      <c r="E176" s="273"/>
      <c r="F176" s="274"/>
      <c r="G176" s="275"/>
    </row>
    <row r="177" spans="1:7">
      <c r="A177" s="396" t="s">
        <v>252</v>
      </c>
      <c r="B177" s="230"/>
      <c r="C177" s="397"/>
      <c r="D177" s="397"/>
      <c r="E177" s="397"/>
      <c r="F177" s="399"/>
      <c r="G177" s="340"/>
    </row>
    <row r="178" spans="1:7" ht="13.8" thickBot="1">
      <c r="A178" s="224"/>
      <c r="B178" s="254"/>
      <c r="C178" s="254"/>
      <c r="D178" s="254"/>
      <c r="E178" s="254"/>
      <c r="F178" s="276"/>
      <c r="G178" s="190"/>
    </row>
    <row r="179" spans="1:7" ht="13.8" thickBot="1">
      <c r="A179" s="776" t="s">
        <v>27</v>
      </c>
      <c r="B179" s="759"/>
      <c r="C179" s="760"/>
      <c r="D179" s="760"/>
      <c r="E179" s="760"/>
      <c r="F179" s="791" t="s">
        <v>28</v>
      </c>
      <c r="G179" s="792"/>
    </row>
    <row r="180" spans="1:7">
      <c r="A180" s="395" t="s">
        <v>248</v>
      </c>
      <c r="B180" s="395"/>
      <c r="C180" s="114"/>
      <c r="D180" s="114"/>
      <c r="E180" s="114"/>
      <c r="F180" s="114"/>
      <c r="G180" s="114"/>
    </row>
    <row r="181" spans="1:7" ht="12.75" customHeight="1">
      <c r="A181" s="763" t="s">
        <v>1837</v>
      </c>
      <c r="B181" s="763"/>
      <c r="C181" s="763"/>
      <c r="D181" s="763"/>
      <c r="E181" s="763"/>
      <c r="F181" s="763"/>
      <c r="G181" s="763"/>
    </row>
    <row r="182" spans="1:7" ht="15" customHeight="1">
      <c r="A182" s="793" t="s">
        <v>1346</v>
      </c>
      <c r="B182" s="793"/>
      <c r="C182" s="793"/>
      <c r="D182" s="183"/>
      <c r="E182" s="183"/>
      <c r="F182" s="183"/>
      <c r="G182" s="183"/>
    </row>
    <row r="183" spans="1:7">
      <c r="A183" s="230"/>
      <c r="B183" s="230"/>
      <c r="C183" s="114"/>
      <c r="D183" s="114"/>
      <c r="E183" s="114"/>
      <c r="F183" s="407"/>
      <c r="G183" s="114"/>
    </row>
    <row r="184" spans="1:7">
      <c r="A184" s="115"/>
      <c r="B184" s="115"/>
      <c r="C184" s="115"/>
      <c r="D184" s="115"/>
      <c r="E184" s="115"/>
      <c r="F184" s="192"/>
      <c r="G184" s="115"/>
    </row>
    <row r="185" spans="1:7">
      <c r="A185" s="118" t="s">
        <v>0</v>
      </c>
      <c r="B185" s="118" t="s">
        <v>433</v>
      </c>
      <c r="C185" s="118" t="s">
        <v>1</v>
      </c>
      <c r="D185" s="118" t="s">
        <v>2</v>
      </c>
      <c r="E185" s="118" t="s">
        <v>3</v>
      </c>
      <c r="F185" s="119" t="s">
        <v>4</v>
      </c>
      <c r="G185" s="118" t="s">
        <v>249</v>
      </c>
    </row>
    <row r="186" spans="1:7">
      <c r="A186" s="118" t="s">
        <v>29</v>
      </c>
      <c r="B186" s="118"/>
      <c r="C186" s="118"/>
      <c r="D186" s="118"/>
      <c r="E186" s="118"/>
      <c r="F186" s="119"/>
      <c r="G186" s="118" t="s">
        <v>250</v>
      </c>
    </row>
    <row r="187" spans="1:7">
      <c r="A187" s="190"/>
      <c r="B187" s="190"/>
      <c r="C187" s="190"/>
      <c r="D187" s="190"/>
      <c r="E187" s="190"/>
      <c r="F187" s="191"/>
      <c r="G187" s="118"/>
    </row>
    <row r="188" spans="1:7">
      <c r="A188" s="231"/>
      <c r="B188" s="209"/>
      <c r="C188" s="209"/>
      <c r="D188" s="209"/>
      <c r="E188" s="209"/>
      <c r="F188" s="277"/>
      <c r="G188" s="115"/>
    </row>
    <row r="189" spans="1:7">
      <c r="A189" s="396" t="s">
        <v>251</v>
      </c>
      <c r="B189" s="230"/>
      <c r="C189" s="397"/>
      <c r="D189" s="397"/>
      <c r="E189" s="397"/>
      <c r="F189" s="398"/>
      <c r="G189" s="340"/>
    </row>
    <row r="190" spans="1:7">
      <c r="A190" s="240"/>
      <c r="B190" s="209"/>
      <c r="C190" s="209"/>
      <c r="D190" s="209"/>
      <c r="E190" s="209"/>
      <c r="F190" s="278"/>
      <c r="G190" s="279"/>
    </row>
    <row r="191" spans="1:7">
      <c r="A191" s="241"/>
      <c r="B191" s="241"/>
      <c r="C191" s="319"/>
      <c r="D191" s="320"/>
      <c r="E191" s="280"/>
      <c r="F191" s="281"/>
      <c r="G191" s="282"/>
    </row>
    <row r="192" spans="1:7">
      <c r="A192" s="243">
        <v>4.2</v>
      </c>
      <c r="B192" s="243" t="s">
        <v>1237</v>
      </c>
      <c r="C192" s="326" t="s">
        <v>464</v>
      </c>
      <c r="D192" s="352"/>
      <c r="E192" s="353"/>
      <c r="F192" s="345"/>
      <c r="G192" s="346"/>
    </row>
    <row r="193" spans="1:7" ht="191.25" customHeight="1">
      <c r="A193" s="229"/>
      <c r="B193" s="229" t="s">
        <v>1243</v>
      </c>
      <c r="C193" s="329" t="s">
        <v>457</v>
      </c>
      <c r="D193" s="659"/>
      <c r="E193" s="338"/>
      <c r="F193" s="339"/>
      <c r="G193" s="340"/>
    </row>
    <row r="194" spans="1:7" ht="26.4">
      <c r="A194" s="150" t="s">
        <v>1598</v>
      </c>
      <c r="B194" s="229"/>
      <c r="C194" s="329" t="s">
        <v>1244</v>
      </c>
      <c r="D194" s="659" t="s">
        <v>1836</v>
      </c>
      <c r="E194" s="342">
        <v>1</v>
      </c>
      <c r="F194" s="412"/>
      <c r="G194" s="340"/>
    </row>
    <row r="195" spans="1:7" ht="26.4">
      <c r="A195" s="229" t="s">
        <v>1599</v>
      </c>
      <c r="B195" s="229"/>
      <c r="C195" s="329" t="s">
        <v>1245</v>
      </c>
      <c r="D195" s="659" t="s">
        <v>1836</v>
      </c>
      <c r="E195" s="342">
        <v>1</v>
      </c>
      <c r="F195" s="412"/>
      <c r="G195" s="340"/>
    </row>
    <row r="196" spans="1:7" ht="26.4">
      <c r="A196" s="229" t="s">
        <v>1600</v>
      </c>
      <c r="B196" s="229"/>
      <c r="C196" s="329" t="s">
        <v>447</v>
      </c>
      <c r="D196" s="659" t="s">
        <v>1836</v>
      </c>
      <c r="E196" s="342">
        <v>1</v>
      </c>
      <c r="F196" s="412"/>
      <c r="G196" s="340"/>
    </row>
    <row r="197" spans="1:7" ht="26.4">
      <c r="A197" s="229" t="s">
        <v>1601</v>
      </c>
      <c r="B197" s="229"/>
      <c r="C197" s="329" t="s">
        <v>448</v>
      </c>
      <c r="D197" s="659" t="s">
        <v>1836</v>
      </c>
      <c r="E197" s="342">
        <v>1</v>
      </c>
      <c r="F197" s="412"/>
      <c r="G197" s="340"/>
    </row>
    <row r="198" spans="1:7" ht="26.4">
      <c r="A198" s="229" t="s">
        <v>1602</v>
      </c>
      <c r="B198" s="229"/>
      <c r="C198" s="329" t="s">
        <v>1246</v>
      </c>
      <c r="D198" s="659" t="s">
        <v>1836</v>
      </c>
      <c r="E198" s="342">
        <v>1</v>
      </c>
      <c r="F198" s="412"/>
      <c r="G198" s="340"/>
    </row>
    <row r="199" spans="1:7" ht="26.4">
      <c r="A199" s="229" t="s">
        <v>1603</v>
      </c>
      <c r="B199" s="229"/>
      <c r="C199" s="329" t="s">
        <v>449</v>
      </c>
      <c r="D199" s="659" t="s">
        <v>1836</v>
      </c>
      <c r="E199" s="342">
        <v>1</v>
      </c>
      <c r="F199" s="412"/>
      <c r="G199" s="340"/>
    </row>
    <row r="200" spans="1:7" ht="26.4">
      <c r="A200" s="229" t="s">
        <v>1604</v>
      </c>
      <c r="B200" s="244"/>
      <c r="C200" s="329" t="s">
        <v>450</v>
      </c>
      <c r="D200" s="659" t="s">
        <v>1836</v>
      </c>
      <c r="E200" s="342">
        <v>1</v>
      </c>
      <c r="F200" s="412"/>
      <c r="G200" s="340"/>
    </row>
    <row r="201" spans="1:7" ht="26.4">
      <c r="A201" s="229" t="s">
        <v>1605</v>
      </c>
      <c r="B201" s="229"/>
      <c r="C201" s="329" t="s">
        <v>1247</v>
      </c>
      <c r="D201" s="659" t="s">
        <v>1836</v>
      </c>
      <c r="E201" s="342">
        <v>1</v>
      </c>
      <c r="F201" s="412"/>
      <c r="G201" s="340"/>
    </row>
    <row r="202" spans="1:7" ht="26.4">
      <c r="A202" s="229" t="s">
        <v>1606</v>
      </c>
      <c r="B202" s="243"/>
      <c r="C202" s="329" t="s">
        <v>451</v>
      </c>
      <c r="D202" s="659" t="s">
        <v>1836</v>
      </c>
      <c r="E202" s="342">
        <v>1</v>
      </c>
      <c r="F202" s="412"/>
      <c r="G202" s="340"/>
    </row>
    <row r="203" spans="1:7">
      <c r="A203" s="243"/>
      <c r="B203" s="243"/>
      <c r="C203" s="329"/>
      <c r="D203" s="660"/>
      <c r="E203" s="338"/>
      <c r="F203" s="344"/>
      <c r="G203" s="340"/>
    </row>
    <row r="204" spans="1:7" ht="79.2">
      <c r="A204" s="229" t="s">
        <v>1607</v>
      </c>
      <c r="B204" s="229"/>
      <c r="C204" s="329" t="s">
        <v>1248</v>
      </c>
      <c r="D204" s="659"/>
      <c r="E204" s="338"/>
      <c r="F204" s="416"/>
      <c r="G204" s="228"/>
    </row>
    <row r="205" spans="1:7" ht="26.4">
      <c r="A205" s="229"/>
      <c r="B205" s="229"/>
      <c r="C205" s="329" t="s">
        <v>1249</v>
      </c>
      <c r="D205" s="659"/>
      <c r="E205" s="338"/>
      <c r="F205" s="416"/>
      <c r="G205" s="228"/>
    </row>
    <row r="206" spans="1:7" ht="26.4">
      <c r="A206" s="229" t="s">
        <v>1608</v>
      </c>
      <c r="B206" s="229"/>
      <c r="C206" s="329" t="s">
        <v>1250</v>
      </c>
      <c r="D206" s="659" t="s">
        <v>1836</v>
      </c>
      <c r="E206" s="338">
        <v>1</v>
      </c>
      <c r="F206" s="416"/>
      <c r="G206" s="340"/>
    </row>
    <row r="207" spans="1:7" ht="26.4">
      <c r="A207" s="229" t="s">
        <v>1609</v>
      </c>
      <c r="B207" s="229"/>
      <c r="C207" s="329" t="s">
        <v>1251</v>
      </c>
      <c r="D207" s="659" t="s">
        <v>1836</v>
      </c>
      <c r="E207" s="338">
        <v>1</v>
      </c>
      <c r="F207" s="416"/>
      <c r="G207" s="340"/>
    </row>
    <row r="208" spans="1:7" ht="39.6">
      <c r="A208" s="229" t="s">
        <v>1610</v>
      </c>
      <c r="B208" s="229"/>
      <c r="C208" s="329" t="s">
        <v>1252</v>
      </c>
      <c r="D208" s="659"/>
      <c r="E208" s="338"/>
      <c r="F208" s="416"/>
      <c r="G208" s="228"/>
    </row>
    <row r="209" spans="1:7">
      <c r="A209" s="229" t="s">
        <v>1611</v>
      </c>
      <c r="B209" s="229"/>
      <c r="C209" s="329" t="s">
        <v>1250</v>
      </c>
      <c r="D209" s="661" t="s">
        <v>1253</v>
      </c>
      <c r="E209" s="338">
        <v>1</v>
      </c>
      <c r="F209" s="416">
        <v>80000</v>
      </c>
      <c r="G209" s="340">
        <f t="shared" ref="G209:G211" si="3">E209*F209</f>
        <v>80000</v>
      </c>
    </row>
    <row r="210" spans="1:7">
      <c r="A210" s="229" t="s">
        <v>1612</v>
      </c>
      <c r="B210" s="229"/>
      <c r="C210" s="329" t="s">
        <v>1254</v>
      </c>
      <c r="D210" s="659" t="s">
        <v>232</v>
      </c>
      <c r="E210" s="416">
        <v>80000</v>
      </c>
      <c r="F210" s="520"/>
      <c r="G210" s="340"/>
    </row>
    <row r="211" spans="1:7">
      <c r="A211" s="229" t="s">
        <v>1613</v>
      </c>
      <c r="B211" s="229"/>
      <c r="C211" s="329" t="s">
        <v>1255</v>
      </c>
      <c r="D211" s="661" t="s">
        <v>1253</v>
      </c>
      <c r="E211" s="338">
        <v>1</v>
      </c>
      <c r="F211" s="416">
        <v>80000</v>
      </c>
      <c r="G211" s="340">
        <f t="shared" si="3"/>
        <v>80000</v>
      </c>
    </row>
    <row r="212" spans="1:7">
      <c r="A212" s="229" t="s">
        <v>1614</v>
      </c>
      <c r="B212" s="229"/>
      <c r="C212" s="329" t="s">
        <v>1254</v>
      </c>
      <c r="D212" s="659" t="s">
        <v>232</v>
      </c>
      <c r="E212" s="416">
        <v>80000</v>
      </c>
      <c r="F212" s="522"/>
      <c r="G212" s="340"/>
    </row>
    <row r="213" spans="1:7">
      <c r="A213" s="229"/>
      <c r="B213" s="229"/>
      <c r="C213" s="321"/>
      <c r="D213" s="316"/>
      <c r="E213" s="226"/>
      <c r="F213" s="227"/>
      <c r="G213" s="228"/>
    </row>
    <row r="214" spans="1:7">
      <c r="A214" s="185">
        <v>5</v>
      </c>
      <c r="B214" s="229"/>
      <c r="C214" s="331" t="s">
        <v>465</v>
      </c>
      <c r="D214" s="352"/>
      <c r="E214" s="353"/>
      <c r="F214" s="345"/>
      <c r="G214" s="346"/>
    </row>
    <row r="215" spans="1:7">
      <c r="A215" s="243">
        <v>5.0999999999999996</v>
      </c>
      <c r="B215" s="229"/>
      <c r="C215" s="326" t="s">
        <v>466</v>
      </c>
      <c r="D215" s="352"/>
      <c r="E215" s="353"/>
      <c r="F215" s="345"/>
      <c r="G215" s="346"/>
    </row>
    <row r="216" spans="1:7" ht="39.6">
      <c r="A216" s="229"/>
      <c r="B216" s="229"/>
      <c r="C216" s="329" t="s">
        <v>1273</v>
      </c>
      <c r="D216" s="352"/>
      <c r="E216" s="353"/>
      <c r="F216" s="345"/>
      <c r="G216" s="346"/>
    </row>
    <row r="217" spans="1:7">
      <c r="A217" s="243"/>
      <c r="B217" s="243"/>
      <c r="C217" s="354" t="s">
        <v>467</v>
      </c>
      <c r="D217" s="352"/>
      <c r="E217" s="353"/>
      <c r="F217" s="345"/>
      <c r="G217" s="346"/>
    </row>
    <row r="218" spans="1:7">
      <c r="A218" s="229"/>
      <c r="B218" s="229"/>
      <c r="C218" s="657" t="s">
        <v>468</v>
      </c>
      <c r="D218" s="352"/>
      <c r="E218" s="353"/>
      <c r="F218" s="345"/>
      <c r="G218" s="346"/>
    </row>
    <row r="219" spans="1:7" ht="26.4">
      <c r="A219" s="229"/>
      <c r="B219" s="229"/>
      <c r="C219" s="662" t="s">
        <v>469</v>
      </c>
      <c r="D219" s="352"/>
      <c r="E219" s="353"/>
      <c r="F219" s="345"/>
      <c r="G219" s="346"/>
    </row>
    <row r="220" spans="1:7">
      <c r="A220" s="229" t="s">
        <v>1615</v>
      </c>
      <c r="B220" s="229" t="s">
        <v>1274</v>
      </c>
      <c r="C220" s="655" t="s">
        <v>470</v>
      </c>
      <c r="D220" s="660" t="s">
        <v>444</v>
      </c>
      <c r="E220" s="342">
        <v>16</v>
      </c>
      <c r="F220" s="411"/>
      <c r="G220" s="340"/>
    </row>
    <row r="221" spans="1:7">
      <c r="A221" s="229" t="s">
        <v>1616</v>
      </c>
      <c r="B221" s="229" t="s">
        <v>1259</v>
      </c>
      <c r="C221" s="655" t="s">
        <v>471</v>
      </c>
      <c r="D221" s="660" t="s">
        <v>444</v>
      </c>
      <c r="E221" s="342">
        <v>16</v>
      </c>
      <c r="F221" s="411"/>
      <c r="G221" s="340"/>
    </row>
    <row r="222" spans="1:7">
      <c r="A222" s="229"/>
      <c r="B222" s="229"/>
      <c r="C222" s="321"/>
      <c r="D222" s="316"/>
      <c r="E222" s="226"/>
      <c r="F222" s="283"/>
      <c r="G222" s="284"/>
    </row>
    <row r="223" spans="1:7">
      <c r="A223" s="243"/>
      <c r="B223" s="243"/>
      <c r="C223" s="243"/>
      <c r="D223" s="316"/>
      <c r="E223" s="226"/>
      <c r="F223" s="283"/>
      <c r="G223" s="284"/>
    </row>
    <row r="224" spans="1:7">
      <c r="A224" s="229"/>
      <c r="B224" s="229"/>
      <c r="C224" s="315"/>
      <c r="D224" s="316"/>
      <c r="E224" s="226"/>
      <c r="F224" s="227"/>
      <c r="G224" s="228"/>
    </row>
    <row r="225" spans="1:7">
      <c r="A225" s="229"/>
      <c r="B225" s="229"/>
      <c r="C225" s="321"/>
      <c r="D225" s="316"/>
      <c r="E225" s="226"/>
      <c r="F225" s="283"/>
      <c r="G225" s="284"/>
    </row>
    <row r="226" spans="1:7">
      <c r="A226" s="229"/>
      <c r="B226" s="229"/>
      <c r="C226" s="321"/>
      <c r="D226" s="316"/>
      <c r="E226" s="226"/>
      <c r="F226" s="227"/>
      <c r="G226" s="228"/>
    </row>
    <row r="227" spans="1:7">
      <c r="A227" s="229"/>
      <c r="B227" s="229"/>
      <c r="C227" s="321"/>
      <c r="D227" s="316"/>
      <c r="E227" s="226"/>
      <c r="F227" s="227"/>
      <c r="G227" s="228"/>
    </row>
    <row r="228" spans="1:7">
      <c r="A228" s="242"/>
      <c r="B228" s="242"/>
      <c r="C228" s="317"/>
      <c r="D228" s="318"/>
      <c r="E228" s="285"/>
      <c r="F228" s="290"/>
      <c r="G228" s="291"/>
    </row>
    <row r="229" spans="1:7">
      <c r="A229" s="231"/>
      <c r="B229" s="273"/>
      <c r="C229" s="273"/>
      <c r="D229" s="273"/>
      <c r="E229" s="273"/>
      <c r="F229" s="274"/>
      <c r="G229" s="275"/>
    </row>
    <row r="230" spans="1:7">
      <c r="A230" s="396" t="s">
        <v>252</v>
      </c>
      <c r="B230" s="230"/>
      <c r="C230" s="397"/>
      <c r="D230" s="397"/>
      <c r="E230" s="397"/>
      <c r="F230" s="399"/>
      <c r="G230" s="340"/>
    </row>
    <row r="231" spans="1:7" ht="13.8" thickBot="1">
      <c r="A231" s="224"/>
      <c r="B231" s="254"/>
      <c r="C231" s="254"/>
      <c r="D231" s="254"/>
      <c r="E231" s="254"/>
      <c r="F231" s="276"/>
      <c r="G231" s="190"/>
    </row>
    <row r="232" spans="1:7" ht="13.8" thickBot="1">
      <c r="A232" s="776" t="s">
        <v>27</v>
      </c>
      <c r="B232" s="759"/>
      <c r="C232" s="760"/>
      <c r="D232" s="760"/>
      <c r="E232" s="760"/>
      <c r="F232" s="791" t="s">
        <v>28</v>
      </c>
      <c r="G232" s="792"/>
    </row>
    <row r="233" spans="1:7">
      <c r="A233" s="395" t="s">
        <v>248</v>
      </c>
      <c r="B233" s="395"/>
      <c r="C233" s="114"/>
      <c r="D233" s="114"/>
      <c r="E233" s="114"/>
      <c r="F233" s="114"/>
      <c r="G233" s="114"/>
    </row>
    <row r="234" spans="1:7" ht="12.75" customHeight="1">
      <c r="A234" s="763" t="s">
        <v>1837</v>
      </c>
      <c r="B234" s="763"/>
      <c r="C234" s="763"/>
      <c r="D234" s="763"/>
      <c r="E234" s="763"/>
      <c r="F234" s="763"/>
      <c r="G234" s="763"/>
    </row>
    <row r="235" spans="1:7" ht="15" customHeight="1">
      <c r="A235" s="793" t="s">
        <v>1346</v>
      </c>
      <c r="B235" s="793"/>
      <c r="C235" s="793"/>
      <c r="D235" s="183"/>
      <c r="E235" s="183"/>
      <c r="F235" s="183"/>
      <c r="G235" s="183"/>
    </row>
    <row r="236" spans="1:7">
      <c r="A236" s="230"/>
      <c r="B236" s="230"/>
      <c r="C236" s="114"/>
      <c r="D236" s="114"/>
      <c r="E236" s="114"/>
      <c r="F236" s="407"/>
      <c r="G236" s="114"/>
    </row>
    <row r="237" spans="1:7">
      <c r="A237" s="115"/>
      <c r="B237" s="115"/>
      <c r="C237" s="115"/>
      <c r="D237" s="115"/>
      <c r="E237" s="115"/>
      <c r="F237" s="192"/>
      <c r="G237" s="115"/>
    </row>
    <row r="238" spans="1:7">
      <c r="A238" s="118" t="s">
        <v>0</v>
      </c>
      <c r="B238" s="118" t="s">
        <v>433</v>
      </c>
      <c r="C238" s="118" t="s">
        <v>1</v>
      </c>
      <c r="D238" s="118" t="s">
        <v>2</v>
      </c>
      <c r="E238" s="118" t="s">
        <v>3</v>
      </c>
      <c r="F238" s="119" t="s">
        <v>4</v>
      </c>
      <c r="G238" s="118" t="s">
        <v>249</v>
      </c>
    </row>
    <row r="239" spans="1:7">
      <c r="A239" s="118" t="s">
        <v>29</v>
      </c>
      <c r="B239" s="118"/>
      <c r="C239" s="118"/>
      <c r="D239" s="118"/>
      <c r="E239" s="118"/>
      <c r="F239" s="119"/>
      <c r="G239" s="118" t="s">
        <v>250</v>
      </c>
    </row>
    <row r="240" spans="1:7">
      <c r="A240" s="190"/>
      <c r="B240" s="190"/>
      <c r="C240" s="190"/>
      <c r="D240" s="190"/>
      <c r="E240" s="190"/>
      <c r="F240" s="191"/>
      <c r="G240" s="118"/>
    </row>
    <row r="241" spans="1:7">
      <c r="A241" s="231"/>
      <c r="B241" s="209"/>
      <c r="C241" s="209"/>
      <c r="D241" s="209"/>
      <c r="E241" s="209"/>
      <c r="F241" s="277"/>
      <c r="G241" s="115"/>
    </row>
    <row r="242" spans="1:7">
      <c r="A242" s="396" t="s">
        <v>251</v>
      </c>
      <c r="B242" s="230"/>
      <c r="C242" s="397"/>
      <c r="D242" s="397"/>
      <c r="E242" s="397"/>
      <c r="F242" s="398"/>
      <c r="G242" s="340"/>
    </row>
    <row r="243" spans="1:7">
      <c r="A243" s="224"/>
      <c r="B243" s="254"/>
      <c r="C243" s="254"/>
      <c r="D243" s="254"/>
      <c r="E243" s="254"/>
      <c r="F243" s="255"/>
      <c r="G243" s="292"/>
    </row>
    <row r="244" spans="1:7">
      <c r="A244" s="231"/>
      <c r="B244" s="231"/>
      <c r="C244" s="115"/>
      <c r="D244" s="115"/>
      <c r="E244" s="273"/>
      <c r="F244" s="275"/>
      <c r="G244" s="274"/>
    </row>
    <row r="245" spans="1:7" ht="63.75" customHeight="1">
      <c r="A245" s="246"/>
      <c r="B245" s="246" t="s">
        <v>1237</v>
      </c>
      <c r="C245" s="314" t="s">
        <v>1275</v>
      </c>
      <c r="D245" s="301"/>
      <c r="E245" s="293"/>
      <c r="F245" s="294"/>
      <c r="G245" s="295"/>
    </row>
    <row r="246" spans="1:7">
      <c r="A246" s="247"/>
      <c r="B246" s="247"/>
      <c r="C246" s="663"/>
      <c r="D246" s="664"/>
      <c r="E246" s="665"/>
      <c r="F246" s="263"/>
      <c r="G246" s="264"/>
    </row>
    <row r="247" spans="1:7">
      <c r="A247" s="247"/>
      <c r="B247" s="247"/>
      <c r="C247" s="355" t="s">
        <v>472</v>
      </c>
      <c r="D247" s="656"/>
      <c r="E247" s="338"/>
      <c r="F247" s="348"/>
      <c r="G247" s="666"/>
    </row>
    <row r="248" spans="1:7">
      <c r="A248" s="229" t="s">
        <v>1617</v>
      </c>
      <c r="B248" s="247" t="s">
        <v>1261</v>
      </c>
      <c r="C248" s="655" t="s">
        <v>470</v>
      </c>
      <c r="D248" s="656" t="s">
        <v>12</v>
      </c>
      <c r="E248" s="356">
        <v>300</v>
      </c>
      <c r="F248" s="415"/>
      <c r="G248" s="340"/>
    </row>
    <row r="249" spans="1:7">
      <c r="A249" s="229" t="s">
        <v>1618</v>
      </c>
      <c r="B249" s="246" t="s">
        <v>1259</v>
      </c>
      <c r="C249" s="655" t="s">
        <v>471</v>
      </c>
      <c r="D249" s="656" t="str">
        <f>D248</f>
        <v>m</v>
      </c>
      <c r="E249" s="356">
        <f>E248</f>
        <v>300</v>
      </c>
      <c r="F249" s="415"/>
      <c r="G249" s="340"/>
    </row>
    <row r="250" spans="1:7">
      <c r="A250" s="229" t="s">
        <v>1619</v>
      </c>
      <c r="B250" s="247" t="s">
        <v>1259</v>
      </c>
      <c r="C250" s="329" t="s">
        <v>1276</v>
      </c>
      <c r="D250" s="660" t="s">
        <v>12</v>
      </c>
      <c r="E250" s="342">
        <v>150</v>
      </c>
      <c r="F250" s="415"/>
      <c r="G250" s="340"/>
    </row>
    <row r="251" spans="1:7">
      <c r="A251" s="247"/>
      <c r="B251" s="247"/>
      <c r="C251" s="667"/>
      <c r="D251" s="668"/>
      <c r="E251" s="665"/>
      <c r="F251" s="263"/>
      <c r="G251" s="264"/>
    </row>
    <row r="252" spans="1:7" ht="42.9" customHeight="1">
      <c r="A252" s="247"/>
      <c r="B252" s="247"/>
      <c r="C252" s="165" t="s">
        <v>1277</v>
      </c>
      <c r="D252" s="352"/>
      <c r="E252" s="353"/>
      <c r="F252" s="345"/>
      <c r="G252" s="346"/>
    </row>
    <row r="253" spans="1:7" ht="26.4">
      <c r="A253" s="229" t="s">
        <v>1620</v>
      </c>
      <c r="B253" s="247" t="s">
        <v>1261</v>
      </c>
      <c r="C253" s="165" t="s">
        <v>1278</v>
      </c>
      <c r="D253" s="660" t="s">
        <v>12</v>
      </c>
      <c r="E253" s="342">
        <v>80</v>
      </c>
      <c r="F253" s="416"/>
      <c r="G253" s="340"/>
    </row>
    <row r="254" spans="1:7">
      <c r="A254" s="247"/>
      <c r="B254" s="247"/>
      <c r="C254" s="117" t="s">
        <v>473</v>
      </c>
      <c r="D254" s="352"/>
      <c r="E254" s="353"/>
      <c r="F254" s="345"/>
      <c r="G254" s="346"/>
    </row>
    <row r="255" spans="1:7" ht="57.9" customHeight="1">
      <c r="A255" s="229" t="s">
        <v>1621</v>
      </c>
      <c r="B255" s="247" t="s">
        <v>1257</v>
      </c>
      <c r="C255" s="165" t="s">
        <v>1279</v>
      </c>
      <c r="D255" s="660" t="s">
        <v>444</v>
      </c>
      <c r="E255" s="342">
        <v>1</v>
      </c>
      <c r="F255" s="416"/>
      <c r="G255" s="340"/>
    </row>
    <row r="256" spans="1:7">
      <c r="A256" s="247"/>
      <c r="B256" s="247"/>
      <c r="C256" s="354" t="s">
        <v>474</v>
      </c>
      <c r="D256" s="352"/>
      <c r="E256" s="353"/>
      <c r="F256" s="345"/>
      <c r="G256" s="346"/>
    </row>
    <row r="257" spans="1:7" ht="65.25" customHeight="1">
      <c r="A257" s="229" t="s">
        <v>1622</v>
      </c>
      <c r="B257" s="247" t="s">
        <v>1257</v>
      </c>
      <c r="C257" s="165" t="s">
        <v>475</v>
      </c>
      <c r="D257" s="659" t="s">
        <v>1836</v>
      </c>
      <c r="E257" s="342">
        <v>1</v>
      </c>
      <c r="F257" s="416"/>
      <c r="G257" s="340"/>
    </row>
    <row r="258" spans="1:7" ht="132">
      <c r="A258" s="229" t="s">
        <v>1623</v>
      </c>
      <c r="B258" s="247" t="s">
        <v>1243</v>
      </c>
      <c r="C258" s="669" t="s">
        <v>476</v>
      </c>
      <c r="D258" s="660" t="s">
        <v>444</v>
      </c>
      <c r="E258" s="342">
        <v>1</v>
      </c>
      <c r="F258" s="416"/>
      <c r="G258" s="340"/>
    </row>
    <row r="259" spans="1:7">
      <c r="A259" s="247"/>
      <c r="B259" s="247"/>
      <c r="C259" s="357" t="s">
        <v>477</v>
      </c>
      <c r="D259" s="656"/>
      <c r="E259" s="338"/>
      <c r="F259" s="349"/>
      <c r="G259" s="670"/>
    </row>
    <row r="260" spans="1:7" ht="26.4">
      <c r="A260" s="229" t="s">
        <v>1624</v>
      </c>
      <c r="B260" s="246" t="s">
        <v>1280</v>
      </c>
      <c r="C260" s="314" t="s">
        <v>478</v>
      </c>
      <c r="D260" s="659" t="s">
        <v>1836</v>
      </c>
      <c r="E260" s="358">
        <v>1</v>
      </c>
      <c r="F260" s="414"/>
      <c r="G260" s="340"/>
    </row>
    <row r="261" spans="1:7">
      <c r="A261" s="247"/>
      <c r="B261" s="247"/>
      <c r="C261" s="671"/>
      <c r="D261" s="672"/>
      <c r="E261" s="659"/>
      <c r="F261" s="350"/>
      <c r="G261" s="341"/>
    </row>
    <row r="262" spans="1:7">
      <c r="A262" s="243">
        <v>5.2</v>
      </c>
      <c r="B262" s="247"/>
      <c r="C262" s="326" t="s">
        <v>1281</v>
      </c>
      <c r="D262" s="673"/>
      <c r="E262" s="359"/>
      <c r="F262" s="349"/>
      <c r="G262" s="343"/>
    </row>
    <row r="263" spans="1:7" ht="26.4">
      <c r="A263" s="229" t="s">
        <v>1625</v>
      </c>
      <c r="B263" s="247" t="s">
        <v>1282</v>
      </c>
      <c r="C263" s="360" t="s">
        <v>1283</v>
      </c>
      <c r="D263" s="659" t="s">
        <v>1836</v>
      </c>
      <c r="E263" s="361">
        <v>1</v>
      </c>
      <c r="F263" s="417"/>
      <c r="G263" s="340"/>
    </row>
    <row r="264" spans="1:7">
      <c r="A264" s="247"/>
      <c r="B264" s="247"/>
      <c r="C264" s="165"/>
      <c r="D264" s="664"/>
      <c r="E264" s="665"/>
      <c r="F264" s="263"/>
      <c r="G264" s="264"/>
    </row>
    <row r="265" spans="1:7">
      <c r="A265" s="247"/>
      <c r="B265" s="247"/>
      <c r="C265" s="165"/>
      <c r="D265" s="664"/>
      <c r="E265" s="665"/>
      <c r="F265" s="263"/>
      <c r="G265" s="264"/>
    </row>
    <row r="266" spans="1:7">
      <c r="A266" s="247"/>
      <c r="B266" s="247"/>
      <c r="C266" s="165"/>
      <c r="D266" s="664"/>
      <c r="E266" s="665"/>
      <c r="F266" s="263"/>
      <c r="G266" s="264"/>
    </row>
    <row r="267" spans="1:7">
      <c r="A267" s="247"/>
      <c r="B267" s="247"/>
      <c r="C267" s="165"/>
      <c r="D267" s="664"/>
      <c r="E267" s="665"/>
      <c r="F267" s="263"/>
      <c r="G267" s="264"/>
    </row>
    <row r="268" spans="1:7">
      <c r="A268" s="247"/>
      <c r="B268" s="247"/>
      <c r="C268" s="165"/>
      <c r="D268" s="664"/>
      <c r="E268" s="665"/>
      <c r="F268" s="263"/>
      <c r="G268" s="264"/>
    </row>
    <row r="269" spans="1:7">
      <c r="A269" s="247"/>
      <c r="B269" s="247"/>
      <c r="C269" s="165"/>
      <c r="D269" s="664"/>
      <c r="E269" s="665"/>
      <c r="F269" s="263"/>
      <c r="G269" s="264"/>
    </row>
    <row r="270" spans="1:7">
      <c r="A270" s="247"/>
      <c r="B270" s="247"/>
      <c r="C270" s="165"/>
      <c r="D270" s="664"/>
      <c r="E270" s="665"/>
      <c r="F270" s="263"/>
      <c r="G270" s="264"/>
    </row>
    <row r="271" spans="1:7">
      <c r="A271" s="248"/>
      <c r="B271" s="248"/>
      <c r="C271" s="168"/>
      <c r="D271" s="664"/>
      <c r="E271" s="665"/>
      <c r="F271" s="228"/>
      <c r="G271" s="264"/>
    </row>
    <row r="272" spans="1:7">
      <c r="A272" s="674"/>
      <c r="B272" s="674"/>
      <c r="C272" s="165"/>
      <c r="D272" s="664"/>
      <c r="E272" s="665"/>
      <c r="F272" s="228"/>
      <c r="G272" s="264"/>
    </row>
    <row r="273" spans="1:7">
      <c r="A273" s="246"/>
      <c r="B273" s="246"/>
      <c r="C273" s="168"/>
      <c r="D273" s="301"/>
      <c r="E273" s="293"/>
      <c r="F273" s="228"/>
      <c r="G273" s="264"/>
    </row>
    <row r="274" spans="1:7">
      <c r="A274" s="247"/>
      <c r="B274" s="247"/>
      <c r="C274" s="165"/>
      <c r="D274" s="664"/>
      <c r="E274" s="665"/>
      <c r="F274" s="228"/>
      <c r="G274" s="264"/>
    </row>
    <row r="275" spans="1:7">
      <c r="A275" s="248"/>
      <c r="B275" s="248"/>
      <c r="C275" s="212"/>
      <c r="D275" s="664"/>
      <c r="E275" s="675"/>
      <c r="F275" s="288"/>
      <c r="G275" s="264"/>
    </row>
    <row r="276" spans="1:7">
      <c r="A276" s="674"/>
      <c r="B276" s="674"/>
      <c r="C276" s="676"/>
      <c r="D276" s="664"/>
      <c r="E276" s="675"/>
      <c r="F276" s="263"/>
      <c r="G276" s="264"/>
    </row>
    <row r="277" spans="1:7">
      <c r="A277" s="674"/>
      <c r="B277" s="674"/>
      <c r="C277" s="676"/>
      <c r="D277" s="664"/>
      <c r="E277" s="675"/>
      <c r="F277" s="263"/>
      <c r="G277" s="264"/>
    </row>
    <row r="278" spans="1:7">
      <c r="A278" s="674"/>
      <c r="B278" s="674"/>
      <c r="C278" s="676"/>
      <c r="D278" s="664"/>
      <c r="E278" s="675"/>
      <c r="F278" s="263"/>
      <c r="G278" s="264"/>
    </row>
    <row r="279" spans="1:7">
      <c r="A279" s="674"/>
      <c r="B279" s="674"/>
      <c r="C279" s="676"/>
      <c r="D279" s="664"/>
      <c r="E279" s="675"/>
      <c r="F279" s="263"/>
      <c r="G279" s="264"/>
    </row>
    <row r="280" spans="1:7">
      <c r="A280" s="674"/>
      <c r="B280" s="674"/>
      <c r="C280" s="676"/>
      <c r="D280" s="664"/>
      <c r="E280" s="675"/>
      <c r="F280" s="263"/>
      <c r="G280" s="264"/>
    </row>
    <row r="281" spans="1:7">
      <c r="A281" s="674"/>
      <c r="B281" s="674"/>
      <c r="C281" s="676"/>
      <c r="D281" s="664"/>
      <c r="E281" s="675"/>
      <c r="F281" s="263"/>
      <c r="G281" s="264"/>
    </row>
    <row r="282" spans="1:7">
      <c r="A282" s="674"/>
      <c r="B282" s="674"/>
      <c r="C282" s="676"/>
      <c r="D282" s="664"/>
      <c r="E282" s="675"/>
      <c r="F282" s="263"/>
      <c r="G282" s="264"/>
    </row>
    <row r="283" spans="1:7">
      <c r="A283" s="674"/>
      <c r="B283" s="674"/>
      <c r="C283" s="676"/>
      <c r="D283" s="664"/>
      <c r="E283" s="675"/>
      <c r="F283" s="263"/>
      <c r="G283" s="264"/>
    </row>
    <row r="284" spans="1:7">
      <c r="A284" s="677"/>
      <c r="B284" s="677"/>
      <c r="C284" s="678"/>
      <c r="D284" s="679"/>
      <c r="E284" s="680"/>
      <c r="F284" s="297"/>
      <c r="G284" s="298"/>
    </row>
    <row r="285" spans="1:7">
      <c r="A285" s="231"/>
      <c r="B285" s="273"/>
      <c r="C285" s="273"/>
      <c r="D285" s="273"/>
      <c r="E285" s="273"/>
      <c r="F285" s="274"/>
      <c r="G285" s="275"/>
    </row>
    <row r="286" spans="1:7">
      <c r="A286" s="396" t="s">
        <v>252</v>
      </c>
      <c r="B286" s="230"/>
      <c r="C286" s="397"/>
      <c r="D286" s="397"/>
      <c r="E286" s="397"/>
      <c r="F286" s="399"/>
      <c r="G286" s="408"/>
    </row>
    <row r="287" spans="1:7" ht="13.8" thickBot="1">
      <c r="A287" s="224"/>
      <c r="B287" s="254"/>
      <c r="C287" s="254"/>
      <c r="D287" s="254"/>
      <c r="E287" s="254"/>
      <c r="F287" s="276"/>
      <c r="G287" s="190"/>
    </row>
    <row r="288" spans="1:7" ht="13.8" thickBot="1">
      <c r="A288" s="776" t="s">
        <v>27</v>
      </c>
      <c r="B288" s="759"/>
      <c r="C288" s="760"/>
      <c r="D288" s="760"/>
      <c r="E288" s="760"/>
      <c r="F288" s="791" t="s">
        <v>28</v>
      </c>
      <c r="G288" s="792"/>
    </row>
    <row r="289" spans="1:7">
      <c r="A289" s="395" t="s">
        <v>248</v>
      </c>
      <c r="B289" s="395"/>
      <c r="C289" s="114"/>
      <c r="D289" s="114"/>
      <c r="E289" s="114"/>
      <c r="F289" s="114"/>
      <c r="G289" s="114"/>
    </row>
    <row r="290" spans="1:7" ht="12.75" customHeight="1">
      <c r="A290" s="763" t="s">
        <v>1837</v>
      </c>
      <c r="B290" s="763"/>
      <c r="C290" s="763"/>
      <c r="D290" s="763"/>
      <c r="E290" s="763"/>
      <c r="F290" s="763"/>
      <c r="G290" s="763"/>
    </row>
    <row r="291" spans="1:7" ht="15" customHeight="1">
      <c r="A291" s="793" t="s">
        <v>1346</v>
      </c>
      <c r="B291" s="793"/>
      <c r="C291" s="793"/>
      <c r="D291" s="183"/>
      <c r="E291" s="183"/>
      <c r="F291" s="183"/>
      <c r="G291" s="183"/>
    </row>
    <row r="292" spans="1:7">
      <c r="A292" s="230"/>
      <c r="B292" s="230"/>
      <c r="C292" s="114"/>
      <c r="D292" s="114"/>
      <c r="E292" s="114"/>
      <c r="F292" s="407"/>
      <c r="G292" s="114"/>
    </row>
    <row r="293" spans="1:7">
      <c r="A293" s="115"/>
      <c r="B293" s="115"/>
      <c r="C293" s="115"/>
      <c r="D293" s="115"/>
      <c r="E293" s="115"/>
      <c r="F293" s="192"/>
      <c r="G293" s="115"/>
    </row>
    <row r="294" spans="1:7">
      <c r="A294" s="118" t="s">
        <v>0</v>
      </c>
      <c r="B294" s="118" t="s">
        <v>433</v>
      </c>
      <c r="C294" s="118" t="s">
        <v>1</v>
      </c>
      <c r="D294" s="118" t="s">
        <v>2</v>
      </c>
      <c r="E294" s="118" t="s">
        <v>3</v>
      </c>
      <c r="F294" s="119" t="s">
        <v>4</v>
      </c>
      <c r="G294" s="118" t="s">
        <v>249</v>
      </c>
    </row>
    <row r="295" spans="1:7">
      <c r="A295" s="118" t="s">
        <v>29</v>
      </c>
      <c r="B295" s="118"/>
      <c r="C295" s="118"/>
      <c r="D295" s="118"/>
      <c r="E295" s="118"/>
      <c r="F295" s="119"/>
      <c r="G295" s="118" t="s">
        <v>250</v>
      </c>
    </row>
    <row r="296" spans="1:7">
      <c r="A296" s="190"/>
      <c r="B296" s="190"/>
      <c r="C296" s="190"/>
      <c r="D296" s="190"/>
      <c r="E296" s="190"/>
      <c r="F296" s="191"/>
      <c r="G296" s="118"/>
    </row>
    <row r="297" spans="1:7">
      <c r="A297" s="231"/>
      <c r="B297" s="209"/>
      <c r="C297" s="209"/>
      <c r="D297" s="209"/>
      <c r="E297" s="209"/>
      <c r="F297" s="277"/>
      <c r="G297" s="115"/>
    </row>
    <row r="298" spans="1:7">
      <c r="A298" s="396" t="s">
        <v>251</v>
      </c>
      <c r="B298" s="230"/>
      <c r="C298" s="397"/>
      <c r="D298" s="397"/>
      <c r="E298" s="397"/>
      <c r="F298" s="398"/>
      <c r="G298" s="408"/>
    </row>
    <row r="299" spans="1:7">
      <c r="A299" s="240"/>
      <c r="B299" s="209"/>
      <c r="C299" s="209"/>
      <c r="D299" s="209"/>
      <c r="E299" s="209"/>
      <c r="F299" s="278"/>
      <c r="G299" s="279"/>
    </row>
    <row r="300" spans="1:7">
      <c r="A300" s="251"/>
      <c r="B300" s="251"/>
      <c r="C300" s="681"/>
      <c r="D300" s="682"/>
      <c r="E300" s="683"/>
      <c r="F300" s="303"/>
      <c r="G300" s="299"/>
    </row>
    <row r="301" spans="1:7" ht="26.4">
      <c r="A301" s="247"/>
      <c r="B301" s="684" t="s">
        <v>1237</v>
      </c>
      <c r="C301" s="223" t="s">
        <v>479</v>
      </c>
      <c r="D301" s="664"/>
      <c r="E301" s="685"/>
      <c r="F301" s="362"/>
      <c r="G301" s="670"/>
    </row>
    <row r="302" spans="1:7">
      <c r="A302" s="237">
        <v>6</v>
      </c>
      <c r="B302" s="684"/>
      <c r="C302" s="370" t="s">
        <v>480</v>
      </c>
      <c r="D302" s="664"/>
      <c r="E302" s="685"/>
      <c r="F302" s="349"/>
      <c r="G302" s="670"/>
    </row>
    <row r="303" spans="1:7">
      <c r="B303" s="684"/>
      <c r="C303" s="371"/>
      <c r="D303" s="664"/>
      <c r="E303" s="685"/>
      <c r="F303" s="362"/>
      <c r="G303" s="670"/>
    </row>
    <row r="304" spans="1:7">
      <c r="A304" s="247"/>
      <c r="B304" s="684"/>
      <c r="C304" s="334" t="s">
        <v>437</v>
      </c>
      <c r="D304" s="664"/>
      <c r="E304" s="685"/>
      <c r="F304" s="362"/>
      <c r="G304" s="670"/>
    </row>
    <row r="305" spans="1:7" ht="43.5" customHeight="1">
      <c r="B305" s="684"/>
      <c r="C305" s="222" t="s">
        <v>481</v>
      </c>
      <c r="D305" s="664"/>
      <c r="E305" s="685"/>
      <c r="F305" s="362"/>
      <c r="G305" s="670"/>
    </row>
    <row r="306" spans="1:7" ht="38.4" customHeight="1">
      <c r="A306" s="238"/>
      <c r="B306" s="684"/>
      <c r="C306" s="222" t="s">
        <v>482</v>
      </c>
      <c r="D306" s="664"/>
      <c r="E306" s="685"/>
      <c r="F306" s="413"/>
      <c r="G306" s="340"/>
    </row>
    <row r="307" spans="1:7" ht="26.4">
      <c r="A307" s="238"/>
      <c r="B307" s="684"/>
      <c r="C307" s="222" t="s">
        <v>483</v>
      </c>
      <c r="D307" s="664"/>
      <c r="E307" s="685"/>
      <c r="F307" s="418"/>
      <c r="G307" s="340"/>
    </row>
    <row r="308" spans="1:7">
      <c r="A308" s="238"/>
      <c r="B308" s="684"/>
      <c r="C308" s="372"/>
      <c r="D308" s="664"/>
      <c r="E308" s="685"/>
      <c r="F308" s="418"/>
      <c r="G308" s="340"/>
    </row>
    <row r="309" spans="1:7">
      <c r="A309" s="237">
        <v>6.1</v>
      </c>
      <c r="B309" s="684"/>
      <c r="C309" s="365" t="s">
        <v>484</v>
      </c>
      <c r="D309" s="664"/>
      <c r="E309" s="685"/>
      <c r="F309" s="418"/>
      <c r="G309" s="340"/>
    </row>
    <row r="310" spans="1:7" ht="132">
      <c r="B310" s="684"/>
      <c r="C310" s="336" t="s">
        <v>1284</v>
      </c>
      <c r="D310" s="664"/>
      <c r="E310" s="685"/>
      <c r="F310" s="418"/>
      <c r="G310" s="340"/>
    </row>
    <row r="311" spans="1:7">
      <c r="A311" s="238" t="s">
        <v>1626</v>
      </c>
      <c r="B311" s="684"/>
      <c r="C311" s="686" t="s">
        <v>485</v>
      </c>
      <c r="D311" s="687"/>
      <c r="E311" s="685"/>
      <c r="F311" s="363"/>
      <c r="G311" s="228"/>
    </row>
    <row r="312" spans="1:7">
      <c r="A312" s="238" t="s">
        <v>1627</v>
      </c>
      <c r="B312" s="684" t="s">
        <v>1274</v>
      </c>
      <c r="C312" s="688" t="s">
        <v>470</v>
      </c>
      <c r="D312" s="687" t="s">
        <v>444</v>
      </c>
      <c r="E312" s="342">
        <v>2</v>
      </c>
      <c r="F312" s="418"/>
      <c r="G312" s="340"/>
    </row>
    <row r="313" spans="1:7">
      <c r="A313" s="238" t="s">
        <v>1628</v>
      </c>
      <c r="B313" s="684" t="s">
        <v>1259</v>
      </c>
      <c r="C313" s="688" t="s">
        <v>471</v>
      </c>
      <c r="D313" s="687" t="str">
        <f>D312</f>
        <v>ea</v>
      </c>
      <c r="E313" s="342">
        <v>2</v>
      </c>
      <c r="F313" s="418"/>
      <c r="G313" s="340"/>
    </row>
    <row r="314" spans="1:7">
      <c r="A314" s="238"/>
      <c r="B314" s="684"/>
      <c r="C314" s="674"/>
      <c r="D314" s="664"/>
      <c r="E314" s="685"/>
      <c r="F314" s="418"/>
      <c r="G314" s="340"/>
    </row>
    <row r="315" spans="1:7">
      <c r="A315" s="237">
        <v>6.2</v>
      </c>
      <c r="B315" s="684"/>
      <c r="C315" s="373" t="s">
        <v>486</v>
      </c>
      <c r="D315" s="689"/>
      <c r="E315" s="338"/>
      <c r="F315" s="418"/>
      <c r="G315" s="340"/>
    </row>
    <row r="316" spans="1:7" ht="105.6">
      <c r="A316" s="238"/>
      <c r="B316" s="684"/>
      <c r="C316" s="222" t="s">
        <v>487</v>
      </c>
      <c r="D316" s="687"/>
      <c r="E316" s="338"/>
      <c r="F316" s="418"/>
      <c r="G316" s="340"/>
    </row>
    <row r="317" spans="1:7">
      <c r="A317" s="238" t="s">
        <v>1629</v>
      </c>
      <c r="B317" s="684"/>
      <c r="C317" s="332" t="s">
        <v>488</v>
      </c>
      <c r="D317" s="687"/>
      <c r="E317" s="338"/>
      <c r="F317" s="418"/>
      <c r="G317" s="340"/>
    </row>
    <row r="318" spans="1:7">
      <c r="A318" s="238"/>
      <c r="B318" s="684"/>
      <c r="C318" s="690" t="s">
        <v>1285</v>
      </c>
      <c r="D318" s="689"/>
      <c r="E318" s="342"/>
      <c r="F318" s="418"/>
      <c r="G318" s="340"/>
    </row>
    <row r="319" spans="1:7">
      <c r="A319" s="238" t="s">
        <v>1630</v>
      </c>
      <c r="B319" s="684" t="s">
        <v>1274</v>
      </c>
      <c r="C319" s="688" t="s">
        <v>470</v>
      </c>
      <c r="D319" s="687" t="s">
        <v>444</v>
      </c>
      <c r="E319" s="342">
        <v>5</v>
      </c>
      <c r="F319" s="418"/>
      <c r="G319" s="340"/>
    </row>
    <row r="320" spans="1:7">
      <c r="A320" s="238" t="s">
        <v>1631</v>
      </c>
      <c r="B320" s="684" t="s">
        <v>1259</v>
      </c>
      <c r="C320" s="688" t="s">
        <v>471</v>
      </c>
      <c r="D320" s="687" t="str">
        <f>D319</f>
        <v>ea</v>
      </c>
      <c r="E320" s="342">
        <f>E319</f>
        <v>5</v>
      </c>
      <c r="F320" s="418"/>
      <c r="G320" s="340"/>
    </row>
    <row r="321" spans="1:7">
      <c r="A321" s="238" t="s">
        <v>1632</v>
      </c>
      <c r="B321" s="684"/>
      <c r="C321" s="332" t="s">
        <v>489</v>
      </c>
      <c r="D321" s="687"/>
      <c r="E321" s="338"/>
      <c r="F321" s="362"/>
      <c r="G321" s="228"/>
    </row>
    <row r="322" spans="1:7">
      <c r="A322" s="238"/>
      <c r="B322" s="684"/>
      <c r="C322" s="690" t="s">
        <v>1286</v>
      </c>
      <c r="D322" s="689"/>
      <c r="E322" s="342"/>
      <c r="F322" s="418"/>
      <c r="G322" s="340"/>
    </row>
    <row r="323" spans="1:7">
      <c r="A323" s="238" t="s">
        <v>1633</v>
      </c>
      <c r="B323" s="684" t="s">
        <v>1274</v>
      </c>
      <c r="C323" s="688" t="s">
        <v>470</v>
      </c>
      <c r="D323" s="687" t="s">
        <v>444</v>
      </c>
      <c r="E323" s="342">
        <v>30</v>
      </c>
      <c r="F323" s="418"/>
      <c r="G323" s="340"/>
    </row>
    <row r="324" spans="1:7">
      <c r="A324" s="238" t="s">
        <v>1634</v>
      </c>
      <c r="B324" s="684" t="s">
        <v>1259</v>
      </c>
      <c r="C324" s="688" t="s">
        <v>471</v>
      </c>
      <c r="D324" s="687" t="str">
        <f>D323</f>
        <v>ea</v>
      </c>
      <c r="E324" s="342">
        <f>E323</f>
        <v>30</v>
      </c>
      <c r="F324" s="418"/>
      <c r="G324" s="340"/>
    </row>
    <row r="325" spans="1:7">
      <c r="A325" s="238"/>
      <c r="B325" s="684"/>
      <c r="C325" s="691"/>
      <c r="D325" s="689"/>
      <c r="E325" s="338"/>
      <c r="F325" s="418"/>
      <c r="G325" s="228"/>
    </row>
    <row r="326" spans="1:7" ht="29.1" customHeight="1">
      <c r="A326" s="237">
        <v>6.3</v>
      </c>
      <c r="B326" s="684" t="s">
        <v>1274</v>
      </c>
      <c r="C326" s="691" t="s">
        <v>1287</v>
      </c>
      <c r="D326" s="689" t="s">
        <v>444</v>
      </c>
      <c r="E326" s="338">
        <v>5</v>
      </c>
      <c r="F326" s="418"/>
      <c r="G326" s="340"/>
    </row>
    <row r="327" spans="1:7">
      <c r="A327" s="237"/>
      <c r="B327" s="684"/>
      <c r="C327" s="691"/>
      <c r="D327" s="689"/>
      <c r="E327" s="338"/>
      <c r="F327" s="363"/>
      <c r="G327" s="228"/>
    </row>
    <row r="328" spans="1:7" ht="26.4">
      <c r="A328" s="237">
        <v>6.4</v>
      </c>
      <c r="B328" s="684" t="s">
        <v>1274</v>
      </c>
      <c r="C328" s="691" t="s">
        <v>1288</v>
      </c>
      <c r="D328" s="689" t="s">
        <v>444</v>
      </c>
      <c r="E328" s="338">
        <v>30</v>
      </c>
      <c r="F328" s="418"/>
      <c r="G328" s="340"/>
    </row>
    <row r="329" spans="1:7">
      <c r="A329" s="237"/>
      <c r="B329" s="684"/>
      <c r="C329" s="674"/>
      <c r="D329" s="664"/>
      <c r="E329" s="685"/>
      <c r="F329" s="363"/>
      <c r="G329" s="228"/>
    </row>
    <row r="330" spans="1:7">
      <c r="A330" s="237">
        <v>6.5</v>
      </c>
      <c r="B330" s="684"/>
      <c r="C330" s="523" t="s">
        <v>1281</v>
      </c>
      <c r="D330" s="692"/>
      <c r="E330" s="374"/>
      <c r="F330" s="418"/>
      <c r="G330" s="340"/>
    </row>
    <row r="331" spans="1:7" ht="26.4">
      <c r="A331" s="238" t="s">
        <v>1635</v>
      </c>
      <c r="B331" s="684" t="s">
        <v>1282</v>
      </c>
      <c r="C331" s="222" t="s">
        <v>1289</v>
      </c>
      <c r="D331" s="659" t="s">
        <v>1836</v>
      </c>
      <c r="E331" s="374">
        <v>1</v>
      </c>
      <c r="F331" s="418"/>
      <c r="G331" s="340"/>
    </row>
    <row r="332" spans="1:7">
      <c r="A332" s="238"/>
      <c r="B332" s="684"/>
      <c r="C332" s="691"/>
      <c r="D332" s="659"/>
      <c r="E332" s="659"/>
      <c r="F332" s="418"/>
      <c r="G332" s="340"/>
    </row>
    <row r="333" spans="1:7">
      <c r="A333" s="238"/>
      <c r="B333" s="684"/>
      <c r="C333" s="691"/>
      <c r="D333" s="659"/>
      <c r="E333" s="659"/>
      <c r="F333" s="418"/>
      <c r="G333" s="340"/>
    </row>
    <row r="334" spans="1:7">
      <c r="A334" s="238"/>
      <c r="B334" s="684"/>
      <c r="C334" s="691"/>
      <c r="D334" s="659"/>
      <c r="E334" s="659"/>
      <c r="F334" s="418"/>
      <c r="G334" s="340"/>
    </row>
    <row r="335" spans="1:7">
      <c r="A335" s="238"/>
      <c r="B335" s="684"/>
      <c r="C335" s="691"/>
      <c r="D335" s="659"/>
      <c r="E335" s="659"/>
      <c r="F335" s="418"/>
      <c r="G335" s="340"/>
    </row>
    <row r="336" spans="1:7">
      <c r="A336" s="238"/>
      <c r="B336" s="684"/>
      <c r="C336" s="691"/>
      <c r="D336" s="659"/>
      <c r="E336" s="659"/>
      <c r="F336" s="418"/>
      <c r="G336" s="340"/>
    </row>
    <row r="337" spans="1:7">
      <c r="A337" s="238"/>
      <c r="B337" s="684"/>
      <c r="C337" s="691"/>
      <c r="D337" s="659"/>
      <c r="E337" s="659"/>
      <c r="F337" s="418"/>
      <c r="G337" s="340"/>
    </row>
    <row r="338" spans="1:7">
      <c r="A338" s="238"/>
      <c r="B338" s="684"/>
      <c r="C338" s="691"/>
      <c r="D338" s="659"/>
      <c r="E338" s="693"/>
      <c r="F338" s="418"/>
      <c r="G338" s="340"/>
    </row>
    <row r="339" spans="1:7">
      <c r="A339" s="684"/>
      <c r="B339" s="684"/>
      <c r="C339" s="674"/>
      <c r="D339" s="664"/>
      <c r="E339" s="306"/>
      <c r="F339" s="264"/>
      <c r="G339" s="264"/>
    </row>
    <row r="340" spans="1:7">
      <c r="A340" s="684"/>
      <c r="B340" s="684"/>
      <c r="C340" s="674"/>
      <c r="D340" s="664"/>
      <c r="E340" s="306"/>
      <c r="F340" s="264"/>
      <c r="G340" s="264" t="str">
        <f t="shared" ref="G340" si="4">IF((F340*E340)=0,"",(E340*F340))</f>
        <v/>
      </c>
    </row>
    <row r="341" spans="1:7">
      <c r="A341" s="694"/>
      <c r="B341" s="694"/>
      <c r="C341" s="677"/>
      <c r="D341" s="679"/>
      <c r="E341" s="307" t="s">
        <v>83</v>
      </c>
      <c r="F341" s="300"/>
      <c r="G341" s="300"/>
    </row>
    <row r="342" spans="1:7">
      <c r="A342" s="240"/>
      <c r="B342" s="209"/>
      <c r="C342" s="209"/>
      <c r="D342" s="209"/>
      <c r="E342" s="209"/>
      <c r="F342" s="289"/>
      <c r="G342" s="279"/>
    </row>
    <row r="343" spans="1:7">
      <c r="A343" s="396" t="s">
        <v>252</v>
      </c>
      <c r="B343" s="230"/>
      <c r="C343" s="397"/>
      <c r="D343" s="397"/>
      <c r="E343" s="397"/>
      <c r="F343" s="399"/>
      <c r="G343" s="408">
        <f>SUM(G297:G341)</f>
        <v>0</v>
      </c>
    </row>
    <row r="344" spans="1:7" ht="13.8" thickBot="1">
      <c r="A344" s="224"/>
      <c r="B344" s="254"/>
      <c r="C344" s="254"/>
      <c r="D344" s="254"/>
      <c r="E344" s="254"/>
      <c r="F344" s="276"/>
      <c r="G344" s="190"/>
    </row>
    <row r="345" spans="1:7" ht="13.8" thickBot="1">
      <c r="A345" s="776" t="s">
        <v>27</v>
      </c>
      <c r="B345" s="759"/>
      <c r="C345" s="760"/>
      <c r="D345" s="760"/>
      <c r="E345" s="760"/>
      <c r="F345" s="791" t="s">
        <v>28</v>
      </c>
      <c r="G345" s="792"/>
    </row>
    <row r="346" spans="1:7">
      <c r="A346" s="395" t="s">
        <v>248</v>
      </c>
      <c r="B346" s="395"/>
      <c r="C346" s="114"/>
      <c r="D346" s="114"/>
      <c r="E346" s="114"/>
      <c r="F346" s="114"/>
      <c r="G346" s="114"/>
    </row>
    <row r="347" spans="1:7" ht="12.75" customHeight="1">
      <c r="A347" s="763" t="s">
        <v>1837</v>
      </c>
      <c r="B347" s="763"/>
      <c r="C347" s="763"/>
      <c r="D347" s="763"/>
      <c r="E347" s="763"/>
      <c r="F347" s="763"/>
      <c r="G347" s="763"/>
    </row>
    <row r="348" spans="1:7" ht="15" customHeight="1">
      <c r="A348" s="793" t="s">
        <v>1346</v>
      </c>
      <c r="B348" s="793"/>
      <c r="C348" s="793"/>
      <c r="D348" s="183"/>
      <c r="E348" s="183"/>
      <c r="F348" s="183"/>
      <c r="G348" s="183"/>
    </row>
    <row r="349" spans="1:7">
      <c r="A349" s="230"/>
      <c r="B349" s="230"/>
      <c r="C349" s="114"/>
      <c r="D349" s="114"/>
      <c r="E349" s="114"/>
      <c r="F349" s="407"/>
      <c r="G349" s="114"/>
    </row>
    <row r="350" spans="1:7">
      <c r="A350" s="115"/>
      <c r="B350" s="115"/>
      <c r="C350" s="115"/>
      <c r="D350" s="115"/>
      <c r="E350" s="115"/>
      <c r="F350" s="192"/>
      <c r="G350" s="115"/>
    </row>
    <row r="351" spans="1:7">
      <c r="A351" s="118" t="s">
        <v>0</v>
      </c>
      <c r="B351" s="118" t="s">
        <v>433</v>
      </c>
      <c r="C351" s="118" t="s">
        <v>1</v>
      </c>
      <c r="D351" s="118" t="s">
        <v>2</v>
      </c>
      <c r="E351" s="118" t="s">
        <v>3</v>
      </c>
      <c r="F351" s="119" t="s">
        <v>4</v>
      </c>
      <c r="G351" s="118" t="s">
        <v>249</v>
      </c>
    </row>
    <row r="352" spans="1:7">
      <c r="A352" s="118" t="s">
        <v>29</v>
      </c>
      <c r="B352" s="118"/>
      <c r="C352" s="118"/>
      <c r="D352" s="118"/>
      <c r="E352" s="118"/>
      <c r="F352" s="119"/>
      <c r="G352" s="118" t="s">
        <v>250</v>
      </c>
    </row>
    <row r="353" spans="1:11">
      <c r="A353" s="190"/>
      <c r="B353" s="190"/>
      <c r="C353" s="190"/>
      <c r="D353" s="190"/>
      <c r="E353" s="190"/>
      <c r="F353" s="191"/>
      <c r="G353" s="118"/>
    </row>
    <row r="354" spans="1:11">
      <c r="A354" s="231"/>
      <c r="B354" s="209"/>
      <c r="C354" s="209"/>
      <c r="D354" s="209"/>
      <c r="E354" s="209"/>
      <c r="F354" s="277"/>
      <c r="G354" s="115"/>
    </row>
    <row r="355" spans="1:11">
      <c r="A355" s="396" t="s">
        <v>251</v>
      </c>
      <c r="B355" s="230"/>
      <c r="C355" s="397"/>
      <c r="D355" s="397"/>
      <c r="E355" s="397"/>
      <c r="F355" s="398"/>
      <c r="G355" s="408"/>
    </row>
    <row r="356" spans="1:11">
      <c r="A356" s="240"/>
      <c r="B356" s="209"/>
      <c r="C356" s="209"/>
      <c r="D356" s="209"/>
      <c r="E356" s="209"/>
      <c r="F356" s="278"/>
      <c r="G356" s="279"/>
    </row>
    <row r="357" spans="1:11">
      <c r="A357" s="231"/>
      <c r="B357" s="231"/>
      <c r="C357" s="231"/>
      <c r="D357" s="115"/>
      <c r="E357" s="205"/>
      <c r="F357" s="274"/>
      <c r="G357" s="274"/>
    </row>
    <row r="358" spans="1:11">
      <c r="A358" s="237">
        <v>7</v>
      </c>
      <c r="B358" s="524" t="s">
        <v>1290</v>
      </c>
      <c r="C358" s="367" t="s">
        <v>1291</v>
      </c>
      <c r="D358" s="659"/>
      <c r="E358" s="693"/>
      <c r="F358" s="363"/>
      <c r="G358" s="695"/>
    </row>
    <row r="359" spans="1:11">
      <c r="A359" s="238"/>
      <c r="B359" s="240"/>
      <c r="C359" s="366"/>
      <c r="D359" s="659"/>
      <c r="E359" s="659"/>
      <c r="F359" s="418"/>
      <c r="G359" s="340"/>
      <c r="K359" s="525"/>
    </row>
    <row r="360" spans="1:11">
      <c r="A360" s="237">
        <v>7.1</v>
      </c>
      <c r="B360" s="250" t="s">
        <v>1292</v>
      </c>
      <c r="C360" s="526" t="s">
        <v>1293</v>
      </c>
      <c r="D360" s="659"/>
      <c r="E360" s="659"/>
      <c r="F360" s="418"/>
      <c r="G360" s="340"/>
    </row>
    <row r="361" spans="1:11" ht="26.4">
      <c r="A361" s="238"/>
      <c r="B361" s="684"/>
      <c r="C361" s="366" t="s">
        <v>1294</v>
      </c>
      <c r="D361" s="659"/>
      <c r="E361" s="656"/>
      <c r="F361" s="418"/>
      <c r="G361" s="340"/>
    </row>
    <row r="362" spans="1:11">
      <c r="A362" s="238"/>
      <c r="B362" s="684"/>
      <c r="C362" s="691"/>
      <c r="D362" s="659"/>
      <c r="E362" s="656"/>
      <c r="F362" s="418"/>
      <c r="G362" s="340"/>
    </row>
    <row r="363" spans="1:11" ht="26.4">
      <c r="A363" s="238" t="s">
        <v>1636</v>
      </c>
      <c r="B363" s="684" t="s">
        <v>1295</v>
      </c>
      <c r="C363" s="691" t="s">
        <v>1296</v>
      </c>
      <c r="D363" s="659" t="s">
        <v>1836</v>
      </c>
      <c r="E363" s="659">
        <v>1</v>
      </c>
      <c r="F363" s="363"/>
      <c r="G363" s="228"/>
      <c r="H363" s="527"/>
      <c r="J363" s="528"/>
    </row>
    <row r="364" spans="1:11" ht="26.4">
      <c r="A364" s="238" t="s">
        <v>1637</v>
      </c>
      <c r="B364" s="684" t="s">
        <v>1297</v>
      </c>
      <c r="C364" s="691" t="s">
        <v>1298</v>
      </c>
      <c r="D364" s="659" t="s">
        <v>1836</v>
      </c>
      <c r="E364" s="659">
        <v>1</v>
      </c>
      <c r="F364" s="363"/>
      <c r="G364" s="228"/>
      <c r="H364" s="527"/>
      <c r="J364" s="527"/>
    </row>
    <row r="365" spans="1:11">
      <c r="A365" s="238"/>
      <c r="B365" s="684"/>
      <c r="C365" s="366"/>
      <c r="D365" s="659"/>
      <c r="E365" s="659"/>
      <c r="F365" s="363"/>
      <c r="G365" s="228"/>
      <c r="H365" s="527"/>
      <c r="J365" s="527"/>
    </row>
    <row r="366" spans="1:11">
      <c r="A366" s="237">
        <v>7.2</v>
      </c>
      <c r="B366" s="684"/>
      <c r="C366" s="529" t="s">
        <v>1299</v>
      </c>
      <c r="D366" s="659"/>
      <c r="E366" s="656"/>
      <c r="F366" s="363"/>
      <c r="G366" s="228"/>
      <c r="H366" s="527"/>
      <c r="J366" s="528"/>
    </row>
    <row r="367" spans="1:11" ht="105.6">
      <c r="A367" s="238"/>
      <c r="B367" s="684"/>
      <c r="C367" s="688" t="s">
        <v>1300</v>
      </c>
      <c r="D367" s="368"/>
      <c r="E367" s="659"/>
      <c r="F367" s="363"/>
      <c r="G367" s="228"/>
      <c r="H367" s="527"/>
    </row>
    <row r="368" spans="1:11">
      <c r="A368" s="238"/>
      <c r="B368" s="684"/>
      <c r="C368" s="691"/>
      <c r="D368" s="368"/>
      <c r="E368" s="659"/>
      <c r="F368" s="363"/>
      <c r="G368" s="228"/>
      <c r="H368" s="527"/>
      <c r="J368" s="530"/>
    </row>
    <row r="369" spans="1:10" ht="39.6">
      <c r="A369" s="238"/>
      <c r="B369" s="684"/>
      <c r="C369" s="691" t="s">
        <v>1301</v>
      </c>
      <c r="D369" s="368"/>
      <c r="E369" s="659"/>
      <c r="F369" s="363"/>
      <c r="G369" s="228"/>
      <c r="H369" s="527"/>
      <c r="J369" s="530"/>
    </row>
    <row r="370" spans="1:10">
      <c r="A370" s="238"/>
      <c r="B370" s="684"/>
      <c r="C370" s="691"/>
      <c r="D370" s="660"/>
      <c r="E370" s="659"/>
      <c r="F370" s="363"/>
      <c r="G370" s="228"/>
      <c r="H370" s="527"/>
    </row>
    <row r="371" spans="1:10" ht="26.4">
      <c r="A371" s="238" t="s">
        <v>1638</v>
      </c>
      <c r="B371" s="684"/>
      <c r="C371" s="691" t="s">
        <v>1302</v>
      </c>
      <c r="D371" s="659" t="s">
        <v>1836</v>
      </c>
      <c r="E371" s="656">
        <v>1</v>
      </c>
      <c r="F371" s="363"/>
      <c r="G371" s="228"/>
      <c r="H371" s="527"/>
    </row>
    <row r="372" spans="1:10">
      <c r="A372" s="238"/>
      <c r="B372" s="684"/>
      <c r="C372" s="691"/>
      <c r="D372" s="659"/>
      <c r="E372" s="656"/>
      <c r="F372" s="363"/>
      <c r="G372" s="228"/>
      <c r="H372" s="527"/>
    </row>
    <row r="373" spans="1:10" ht="26.4">
      <c r="A373" s="238" t="s">
        <v>1639</v>
      </c>
      <c r="B373" s="684"/>
      <c r="C373" s="688" t="s">
        <v>1303</v>
      </c>
      <c r="D373" s="659" t="s">
        <v>1836</v>
      </c>
      <c r="E373" s="693">
        <v>1</v>
      </c>
      <c r="F373" s="363"/>
      <c r="G373" s="228"/>
      <c r="H373" s="527"/>
    </row>
    <row r="374" spans="1:10">
      <c r="A374" s="238"/>
      <c r="B374" s="684"/>
      <c r="C374" s="364"/>
      <c r="D374" s="656"/>
      <c r="E374" s="338"/>
      <c r="F374" s="363"/>
      <c r="G374" s="228"/>
      <c r="H374" s="527"/>
    </row>
    <row r="375" spans="1:10" ht="26.4">
      <c r="A375" s="238" t="s">
        <v>1640</v>
      </c>
      <c r="B375" s="684"/>
      <c r="C375" s="688" t="s">
        <v>1304</v>
      </c>
      <c r="D375" s="659" t="s">
        <v>1836</v>
      </c>
      <c r="E375" s="338">
        <v>1</v>
      </c>
      <c r="F375" s="363"/>
      <c r="G375" s="228"/>
      <c r="H375" s="527"/>
    </row>
    <row r="376" spans="1:10">
      <c r="A376" s="238"/>
      <c r="B376" s="684"/>
      <c r="C376" s="691"/>
      <c r="D376" s="659"/>
      <c r="E376" s="656"/>
      <c r="F376" s="363"/>
      <c r="G376" s="228"/>
      <c r="H376" s="527"/>
    </row>
    <row r="377" spans="1:10" ht="26.4">
      <c r="A377" s="238" t="s">
        <v>1694</v>
      </c>
      <c r="B377" s="684"/>
      <c r="C377" s="688" t="s">
        <v>1305</v>
      </c>
      <c r="D377" s="659" t="s">
        <v>1836</v>
      </c>
      <c r="E377" s="696">
        <v>1</v>
      </c>
      <c r="F377" s="363"/>
      <c r="G377" s="228"/>
      <c r="H377" s="527"/>
    </row>
    <row r="378" spans="1:10">
      <c r="A378" s="238"/>
      <c r="B378" s="684"/>
      <c r="C378" s="691"/>
      <c r="D378" s="659"/>
      <c r="E378" s="656"/>
      <c r="F378" s="363"/>
      <c r="G378" s="228"/>
      <c r="H378" s="527"/>
    </row>
    <row r="379" spans="1:10" ht="39.6">
      <c r="A379" s="238" t="s">
        <v>1641</v>
      </c>
      <c r="B379" s="684"/>
      <c r="C379" s="697" t="s">
        <v>1306</v>
      </c>
      <c r="D379" s="659" t="s">
        <v>1836</v>
      </c>
      <c r="E379" s="338">
        <v>1</v>
      </c>
      <c r="F379" s="363"/>
      <c r="G379" s="228"/>
      <c r="H379" s="527"/>
      <c r="J379" s="528"/>
    </row>
    <row r="380" spans="1:10">
      <c r="A380" s="238"/>
      <c r="B380" s="684"/>
      <c r="C380" s="688"/>
      <c r="D380" s="659"/>
      <c r="E380" s="338"/>
      <c r="F380" s="363"/>
      <c r="G380" s="228"/>
      <c r="H380" s="527"/>
    </row>
    <row r="381" spans="1:10" ht="26.4">
      <c r="A381" s="238" t="s">
        <v>1642</v>
      </c>
      <c r="B381" s="684"/>
      <c r="C381" s="688" t="s">
        <v>1307</v>
      </c>
      <c r="D381" s="659" t="s">
        <v>1836</v>
      </c>
      <c r="E381" s="693">
        <v>1</v>
      </c>
      <c r="F381" s="363"/>
      <c r="G381" s="228"/>
      <c r="H381" s="527"/>
    </row>
    <row r="382" spans="1:10">
      <c r="A382" s="238"/>
      <c r="B382" s="684"/>
      <c r="C382" s="691"/>
      <c r="D382" s="659"/>
      <c r="E382" s="656"/>
      <c r="F382" s="363"/>
      <c r="G382" s="228"/>
      <c r="H382" s="527"/>
    </row>
    <row r="383" spans="1:10" ht="26.4">
      <c r="A383" s="238" t="s">
        <v>1643</v>
      </c>
      <c r="B383" s="684"/>
      <c r="C383" s="698" t="s">
        <v>1308</v>
      </c>
      <c r="D383" s="659" t="s">
        <v>1836</v>
      </c>
      <c r="E383" s="693">
        <v>1</v>
      </c>
      <c r="F383" s="363"/>
      <c r="G383" s="228"/>
      <c r="H383" s="527"/>
    </row>
    <row r="384" spans="1:10">
      <c r="A384" s="238"/>
      <c r="B384" s="684"/>
      <c r="C384" s="364"/>
      <c r="D384" s="659"/>
      <c r="E384" s="656"/>
      <c r="F384" s="363"/>
      <c r="G384" s="228"/>
      <c r="H384" s="527"/>
    </row>
    <row r="385" spans="1:8" ht="26.4">
      <c r="A385" s="238" t="s">
        <v>1644</v>
      </c>
      <c r="B385" s="684"/>
      <c r="C385" s="699" t="s">
        <v>1309</v>
      </c>
      <c r="D385" s="659" t="s">
        <v>1836</v>
      </c>
      <c r="E385" s="693">
        <v>1</v>
      </c>
      <c r="F385" s="363"/>
      <c r="G385" s="228"/>
      <c r="H385" s="527"/>
    </row>
    <row r="386" spans="1:8">
      <c r="A386" s="238"/>
      <c r="B386" s="684"/>
      <c r="C386" s="691"/>
      <c r="D386" s="659"/>
      <c r="E386" s="656"/>
      <c r="F386" s="363"/>
      <c r="G386" s="228"/>
      <c r="H386" s="527"/>
    </row>
    <row r="387" spans="1:8" ht="26.4">
      <c r="A387" s="238" t="s">
        <v>1645</v>
      </c>
      <c r="B387" s="684"/>
      <c r="C387" s="688" t="s">
        <v>1310</v>
      </c>
      <c r="D387" s="659" t="s">
        <v>1836</v>
      </c>
      <c r="E387" s="693">
        <v>1</v>
      </c>
      <c r="F387" s="363"/>
      <c r="G387" s="228"/>
      <c r="H387" s="527"/>
    </row>
    <row r="388" spans="1:8">
      <c r="A388" s="238"/>
      <c r="B388" s="684"/>
      <c r="C388" s="364"/>
      <c r="D388" s="659"/>
      <c r="E388" s="656"/>
      <c r="F388" s="363"/>
      <c r="G388" s="228"/>
      <c r="H388" s="527"/>
    </row>
    <row r="389" spans="1:8" ht="26.4">
      <c r="A389" s="238" t="s">
        <v>1646</v>
      </c>
      <c r="B389" s="684"/>
      <c r="C389" s="688" t="s">
        <v>1311</v>
      </c>
      <c r="D389" s="659" t="s">
        <v>1836</v>
      </c>
      <c r="E389" s="693">
        <v>1</v>
      </c>
      <c r="F389" s="363"/>
      <c r="G389" s="228"/>
      <c r="H389" s="527"/>
    </row>
    <row r="390" spans="1:8">
      <c r="A390" s="238"/>
      <c r="B390" s="684"/>
      <c r="C390" s="688"/>
      <c r="D390" s="659"/>
      <c r="E390" s="338"/>
      <c r="F390" s="363"/>
      <c r="G390" s="228"/>
      <c r="H390" s="527"/>
    </row>
    <row r="391" spans="1:8" ht="26.4">
      <c r="A391" s="238" t="s">
        <v>1647</v>
      </c>
      <c r="B391" s="684"/>
      <c r="C391" s="691" t="s">
        <v>1312</v>
      </c>
      <c r="D391" s="659" t="s">
        <v>1836</v>
      </c>
      <c r="E391" s="693">
        <v>1</v>
      </c>
      <c r="F391" s="363"/>
      <c r="G391" s="228"/>
      <c r="H391" s="527"/>
    </row>
    <row r="392" spans="1:8">
      <c r="A392" s="238"/>
      <c r="B392" s="684"/>
      <c r="C392" s="691"/>
      <c r="D392" s="659"/>
      <c r="E392" s="693"/>
      <c r="F392" s="363"/>
      <c r="G392" s="228"/>
      <c r="H392" s="527"/>
    </row>
    <row r="393" spans="1:8" ht="26.4">
      <c r="A393" s="238" t="s">
        <v>1648</v>
      </c>
      <c r="B393" s="684"/>
      <c r="C393" s="691" t="s">
        <v>1313</v>
      </c>
      <c r="D393" s="659" t="s">
        <v>1836</v>
      </c>
      <c r="E393" s="693">
        <v>1</v>
      </c>
      <c r="F393" s="363"/>
      <c r="G393" s="228"/>
      <c r="H393" s="527"/>
    </row>
    <row r="394" spans="1:8">
      <c r="A394" s="238"/>
      <c r="B394" s="684"/>
      <c r="C394" s="364"/>
      <c r="D394" s="656"/>
      <c r="E394" s="338"/>
      <c r="F394" s="363"/>
      <c r="G394" s="228"/>
      <c r="H394" s="527"/>
    </row>
    <row r="395" spans="1:8" ht="26.4">
      <c r="A395" s="238" t="s">
        <v>1649</v>
      </c>
      <c r="B395" s="684"/>
      <c r="C395" s="222" t="s">
        <v>1314</v>
      </c>
      <c r="D395" s="659" t="s">
        <v>1836</v>
      </c>
      <c r="E395" s="693">
        <v>1</v>
      </c>
      <c r="F395" s="363"/>
      <c r="G395" s="228"/>
      <c r="H395" s="527"/>
    </row>
    <row r="396" spans="1:8">
      <c r="A396" s="238"/>
      <c r="B396" s="684"/>
      <c r="C396" s="698"/>
      <c r="D396" s="659"/>
      <c r="E396" s="338"/>
      <c r="F396" s="363"/>
      <c r="G396" s="340"/>
      <c r="H396" s="527"/>
    </row>
    <row r="397" spans="1:8">
      <c r="A397" s="238"/>
      <c r="B397" s="684"/>
      <c r="C397" s="688"/>
      <c r="D397" s="659"/>
      <c r="E397" s="356"/>
      <c r="F397" s="363"/>
      <c r="G397" s="340"/>
      <c r="H397" s="527"/>
    </row>
    <row r="398" spans="1:8">
      <c r="A398" s="238"/>
      <c r="B398" s="684"/>
      <c r="C398" s="691"/>
      <c r="D398" s="659"/>
      <c r="E398" s="656"/>
      <c r="F398" s="414"/>
      <c r="G398" s="340"/>
      <c r="H398" s="527"/>
    </row>
    <row r="399" spans="1:8">
      <c r="A399" s="684"/>
      <c r="B399" s="684"/>
      <c r="C399" s="674"/>
      <c r="D399" s="664"/>
      <c r="E399" s="685"/>
      <c r="F399" s="304"/>
      <c r="G399" s="264"/>
      <c r="H399" s="527"/>
    </row>
    <row r="400" spans="1:8">
      <c r="A400" s="684"/>
      <c r="B400" s="684"/>
      <c r="C400" s="674"/>
      <c r="D400" s="664"/>
      <c r="E400" s="685"/>
      <c r="F400" s="304"/>
      <c r="G400" s="264"/>
      <c r="H400" s="527"/>
    </row>
    <row r="401" spans="1:8">
      <c r="A401" s="684"/>
      <c r="B401" s="684"/>
      <c r="C401" s="674"/>
      <c r="D401" s="664"/>
      <c r="E401" s="685"/>
      <c r="F401" s="304"/>
      <c r="G401" s="264"/>
      <c r="H401" s="527"/>
    </row>
    <row r="402" spans="1:8">
      <c r="A402" s="684"/>
      <c r="B402" s="684"/>
      <c r="C402" s="674"/>
      <c r="D402" s="664"/>
      <c r="E402" s="685"/>
      <c r="F402" s="304"/>
      <c r="G402" s="264"/>
      <c r="H402" s="527"/>
    </row>
    <row r="403" spans="1:8">
      <c r="A403" s="684"/>
      <c r="B403" s="684"/>
      <c r="C403" s="674"/>
      <c r="D403" s="664"/>
      <c r="E403" s="685"/>
      <c r="F403" s="304"/>
      <c r="G403" s="264"/>
      <c r="H403" s="527"/>
    </row>
    <row r="404" spans="1:8">
      <c r="A404" s="684"/>
      <c r="B404" s="684"/>
      <c r="C404" s="674"/>
      <c r="D404" s="664"/>
      <c r="E404" s="685"/>
      <c r="F404" s="304"/>
      <c r="G404" s="264"/>
      <c r="H404" s="527"/>
    </row>
    <row r="405" spans="1:8">
      <c r="A405" s="684"/>
      <c r="B405" s="684"/>
      <c r="C405" s="674"/>
      <c r="D405" s="664"/>
      <c r="E405" s="685"/>
      <c r="F405" s="304"/>
      <c r="G405" s="264"/>
      <c r="H405" s="527"/>
    </row>
    <row r="406" spans="1:8">
      <c r="A406" s="684"/>
      <c r="B406" s="684"/>
      <c r="C406" s="674"/>
      <c r="D406" s="664"/>
      <c r="E406" s="685"/>
      <c r="F406" s="304"/>
      <c r="G406" s="264"/>
      <c r="H406" s="527"/>
    </row>
    <row r="407" spans="1:8">
      <c r="A407" s="684"/>
      <c r="B407" s="684"/>
      <c r="C407" s="674"/>
      <c r="D407" s="664"/>
      <c r="E407" s="685"/>
      <c r="F407" s="304"/>
      <c r="G407" s="264"/>
      <c r="H407" s="527"/>
    </row>
    <row r="408" spans="1:8">
      <c r="A408" s="684"/>
      <c r="B408" s="684"/>
      <c r="C408" s="674"/>
      <c r="D408" s="664"/>
      <c r="E408" s="685"/>
      <c r="F408" s="304"/>
      <c r="G408" s="264"/>
      <c r="H408" s="527"/>
    </row>
    <row r="409" spans="1:8">
      <c r="A409" s="694"/>
      <c r="B409" s="694"/>
      <c r="C409" s="677"/>
      <c r="D409" s="679"/>
      <c r="E409" s="700"/>
      <c r="F409" s="305"/>
      <c r="G409" s="298"/>
      <c r="H409" s="527"/>
    </row>
    <row r="410" spans="1:8">
      <c r="A410" s="240"/>
      <c r="B410" s="209"/>
      <c r="C410" s="209"/>
      <c r="D410" s="209"/>
      <c r="E410" s="209"/>
      <c r="F410" s="289"/>
      <c r="G410" s="279"/>
      <c r="H410" s="527"/>
    </row>
    <row r="411" spans="1:8">
      <c r="A411" s="396" t="s">
        <v>252</v>
      </c>
      <c r="B411" s="230"/>
      <c r="C411" s="397"/>
      <c r="D411" s="397"/>
      <c r="E411" s="397"/>
      <c r="F411" s="399"/>
      <c r="G411" s="408"/>
      <c r="H411" s="527"/>
    </row>
    <row r="412" spans="1:8" ht="13.8" thickBot="1">
      <c r="A412" s="224"/>
      <c r="B412" s="254"/>
      <c r="C412" s="254"/>
      <c r="D412" s="254"/>
      <c r="E412" s="254"/>
      <c r="F412" s="276"/>
      <c r="G412" s="190"/>
      <c r="H412" s="527"/>
    </row>
    <row r="413" spans="1:8" ht="13.8" thickBot="1">
      <c r="A413" s="776" t="s">
        <v>27</v>
      </c>
      <c r="B413" s="759"/>
      <c r="C413" s="760"/>
      <c r="D413" s="760"/>
      <c r="E413" s="760"/>
      <c r="F413" s="791" t="s">
        <v>28</v>
      </c>
      <c r="G413" s="792"/>
      <c r="H413" s="527"/>
    </row>
    <row r="414" spans="1:8">
      <c r="A414" s="395" t="s">
        <v>248</v>
      </c>
      <c r="B414" s="395"/>
      <c r="C414" s="114"/>
      <c r="D414" s="114"/>
      <c r="E414" s="114"/>
      <c r="F414" s="114"/>
      <c r="G414" s="114"/>
      <c r="H414" s="527"/>
    </row>
    <row r="415" spans="1:8" ht="12.75" customHeight="1">
      <c r="A415" s="763" t="s">
        <v>1837</v>
      </c>
      <c r="B415" s="763"/>
      <c r="C415" s="763"/>
      <c r="D415" s="763"/>
      <c r="E415" s="763"/>
      <c r="F415" s="763"/>
      <c r="G415" s="763"/>
      <c r="H415" s="527"/>
    </row>
    <row r="416" spans="1:8" ht="15" customHeight="1">
      <c r="A416" s="793" t="s">
        <v>1346</v>
      </c>
      <c r="B416" s="793"/>
      <c r="C416" s="793"/>
      <c r="D416" s="183"/>
      <c r="E416" s="183"/>
      <c r="F416" s="183"/>
      <c r="G416" s="183"/>
      <c r="H416" s="527"/>
    </row>
    <row r="417" spans="1:11">
      <c r="A417" s="230"/>
      <c r="B417" s="230"/>
      <c r="C417" s="114"/>
      <c r="D417" s="114"/>
      <c r="E417" s="114"/>
      <c r="F417" s="407"/>
      <c r="G417" s="114"/>
      <c r="H417" s="527"/>
    </row>
    <row r="418" spans="1:11">
      <c r="A418" s="115"/>
      <c r="B418" s="115"/>
      <c r="C418" s="115"/>
      <c r="D418" s="115"/>
      <c r="E418" s="115"/>
      <c r="F418" s="192"/>
      <c r="G418" s="115"/>
      <c r="H418" s="527"/>
    </row>
    <row r="419" spans="1:11">
      <c r="A419" s="118" t="s">
        <v>0</v>
      </c>
      <c r="B419" s="118" t="s">
        <v>433</v>
      </c>
      <c r="C419" s="118" t="s">
        <v>1</v>
      </c>
      <c r="D419" s="118" t="s">
        <v>2</v>
      </c>
      <c r="E419" s="118" t="s">
        <v>3</v>
      </c>
      <c r="F419" s="119" t="s">
        <v>4</v>
      </c>
      <c r="G419" s="118" t="s">
        <v>249</v>
      </c>
      <c r="H419" s="527"/>
    </row>
    <row r="420" spans="1:11">
      <c r="A420" s="118" t="s">
        <v>29</v>
      </c>
      <c r="B420" s="118"/>
      <c r="C420" s="118"/>
      <c r="D420" s="118"/>
      <c r="E420" s="118"/>
      <c r="F420" s="119"/>
      <c r="G420" s="118" t="s">
        <v>250</v>
      </c>
      <c r="H420" s="527"/>
    </row>
    <row r="421" spans="1:11">
      <c r="A421" s="190"/>
      <c r="B421" s="190"/>
      <c r="C421" s="190"/>
      <c r="D421" s="190"/>
      <c r="E421" s="190"/>
      <c r="F421" s="191"/>
      <c r="G421" s="118"/>
      <c r="H421" s="527"/>
    </row>
    <row r="422" spans="1:11">
      <c r="A422" s="231"/>
      <c r="B422" s="209"/>
      <c r="C422" s="209"/>
      <c r="D422" s="209"/>
      <c r="E422" s="209"/>
      <c r="F422" s="277"/>
      <c r="G422" s="115"/>
      <c r="H422" s="527"/>
    </row>
    <row r="423" spans="1:11">
      <c r="A423" s="396" t="s">
        <v>251</v>
      </c>
      <c r="B423" s="230"/>
      <c r="C423" s="397"/>
      <c r="D423" s="397"/>
      <c r="E423" s="397"/>
      <c r="F423" s="398"/>
      <c r="G423" s="408"/>
      <c r="H423" s="527"/>
    </row>
    <row r="424" spans="1:11">
      <c r="A424" s="240"/>
      <c r="B424" s="209"/>
      <c r="C424" s="209"/>
      <c r="D424" s="209"/>
      <c r="E424" s="209"/>
      <c r="F424" s="278"/>
      <c r="G424" s="279"/>
      <c r="H424" s="527"/>
    </row>
    <row r="425" spans="1:11">
      <c r="A425" s="419"/>
      <c r="B425" s="701"/>
      <c r="C425" s="420"/>
      <c r="D425" s="682"/>
      <c r="E425" s="702"/>
      <c r="F425" s="303"/>
      <c r="G425" s="299"/>
      <c r="H425" s="527"/>
    </row>
    <row r="426" spans="1:11">
      <c r="A426" s="237">
        <v>7.3</v>
      </c>
      <c r="B426" s="524" t="s">
        <v>1290</v>
      </c>
      <c r="C426" s="333" t="s">
        <v>1315</v>
      </c>
      <c r="D426" s="703"/>
      <c r="E426" s="356"/>
      <c r="F426" s="413"/>
      <c r="G426" s="340"/>
      <c r="H426" s="527"/>
    </row>
    <row r="427" spans="1:11">
      <c r="A427" s="238"/>
      <c r="B427" s="684"/>
      <c r="C427" s="691"/>
      <c r="D427" s="659"/>
      <c r="E427" s="656"/>
      <c r="F427" s="415"/>
      <c r="G427" s="340"/>
      <c r="H427" s="527"/>
    </row>
    <row r="428" spans="1:11" ht="118.8">
      <c r="A428" s="238"/>
      <c r="B428" s="684"/>
      <c r="C428" s="697" t="s">
        <v>1316</v>
      </c>
      <c r="D428" s="703"/>
      <c r="E428" s="338"/>
      <c r="F428" s="415"/>
      <c r="G428" s="340"/>
      <c r="H428" s="527"/>
    </row>
    <row r="429" spans="1:11">
      <c r="A429" s="238"/>
      <c r="B429" s="684"/>
      <c r="C429" s="691"/>
      <c r="D429" s="659"/>
      <c r="E429" s="656"/>
      <c r="F429" s="415"/>
      <c r="G429" s="340"/>
      <c r="H429" s="527"/>
      <c r="K429" s="525"/>
    </row>
    <row r="430" spans="1:11" ht="26.4">
      <c r="A430" s="238" t="s">
        <v>1650</v>
      </c>
      <c r="B430" s="684"/>
      <c r="C430" s="688" t="s">
        <v>1317</v>
      </c>
      <c r="D430" s="659" t="s">
        <v>1836</v>
      </c>
      <c r="E430" s="659">
        <v>1</v>
      </c>
      <c r="F430" s="339"/>
      <c r="G430" s="340"/>
      <c r="H430" s="527"/>
    </row>
    <row r="431" spans="1:11">
      <c r="A431" s="238"/>
      <c r="B431" s="684"/>
      <c r="C431" s="222"/>
      <c r="D431" s="660"/>
      <c r="E431" s="659"/>
      <c r="F431" s="339"/>
      <c r="G431" s="340"/>
      <c r="H431" s="527"/>
    </row>
    <row r="432" spans="1:11" ht="26.4">
      <c r="A432" s="238" t="s">
        <v>1651</v>
      </c>
      <c r="B432" s="684"/>
      <c r="C432" s="688" t="s">
        <v>1318</v>
      </c>
      <c r="D432" s="659" t="s">
        <v>1836</v>
      </c>
      <c r="E432" s="656">
        <v>1</v>
      </c>
      <c r="F432" s="339"/>
      <c r="G432" s="340"/>
      <c r="H432" s="527"/>
    </row>
    <row r="433" spans="1:10">
      <c r="A433" s="238"/>
      <c r="B433" s="684"/>
      <c r="C433" s="688"/>
      <c r="D433" s="659"/>
      <c r="E433" s="656"/>
      <c r="F433" s="339"/>
      <c r="G433" s="340"/>
      <c r="H433" s="527"/>
    </row>
    <row r="434" spans="1:10" ht="26.4">
      <c r="A434" s="238" t="s">
        <v>1652</v>
      </c>
      <c r="B434" s="684"/>
      <c r="C434" s="691" t="s">
        <v>1319</v>
      </c>
      <c r="D434" s="659" t="s">
        <v>1836</v>
      </c>
      <c r="E434" s="693">
        <v>1</v>
      </c>
      <c r="F434" s="339"/>
      <c r="G434" s="340"/>
      <c r="H434" s="527"/>
    </row>
    <row r="435" spans="1:10">
      <c r="A435" s="238"/>
      <c r="B435" s="684"/>
      <c r="C435" s="688"/>
      <c r="D435" s="656"/>
      <c r="E435" s="338"/>
      <c r="F435" s="339"/>
      <c r="G435" s="340"/>
      <c r="H435" s="527"/>
    </row>
    <row r="436" spans="1:10" ht="26.4">
      <c r="A436" s="238" t="s">
        <v>1676</v>
      </c>
      <c r="B436" s="684"/>
      <c r="C436" s="691" t="s">
        <v>1320</v>
      </c>
      <c r="D436" s="659" t="s">
        <v>1836</v>
      </c>
      <c r="E436" s="338">
        <v>1</v>
      </c>
      <c r="F436" s="339"/>
      <c r="G436" s="340"/>
      <c r="H436" s="527"/>
    </row>
    <row r="437" spans="1:10">
      <c r="A437" s="238"/>
      <c r="B437" s="684"/>
      <c r="C437" s="688"/>
      <c r="D437" s="659"/>
      <c r="E437" s="656"/>
      <c r="F437" s="412"/>
      <c r="G437" s="340"/>
      <c r="H437" s="527"/>
    </row>
    <row r="438" spans="1:10" ht="38.1" customHeight="1">
      <c r="A438" s="238" t="s">
        <v>1653</v>
      </c>
      <c r="B438" s="684"/>
      <c r="C438" s="704" t="s">
        <v>1321</v>
      </c>
      <c r="D438" s="659" t="s">
        <v>1836</v>
      </c>
      <c r="E438" s="696">
        <v>1</v>
      </c>
      <c r="F438" s="339"/>
      <c r="G438" s="340"/>
      <c r="H438" s="527"/>
      <c r="J438" s="527"/>
    </row>
    <row r="439" spans="1:10">
      <c r="A439" s="238"/>
      <c r="B439" s="684"/>
      <c r="C439" s="351"/>
      <c r="D439" s="659"/>
      <c r="E439" s="656"/>
      <c r="F439" s="349"/>
      <c r="G439" s="340"/>
      <c r="H439" s="527"/>
    </row>
    <row r="440" spans="1:10" ht="26.4">
      <c r="A440" s="238" t="s">
        <v>1654</v>
      </c>
      <c r="B440" s="684"/>
      <c r="C440" s="366" t="s">
        <v>1322</v>
      </c>
      <c r="D440" s="659" t="s">
        <v>1836</v>
      </c>
      <c r="E440" s="338">
        <v>1</v>
      </c>
      <c r="F440" s="339"/>
      <c r="G440" s="340"/>
      <c r="H440" s="527"/>
    </row>
    <row r="441" spans="1:10">
      <c r="A441" s="238"/>
      <c r="B441" s="684"/>
      <c r="C441" s="369"/>
      <c r="D441" s="659"/>
      <c r="E441" s="338"/>
      <c r="F441" s="649"/>
      <c r="G441" s="340"/>
      <c r="H441" s="527"/>
    </row>
    <row r="442" spans="1:10" ht="26.4">
      <c r="A442" s="238" t="s">
        <v>1655</v>
      </c>
      <c r="B442" s="684"/>
      <c r="C442" s="688" t="s">
        <v>1323</v>
      </c>
      <c r="D442" s="659" t="s">
        <v>1836</v>
      </c>
      <c r="E442" s="693">
        <v>1</v>
      </c>
      <c r="F442" s="339"/>
      <c r="G442" s="340"/>
      <c r="H442" s="527"/>
    </row>
    <row r="443" spans="1:10">
      <c r="A443" s="238"/>
      <c r="B443" s="684"/>
      <c r="C443" s="688"/>
      <c r="D443" s="659"/>
      <c r="E443" s="656"/>
      <c r="F443" s="650"/>
      <c r="G443" s="340"/>
      <c r="H443" s="527"/>
    </row>
    <row r="444" spans="1:10" ht="26.4">
      <c r="A444" s="238" t="s">
        <v>1656</v>
      </c>
      <c r="B444" s="684"/>
      <c r="C444" s="688" t="s">
        <v>1324</v>
      </c>
      <c r="D444" s="659" t="s">
        <v>1836</v>
      </c>
      <c r="E444" s="693">
        <v>1</v>
      </c>
      <c r="F444" s="339"/>
      <c r="G444" s="340"/>
      <c r="H444" s="527"/>
    </row>
    <row r="445" spans="1:10">
      <c r="A445" s="238"/>
      <c r="B445" s="684"/>
      <c r="C445" s="688"/>
      <c r="D445" s="659"/>
      <c r="E445" s="656"/>
      <c r="F445" s="339"/>
      <c r="G445" s="340"/>
      <c r="H445" s="527"/>
    </row>
    <row r="446" spans="1:10" ht="26.4">
      <c r="A446" s="238" t="s">
        <v>1657</v>
      </c>
      <c r="B446" s="684"/>
      <c r="C446" s="705" t="s">
        <v>1325</v>
      </c>
      <c r="D446" s="659" t="s">
        <v>1836</v>
      </c>
      <c r="E446" s="693">
        <v>1</v>
      </c>
      <c r="F446" s="339"/>
      <c r="G446" s="340"/>
      <c r="H446" s="527"/>
    </row>
    <row r="447" spans="1:10">
      <c r="A447" s="238"/>
      <c r="B447" s="684"/>
      <c r="C447" s="688"/>
      <c r="D447" s="659"/>
      <c r="E447" s="656"/>
      <c r="F447" s="339"/>
      <c r="G447" s="340"/>
      <c r="H447" s="527"/>
    </row>
    <row r="448" spans="1:10" ht="26.4">
      <c r="A448" s="238" t="s">
        <v>1658</v>
      </c>
      <c r="B448" s="684"/>
      <c r="C448" s="688" t="s">
        <v>1326</v>
      </c>
      <c r="D448" s="659" t="s">
        <v>1836</v>
      </c>
      <c r="E448" s="693">
        <v>1</v>
      </c>
      <c r="F448" s="339"/>
      <c r="G448" s="340"/>
      <c r="H448" s="527"/>
    </row>
    <row r="449" spans="1:8">
      <c r="A449" s="238"/>
      <c r="B449" s="684"/>
      <c r="C449" s="688"/>
      <c r="D449" s="659"/>
      <c r="E449" s="656"/>
      <c r="F449" s="339"/>
      <c r="G449" s="340"/>
      <c r="H449" s="527"/>
    </row>
    <row r="450" spans="1:8" ht="26.4">
      <c r="A450" s="238" t="s">
        <v>1659</v>
      </c>
      <c r="B450" s="684"/>
      <c r="C450" s="688" t="s">
        <v>1327</v>
      </c>
      <c r="D450" s="659" t="s">
        <v>1836</v>
      </c>
      <c r="E450" s="693">
        <v>1</v>
      </c>
      <c r="F450" s="339"/>
      <c r="G450" s="340"/>
      <c r="H450" s="527"/>
    </row>
    <row r="451" spans="1:8">
      <c r="A451" s="238"/>
      <c r="B451" s="684"/>
      <c r="C451" s="688"/>
      <c r="D451" s="659"/>
      <c r="E451" s="338"/>
      <c r="F451" s="651"/>
      <c r="G451" s="340"/>
      <c r="H451" s="527"/>
    </row>
    <row r="452" spans="1:8" ht="26.4">
      <c r="A452" s="238" t="s">
        <v>1660</v>
      </c>
      <c r="B452" s="684"/>
      <c r="C452" s="686" t="s">
        <v>1328</v>
      </c>
      <c r="D452" s="659" t="s">
        <v>1836</v>
      </c>
      <c r="E452" s="693">
        <v>1</v>
      </c>
      <c r="F452" s="339"/>
      <c r="G452" s="340"/>
      <c r="H452" s="527"/>
    </row>
    <row r="453" spans="1:8">
      <c r="A453" s="238"/>
      <c r="B453" s="684"/>
      <c r="C453" s="686"/>
      <c r="D453" s="659"/>
      <c r="E453" s="693"/>
      <c r="F453" s="339"/>
      <c r="G453" s="340"/>
      <c r="H453" s="527"/>
    </row>
    <row r="454" spans="1:8" ht="26.4">
      <c r="A454" s="238" t="s">
        <v>1661</v>
      </c>
      <c r="B454" s="684"/>
      <c r="C454" s="688" t="s">
        <v>1329</v>
      </c>
      <c r="D454" s="659" t="s">
        <v>1836</v>
      </c>
      <c r="E454" s="693">
        <v>1</v>
      </c>
      <c r="F454" s="339"/>
      <c r="G454" s="340"/>
      <c r="H454" s="527"/>
    </row>
    <row r="455" spans="1:8">
      <c r="A455" s="238"/>
      <c r="B455" s="684"/>
      <c r="C455" s="372"/>
      <c r="D455" s="656"/>
      <c r="E455" s="338"/>
      <c r="F455" s="339"/>
      <c r="G455" s="340"/>
      <c r="H455" s="527"/>
    </row>
    <row r="456" spans="1:8" ht="26.4">
      <c r="A456" s="238" t="s">
        <v>1662</v>
      </c>
      <c r="B456" s="684"/>
      <c r="C456" s="335" t="s">
        <v>1330</v>
      </c>
      <c r="D456" s="659" t="s">
        <v>1836</v>
      </c>
      <c r="E456" s="693">
        <v>1</v>
      </c>
      <c r="F456" s="339"/>
      <c r="G456" s="340"/>
      <c r="H456" s="527"/>
    </row>
    <row r="457" spans="1:8">
      <c r="A457" s="684"/>
      <c r="B457" s="684"/>
      <c r="C457" s="674"/>
      <c r="D457" s="664"/>
      <c r="E457" s="685"/>
      <c r="F457" s="339"/>
      <c r="G457" s="340"/>
      <c r="H457" s="527"/>
    </row>
    <row r="458" spans="1:8">
      <c r="A458" s="684"/>
      <c r="B458" s="684"/>
      <c r="C458" s="674"/>
      <c r="D458" s="664"/>
      <c r="E458" s="685"/>
      <c r="F458" s="339"/>
      <c r="G458" s="296"/>
      <c r="H458" s="527"/>
    </row>
    <row r="459" spans="1:8">
      <c r="A459" s="684"/>
      <c r="B459" s="684"/>
      <c r="C459" s="674"/>
      <c r="D459" s="664"/>
      <c r="E459" s="685"/>
      <c r="F459" s="339"/>
      <c r="G459" s="296"/>
      <c r="H459" s="527"/>
    </row>
    <row r="460" spans="1:8">
      <c r="A460" s="684"/>
      <c r="B460" s="684"/>
      <c r="C460" s="674"/>
      <c r="D460" s="664"/>
      <c r="E460" s="685"/>
      <c r="F460" s="296"/>
      <c r="G460" s="296"/>
      <c r="H460" s="527"/>
    </row>
    <row r="461" spans="1:8">
      <c r="A461" s="684"/>
      <c r="B461" s="684"/>
      <c r="C461" s="674"/>
      <c r="D461" s="664"/>
      <c r="E461" s="685"/>
      <c r="F461" s="296"/>
      <c r="G461" s="296"/>
      <c r="H461" s="527"/>
    </row>
    <row r="462" spans="1:8">
      <c r="A462" s="684"/>
      <c r="B462" s="684"/>
      <c r="C462" s="674"/>
      <c r="D462" s="664"/>
      <c r="E462" s="685"/>
      <c r="F462" s="296"/>
      <c r="G462" s="296"/>
      <c r="H462" s="527"/>
    </row>
    <row r="463" spans="1:8">
      <c r="A463" s="684"/>
      <c r="B463" s="684"/>
      <c r="C463" s="674"/>
      <c r="D463" s="664"/>
      <c r="E463" s="306"/>
      <c r="F463" s="304"/>
      <c r="G463" s="264"/>
      <c r="H463" s="527"/>
    </row>
    <row r="464" spans="1:8">
      <c r="A464" s="684"/>
      <c r="B464" s="684"/>
      <c r="C464" s="674"/>
      <c r="D464" s="664"/>
      <c r="E464" s="306"/>
      <c r="F464" s="304"/>
      <c r="G464" s="264"/>
      <c r="H464" s="527"/>
    </row>
    <row r="465" spans="1:9">
      <c r="A465" s="684"/>
      <c r="B465" s="684"/>
      <c r="C465" s="674"/>
      <c r="D465" s="664"/>
      <c r="E465" s="706"/>
      <c r="F465" s="308"/>
      <c r="G465" s="264"/>
      <c r="H465" s="527"/>
    </row>
    <row r="466" spans="1:9">
      <c r="A466" s="684"/>
      <c r="B466" s="684"/>
      <c r="C466" s="674"/>
      <c r="D466" s="664"/>
      <c r="E466" s="707"/>
      <c r="F466" s="308"/>
      <c r="G466" s="264"/>
      <c r="H466" s="527"/>
    </row>
    <row r="467" spans="1:9">
      <c r="A467" s="252"/>
      <c r="B467" s="252"/>
      <c r="C467" s="324"/>
      <c r="D467" s="325"/>
      <c r="E467" s="309"/>
      <c r="F467" s="295"/>
      <c r="G467" s="295"/>
      <c r="H467" s="527"/>
    </row>
    <row r="468" spans="1:9">
      <c r="A468" s="684"/>
      <c r="B468" s="684"/>
      <c r="C468" s="674"/>
      <c r="D468" s="664"/>
      <c r="E468" s="685"/>
      <c r="F468" s="296"/>
      <c r="G468" s="296"/>
      <c r="H468" s="527"/>
    </row>
    <row r="469" spans="1:9">
      <c r="A469" s="684"/>
      <c r="B469" s="684"/>
      <c r="C469" s="674"/>
      <c r="D469" s="664"/>
      <c r="E469" s="685"/>
      <c r="F469" s="296"/>
      <c r="G469" s="296"/>
      <c r="H469" s="527"/>
    </row>
    <row r="470" spans="1:9">
      <c r="A470" s="684"/>
      <c r="B470" s="684"/>
      <c r="C470" s="674"/>
      <c r="D470" s="664"/>
      <c r="E470" s="306"/>
      <c r="F470" s="304"/>
      <c r="G470" s="264"/>
      <c r="H470" s="527"/>
    </row>
    <row r="471" spans="1:9">
      <c r="A471" s="694"/>
      <c r="B471" s="694"/>
      <c r="C471" s="677"/>
      <c r="D471" s="679"/>
      <c r="E471" s="307"/>
      <c r="F471" s="409"/>
      <c r="G471" s="298"/>
      <c r="H471" s="527"/>
      <c r="I471" s="530"/>
    </row>
    <row r="472" spans="1:9">
      <c r="A472" s="240"/>
      <c r="B472" s="209"/>
      <c r="C472" s="209"/>
      <c r="D472" s="209"/>
      <c r="E472" s="209"/>
      <c r="F472" s="289"/>
      <c r="G472" s="279"/>
      <c r="H472" s="527"/>
    </row>
    <row r="473" spans="1:9">
      <c r="A473" s="396" t="s">
        <v>252</v>
      </c>
      <c r="B473" s="230"/>
      <c r="C473" s="397"/>
      <c r="D473" s="397"/>
      <c r="E473" s="397"/>
      <c r="F473" s="399"/>
      <c r="G473" s="264"/>
      <c r="H473" s="527"/>
    </row>
    <row r="474" spans="1:9" ht="13.8" thickBot="1">
      <c r="A474" s="224"/>
      <c r="B474" s="254"/>
      <c r="C474" s="254"/>
      <c r="D474" s="254"/>
      <c r="E474" s="254"/>
      <c r="F474" s="276"/>
      <c r="G474" s="190"/>
      <c r="H474" s="527"/>
    </row>
    <row r="475" spans="1:9" ht="13.8" thickBot="1">
      <c r="A475" s="776" t="s">
        <v>27</v>
      </c>
      <c r="B475" s="759"/>
      <c r="C475" s="760"/>
      <c r="D475" s="760"/>
      <c r="E475" s="760"/>
      <c r="F475" s="791" t="s">
        <v>28</v>
      </c>
      <c r="G475" s="792"/>
      <c r="H475" s="527"/>
    </row>
    <row r="476" spans="1:9">
      <c r="A476" s="395" t="s">
        <v>248</v>
      </c>
      <c r="B476" s="395"/>
      <c r="C476" s="114"/>
      <c r="D476" s="114"/>
      <c r="E476" s="114"/>
      <c r="F476" s="114"/>
      <c r="G476" s="114"/>
      <c r="H476" s="527"/>
    </row>
    <row r="477" spans="1:9" ht="12.75" customHeight="1">
      <c r="A477" s="763" t="s">
        <v>1837</v>
      </c>
      <c r="B477" s="763"/>
      <c r="C477" s="763"/>
      <c r="D477" s="763"/>
      <c r="E477" s="763"/>
      <c r="F477" s="763"/>
      <c r="G477" s="763"/>
      <c r="H477" s="527"/>
    </row>
    <row r="478" spans="1:9" ht="15" customHeight="1">
      <c r="A478" s="793" t="s">
        <v>1346</v>
      </c>
      <c r="B478" s="793"/>
      <c r="C478" s="793"/>
      <c r="D478" s="183"/>
      <c r="E478" s="183"/>
      <c r="F478" s="183"/>
      <c r="G478" s="183"/>
      <c r="H478" s="527"/>
    </row>
    <row r="479" spans="1:9">
      <c r="A479" s="230"/>
      <c r="B479" s="230"/>
      <c r="C479" s="114"/>
      <c r="D479" s="114"/>
      <c r="E479" s="114"/>
      <c r="F479" s="407"/>
      <c r="G479" s="114"/>
      <c r="H479" s="527"/>
    </row>
    <row r="480" spans="1:9">
      <c r="A480" s="115"/>
      <c r="B480" s="115"/>
      <c r="C480" s="115"/>
      <c r="D480" s="115"/>
      <c r="E480" s="115"/>
      <c r="F480" s="192"/>
      <c r="G480" s="115"/>
      <c r="H480" s="527"/>
    </row>
    <row r="481" spans="1:8">
      <c r="A481" s="118" t="s">
        <v>0</v>
      </c>
      <c r="B481" s="118" t="s">
        <v>433</v>
      </c>
      <c r="C481" s="118" t="s">
        <v>1</v>
      </c>
      <c r="D481" s="118" t="s">
        <v>2</v>
      </c>
      <c r="E481" s="118" t="s">
        <v>3</v>
      </c>
      <c r="F481" s="119" t="s">
        <v>4</v>
      </c>
      <c r="G481" s="118" t="s">
        <v>249</v>
      </c>
      <c r="H481" s="527"/>
    </row>
    <row r="482" spans="1:8">
      <c r="A482" s="118" t="s">
        <v>29</v>
      </c>
      <c r="B482" s="118"/>
      <c r="C482" s="118"/>
      <c r="D482" s="118"/>
      <c r="E482" s="118"/>
      <c r="F482" s="119"/>
      <c r="G482" s="118" t="s">
        <v>250</v>
      </c>
      <c r="H482" s="527"/>
    </row>
    <row r="483" spans="1:8">
      <c r="A483" s="190"/>
      <c r="B483" s="190"/>
      <c r="C483" s="190"/>
      <c r="D483" s="190"/>
      <c r="E483" s="190"/>
      <c r="F483" s="191"/>
      <c r="G483" s="118"/>
      <c r="H483" s="527"/>
    </row>
    <row r="484" spans="1:8">
      <c r="A484" s="231"/>
      <c r="B484" s="209"/>
      <c r="C484" s="209"/>
      <c r="D484" s="209"/>
      <c r="E484" s="209"/>
      <c r="F484" s="277"/>
      <c r="G484" s="115"/>
      <c r="H484" s="527"/>
    </row>
    <row r="485" spans="1:8">
      <c r="A485" s="396" t="s">
        <v>251</v>
      </c>
      <c r="B485" s="230"/>
      <c r="C485" s="397"/>
      <c r="D485" s="397"/>
      <c r="E485" s="397"/>
      <c r="F485" s="398"/>
      <c r="G485" s="408"/>
      <c r="H485" s="527"/>
    </row>
    <row r="486" spans="1:8">
      <c r="A486" s="240"/>
      <c r="B486" s="209"/>
      <c r="C486" s="209"/>
      <c r="D486" s="209"/>
      <c r="E486" s="209"/>
      <c r="F486" s="278"/>
      <c r="G486" s="279"/>
      <c r="H486" s="527"/>
    </row>
    <row r="487" spans="1:8">
      <c r="A487" s="253"/>
      <c r="B487" s="253"/>
      <c r="C487" s="249"/>
      <c r="D487" s="682"/>
      <c r="E487" s="702"/>
      <c r="F487" s="302"/>
      <c r="G487" s="302"/>
      <c r="H487" s="527"/>
    </row>
    <row r="488" spans="1:8">
      <c r="A488" s="237">
        <v>7.4</v>
      </c>
      <c r="B488" s="524" t="s">
        <v>1290</v>
      </c>
      <c r="C488" s="223" t="s">
        <v>1331</v>
      </c>
      <c r="D488" s="664"/>
      <c r="E488" s="685"/>
      <c r="F488" s="304"/>
      <c r="G488" s="264"/>
      <c r="H488" s="527"/>
    </row>
    <row r="489" spans="1:8">
      <c r="A489" s="238"/>
      <c r="B489" s="684"/>
      <c r="C489" s="370"/>
      <c r="D489" s="664"/>
      <c r="E489" s="685"/>
      <c r="F489" s="304"/>
      <c r="G489" s="264"/>
      <c r="H489" s="527"/>
    </row>
    <row r="490" spans="1:8" ht="92.4">
      <c r="A490" s="684"/>
      <c r="B490" s="684"/>
      <c r="C490" s="690" t="s">
        <v>1332</v>
      </c>
      <c r="D490" s="664"/>
      <c r="E490" s="685"/>
      <c r="F490" s="304"/>
      <c r="G490" s="264"/>
      <c r="H490" s="527"/>
    </row>
    <row r="491" spans="1:8">
      <c r="A491" s="250"/>
      <c r="B491" s="684"/>
      <c r="C491" s="334"/>
      <c r="D491" s="664"/>
      <c r="E491" s="685"/>
      <c r="F491" s="304"/>
      <c r="G491" s="264"/>
      <c r="H491" s="527"/>
    </row>
    <row r="492" spans="1:8" ht="26.4">
      <c r="A492" s="238" t="s">
        <v>1663</v>
      </c>
      <c r="B492" s="684"/>
      <c r="C492" s="222" t="s">
        <v>1333</v>
      </c>
      <c r="D492" s="659" t="s">
        <v>1836</v>
      </c>
      <c r="E492" s="659">
        <v>1</v>
      </c>
      <c r="F492" s="304"/>
      <c r="G492" s="340"/>
      <c r="H492" s="527"/>
    </row>
    <row r="493" spans="1:8">
      <c r="A493" s="250"/>
      <c r="B493" s="684"/>
      <c r="C493" s="222"/>
      <c r="D493" s="660"/>
      <c r="E493" s="659"/>
      <c r="F493" s="304"/>
      <c r="G493" s="340"/>
      <c r="H493" s="527"/>
    </row>
    <row r="494" spans="1:8" ht="26.4">
      <c r="A494" s="238" t="s">
        <v>1664</v>
      </c>
      <c r="B494" s="684"/>
      <c r="C494" s="222" t="s">
        <v>1334</v>
      </c>
      <c r="D494" s="659" t="s">
        <v>1836</v>
      </c>
      <c r="E494" s="656">
        <v>1</v>
      </c>
      <c r="F494" s="304"/>
      <c r="G494" s="340"/>
      <c r="H494" s="527"/>
    </row>
    <row r="495" spans="1:8">
      <c r="A495" s="250"/>
      <c r="B495" s="684"/>
      <c r="C495" s="222"/>
      <c r="D495" s="659"/>
      <c r="E495" s="656"/>
      <c r="F495" s="304"/>
      <c r="G495" s="340"/>
      <c r="H495" s="527"/>
    </row>
    <row r="496" spans="1:8" ht="26.4">
      <c r="A496" s="238" t="s">
        <v>1665</v>
      </c>
      <c r="B496" s="684"/>
      <c r="C496" s="337" t="s">
        <v>1335</v>
      </c>
      <c r="D496" s="659" t="s">
        <v>1836</v>
      </c>
      <c r="E496" s="693">
        <v>1</v>
      </c>
      <c r="F496" s="304"/>
      <c r="G496" s="340"/>
      <c r="H496" s="527"/>
    </row>
    <row r="497" spans="1:10">
      <c r="A497" s="250"/>
      <c r="B497" s="684"/>
      <c r="C497" s="372"/>
      <c r="D497" s="656"/>
      <c r="E497" s="338"/>
      <c r="F497" s="304"/>
      <c r="G497" s="340"/>
      <c r="H497" s="527"/>
    </row>
    <row r="498" spans="1:10" ht="39.6">
      <c r="A498" s="238" t="s">
        <v>1666</v>
      </c>
      <c r="B498" s="684"/>
      <c r="C498" s="705" t="s">
        <v>1336</v>
      </c>
      <c r="D498" s="659" t="s">
        <v>1836</v>
      </c>
      <c r="E498" s="338">
        <v>1</v>
      </c>
      <c r="F498" s="304"/>
      <c r="G498" s="340"/>
      <c r="H498" s="527"/>
      <c r="J498" s="528"/>
    </row>
    <row r="499" spans="1:10">
      <c r="A499" s="250"/>
      <c r="B499" s="684"/>
      <c r="C499" s="336"/>
      <c r="D499" s="659"/>
      <c r="E499" s="656"/>
      <c r="F499" s="304"/>
      <c r="G499" s="340"/>
      <c r="H499" s="527"/>
    </row>
    <row r="500" spans="1:10" ht="26.4">
      <c r="A500" s="238" t="s">
        <v>1667</v>
      </c>
      <c r="B500" s="684"/>
      <c r="C500" s="686" t="s">
        <v>1337</v>
      </c>
      <c r="D500" s="659" t="s">
        <v>1836</v>
      </c>
      <c r="E500" s="696">
        <v>1</v>
      </c>
      <c r="F500" s="304"/>
      <c r="G500" s="340"/>
      <c r="H500" s="527"/>
    </row>
    <row r="501" spans="1:10">
      <c r="A501" s="250"/>
      <c r="B501" s="684"/>
      <c r="C501" s="688"/>
      <c r="D501" s="659"/>
      <c r="E501" s="656"/>
      <c r="F501" s="421"/>
      <c r="G501" s="340"/>
      <c r="H501" s="527"/>
      <c r="J501" s="528"/>
    </row>
    <row r="502" spans="1:10" ht="26.4">
      <c r="A502" s="238" t="s">
        <v>1668</v>
      </c>
      <c r="B502" s="684"/>
      <c r="C502" s="688" t="s">
        <v>1338</v>
      </c>
      <c r="D502" s="659" t="s">
        <v>1836</v>
      </c>
      <c r="E502" s="338">
        <v>1</v>
      </c>
      <c r="F502" s="304"/>
      <c r="G502" s="340"/>
      <c r="H502" s="527"/>
    </row>
    <row r="503" spans="1:10">
      <c r="A503" s="250"/>
      <c r="B503" s="684"/>
      <c r="C503" s="674"/>
      <c r="D503" s="659"/>
      <c r="E503" s="338"/>
      <c r="F503" s="304"/>
      <c r="G503" s="340"/>
      <c r="H503" s="527"/>
    </row>
    <row r="504" spans="1:10" ht="26.4">
      <c r="A504" s="238" t="s">
        <v>1669</v>
      </c>
      <c r="B504" s="684"/>
      <c r="C504" s="691" t="s">
        <v>1339</v>
      </c>
      <c r="D504" s="659" t="s">
        <v>1836</v>
      </c>
      <c r="E504" s="693">
        <v>1</v>
      </c>
      <c r="F504" s="304"/>
      <c r="G504" s="340"/>
      <c r="H504" s="527"/>
    </row>
    <row r="505" spans="1:10">
      <c r="A505" s="250"/>
      <c r="B505" s="684"/>
      <c r="C505" s="222"/>
      <c r="D505" s="659"/>
      <c r="E505" s="656"/>
      <c r="F505" s="304"/>
      <c r="G505" s="340"/>
      <c r="H505" s="527"/>
    </row>
    <row r="506" spans="1:10" ht="26.4">
      <c r="A506" s="238" t="s">
        <v>1670</v>
      </c>
      <c r="B506" s="684"/>
      <c r="C506" s="699" t="s">
        <v>1340</v>
      </c>
      <c r="D506" s="659" t="s">
        <v>1836</v>
      </c>
      <c r="E506" s="693">
        <v>1</v>
      </c>
      <c r="F506" s="304"/>
      <c r="G506" s="340"/>
      <c r="H506" s="527"/>
    </row>
    <row r="507" spans="1:10">
      <c r="A507" s="250"/>
      <c r="B507" s="684"/>
      <c r="C507" s="699"/>
      <c r="D507" s="659"/>
      <c r="E507" s="656"/>
      <c r="F507" s="304"/>
      <c r="G507" s="340"/>
      <c r="H507" s="527"/>
    </row>
    <row r="508" spans="1:10" ht="26.4">
      <c r="A508" s="238" t="s">
        <v>1671</v>
      </c>
      <c r="B508" s="684"/>
      <c r="C508" s="690" t="s">
        <v>1341</v>
      </c>
      <c r="D508" s="659" t="s">
        <v>1836</v>
      </c>
      <c r="E508" s="693">
        <v>1</v>
      </c>
      <c r="F508" s="304"/>
      <c r="G508" s="340"/>
      <c r="H508" s="527"/>
    </row>
    <row r="509" spans="1:10">
      <c r="A509" s="250"/>
      <c r="B509" s="684"/>
      <c r="C509" s="688"/>
      <c r="D509" s="659"/>
      <c r="E509" s="656"/>
      <c r="F509" s="304"/>
      <c r="G509" s="340"/>
      <c r="H509" s="527"/>
    </row>
    <row r="510" spans="1:10" ht="26.4">
      <c r="A510" s="238" t="s">
        <v>1672</v>
      </c>
      <c r="B510" s="684"/>
      <c r="C510" s="688" t="s">
        <v>1342</v>
      </c>
      <c r="D510" s="659" t="s">
        <v>1836</v>
      </c>
      <c r="E510" s="693">
        <v>1</v>
      </c>
      <c r="F510" s="304"/>
      <c r="G510" s="340"/>
      <c r="H510" s="527"/>
    </row>
    <row r="511" spans="1:10">
      <c r="A511" s="250"/>
      <c r="B511" s="684"/>
      <c r="C511" s="332"/>
      <c r="D511" s="659"/>
      <c r="E511" s="656"/>
      <c r="F511" s="304"/>
      <c r="G511" s="340"/>
      <c r="H511" s="527"/>
    </row>
    <row r="512" spans="1:10" ht="26.4">
      <c r="A512" s="238" t="s">
        <v>1673</v>
      </c>
      <c r="B512" s="684"/>
      <c r="C512" s="699" t="s">
        <v>1343</v>
      </c>
      <c r="D512" s="659" t="s">
        <v>1836</v>
      </c>
      <c r="E512" s="693">
        <v>1</v>
      </c>
      <c r="F512" s="304"/>
      <c r="G512" s="340"/>
      <c r="H512" s="527"/>
    </row>
    <row r="513" spans="1:8">
      <c r="A513" s="250"/>
      <c r="B513" s="684"/>
      <c r="C513" s="690"/>
      <c r="D513" s="659"/>
      <c r="E513" s="338"/>
      <c r="F513" s="304"/>
      <c r="G513" s="340"/>
      <c r="H513" s="527"/>
    </row>
    <row r="514" spans="1:8" ht="26.4">
      <c r="A514" s="238" t="s">
        <v>1674</v>
      </c>
      <c r="B514" s="684"/>
      <c r="C514" s="688" t="s">
        <v>1344</v>
      </c>
      <c r="D514" s="659" t="s">
        <v>1836</v>
      </c>
      <c r="E514" s="693">
        <v>1</v>
      </c>
      <c r="F514" s="304"/>
      <c r="G514" s="340"/>
      <c r="H514" s="527"/>
    </row>
    <row r="515" spans="1:8">
      <c r="A515" s="250"/>
      <c r="B515" s="684"/>
      <c r="C515" s="688"/>
      <c r="D515" s="659"/>
      <c r="E515" s="693"/>
      <c r="F515" s="304"/>
      <c r="G515" s="340"/>
      <c r="H515" s="527"/>
    </row>
    <row r="516" spans="1:8" ht="26.4">
      <c r="A516" s="238" t="s">
        <v>1675</v>
      </c>
      <c r="B516" s="684"/>
      <c r="C516" s="674" t="s">
        <v>1345</v>
      </c>
      <c r="D516" s="659" t="s">
        <v>1836</v>
      </c>
      <c r="E516" s="693">
        <v>1</v>
      </c>
      <c r="F516" s="304"/>
      <c r="G516" s="340"/>
      <c r="H516" s="527"/>
    </row>
    <row r="517" spans="1:8">
      <c r="A517" s="238"/>
      <c r="B517" s="684"/>
      <c r="C517" s="333"/>
      <c r="D517" s="656"/>
      <c r="E517" s="338"/>
      <c r="F517" s="347"/>
      <c r="G517" s="708"/>
      <c r="H517" s="527"/>
    </row>
    <row r="518" spans="1:8">
      <c r="A518" s="684"/>
      <c r="B518" s="684"/>
      <c r="C518" s="333"/>
      <c r="D518" s="659"/>
      <c r="E518" s="693"/>
      <c r="F518" s="422"/>
      <c r="G518" s="340"/>
      <c r="H518" s="527"/>
    </row>
    <row r="519" spans="1:8">
      <c r="A519" s="684"/>
      <c r="B519" s="684"/>
      <c r="C519" s="688"/>
      <c r="D519" s="687"/>
      <c r="E519" s="342"/>
      <c r="F519" s="347"/>
      <c r="G519" s="708"/>
      <c r="H519" s="527"/>
    </row>
    <row r="520" spans="1:8">
      <c r="A520" s="250"/>
      <c r="B520" s="684"/>
      <c r="C520" s="523"/>
      <c r="D520" s="692"/>
      <c r="E520" s="374"/>
      <c r="F520" s="347"/>
      <c r="G520" s="708"/>
      <c r="H520" s="527"/>
    </row>
    <row r="521" spans="1:8">
      <c r="A521" s="238"/>
      <c r="B521" s="684"/>
      <c r="C521" s="222"/>
      <c r="D521" s="342"/>
      <c r="E521" s="374"/>
      <c r="F521" s="423"/>
      <c r="G521" s="340"/>
      <c r="H521" s="527"/>
    </row>
    <row r="522" spans="1:8">
      <c r="A522" s="684"/>
      <c r="B522" s="684"/>
      <c r="C522" s="674"/>
      <c r="D522" s="664"/>
      <c r="E522" s="685"/>
      <c r="F522" s="264"/>
      <c r="G522" s="264"/>
      <c r="H522" s="527"/>
    </row>
    <row r="523" spans="1:8">
      <c r="A523" s="250"/>
      <c r="B523" s="684"/>
      <c r="C523" s="248"/>
      <c r="D523" s="664"/>
      <c r="E523" s="685"/>
      <c r="F523" s="264"/>
      <c r="G523" s="264"/>
      <c r="H523" s="527"/>
    </row>
    <row r="524" spans="1:8">
      <c r="A524" s="238"/>
      <c r="B524" s="684"/>
      <c r="C524" s="674"/>
      <c r="D524" s="664"/>
      <c r="E524" s="685"/>
      <c r="F524" s="264"/>
      <c r="G524" s="264"/>
      <c r="H524" s="527"/>
    </row>
    <row r="525" spans="1:8">
      <c r="A525" s="684"/>
      <c r="B525" s="684"/>
      <c r="C525" s="674"/>
      <c r="D525" s="664"/>
      <c r="E525" s="685"/>
      <c r="F525" s="264"/>
      <c r="G525" s="264"/>
      <c r="H525" s="527"/>
    </row>
    <row r="526" spans="1:8">
      <c r="A526" s="238"/>
      <c r="B526" s="684"/>
      <c r="C526" s="709"/>
      <c r="D526" s="664"/>
      <c r="E526" s="685"/>
      <c r="F526" s="264"/>
      <c r="G526" s="264"/>
    </row>
    <row r="527" spans="1:8">
      <c r="A527" s="238"/>
      <c r="B527" s="684"/>
      <c r="C527" s="248"/>
      <c r="D527" s="664"/>
      <c r="E527" s="685"/>
      <c r="F527" s="264"/>
      <c r="G527" s="264"/>
    </row>
    <row r="528" spans="1:8">
      <c r="A528" s="238"/>
      <c r="B528" s="684"/>
      <c r="C528" s="674"/>
      <c r="D528" s="664"/>
      <c r="E528" s="685"/>
      <c r="F528" s="264"/>
      <c r="G528" s="264"/>
    </row>
    <row r="529" spans="1:7">
      <c r="A529" s="238"/>
      <c r="B529" s="684"/>
      <c r="C529" s="248"/>
      <c r="D529" s="664"/>
      <c r="E529" s="685"/>
      <c r="F529" s="264"/>
      <c r="G529" s="264"/>
    </row>
    <row r="530" spans="1:7">
      <c r="A530" s="238"/>
      <c r="B530" s="684"/>
      <c r="C530" s="674"/>
      <c r="D530" s="664"/>
      <c r="E530" s="685"/>
      <c r="F530" s="264"/>
      <c r="G530" s="264"/>
    </row>
    <row r="531" spans="1:7">
      <c r="A531" s="238"/>
      <c r="B531" s="684"/>
      <c r="C531" s="248"/>
      <c r="D531" s="664"/>
      <c r="E531" s="685"/>
      <c r="F531" s="264"/>
      <c r="G531" s="264"/>
    </row>
    <row r="532" spans="1:7">
      <c r="A532" s="238"/>
      <c r="B532" s="684"/>
      <c r="C532" s="674"/>
      <c r="D532" s="664"/>
      <c r="E532" s="685"/>
      <c r="F532" s="264"/>
      <c r="G532" s="264"/>
    </row>
    <row r="533" spans="1:7">
      <c r="A533" s="238"/>
      <c r="B533" s="684"/>
      <c r="C533" s="248"/>
      <c r="D533" s="664"/>
      <c r="E533" s="685"/>
      <c r="F533" s="264"/>
      <c r="G533" s="264"/>
    </row>
    <row r="534" spans="1:7">
      <c r="A534" s="238"/>
      <c r="B534" s="684"/>
      <c r="C534" s="674"/>
      <c r="D534" s="664"/>
      <c r="E534" s="685"/>
      <c r="F534" s="264"/>
      <c r="G534" s="264"/>
    </row>
    <row r="535" spans="1:7">
      <c r="A535" s="238"/>
      <c r="B535" s="684"/>
      <c r="C535" s="674"/>
      <c r="D535" s="664"/>
      <c r="E535" s="685"/>
      <c r="F535" s="264"/>
      <c r="G535" s="264"/>
    </row>
    <row r="536" spans="1:7">
      <c r="A536" s="694"/>
      <c r="B536" s="694"/>
      <c r="C536" s="677"/>
      <c r="D536" s="679"/>
      <c r="E536" s="700"/>
      <c r="F536" s="298"/>
      <c r="G536" s="298" t="str">
        <f t="shared" ref="G536" si="5">IF((F536*E536)=0,"",(E536*F536))</f>
        <v/>
      </c>
    </row>
    <row r="537" spans="1:7">
      <c r="A537" s="240"/>
      <c r="B537" s="209"/>
      <c r="C537" s="209"/>
      <c r="D537" s="209"/>
      <c r="E537" s="209"/>
      <c r="F537" s="289"/>
      <c r="G537" s="279"/>
    </row>
    <row r="538" spans="1:7">
      <c r="A538" s="396" t="s">
        <v>1835</v>
      </c>
      <c r="B538" s="230"/>
      <c r="C538" s="397"/>
      <c r="D538" s="397"/>
      <c r="E538" s="397"/>
      <c r="F538" s="399"/>
      <c r="G538" s="424"/>
    </row>
    <row r="539" spans="1:7" ht="13.8" thickBot="1">
      <c r="A539" s="224"/>
      <c r="B539" s="254"/>
      <c r="C539" s="254"/>
      <c r="D539" s="254"/>
      <c r="E539" s="254"/>
      <c r="F539" s="276"/>
      <c r="G539" s="190"/>
    </row>
    <row r="540" spans="1:7" ht="13.8" thickBot="1">
      <c r="A540" s="776" t="s">
        <v>27</v>
      </c>
      <c r="B540" s="759"/>
      <c r="C540" s="760"/>
      <c r="D540" s="760"/>
      <c r="E540" s="760"/>
      <c r="F540" s="791" t="s">
        <v>28</v>
      </c>
      <c r="G540" s="792"/>
    </row>
  </sheetData>
  <mergeCells count="40">
    <mergeCell ref="A348:C348"/>
    <mergeCell ref="A477:G477"/>
    <mergeCell ref="A540:E540"/>
    <mergeCell ref="F540:G540"/>
    <mergeCell ref="A413:E413"/>
    <mergeCell ref="F413:G413"/>
    <mergeCell ref="A415:G415"/>
    <mergeCell ref="A475:E475"/>
    <mergeCell ref="F475:G475"/>
    <mergeCell ref="A416:C416"/>
    <mergeCell ref="A478:C478"/>
    <mergeCell ref="A290:G290"/>
    <mergeCell ref="A345:E345"/>
    <mergeCell ref="F345:G345"/>
    <mergeCell ref="A347:G347"/>
    <mergeCell ref="A235:C235"/>
    <mergeCell ref="A291:C291"/>
    <mergeCell ref="A182:C182"/>
    <mergeCell ref="A232:E232"/>
    <mergeCell ref="F232:G232"/>
    <mergeCell ref="A234:G234"/>
    <mergeCell ref="A288:E288"/>
    <mergeCell ref="F288:G288"/>
    <mergeCell ref="A144:G144"/>
    <mergeCell ref="A179:E179"/>
    <mergeCell ref="F179:G179"/>
    <mergeCell ref="A181:G181"/>
    <mergeCell ref="A99:C99"/>
    <mergeCell ref="A145:C145"/>
    <mergeCell ref="A46:C46"/>
    <mergeCell ref="A96:E96"/>
    <mergeCell ref="F96:G96"/>
    <mergeCell ref="A98:G98"/>
    <mergeCell ref="A142:E142"/>
    <mergeCell ref="F142:G142"/>
    <mergeCell ref="A2:G2"/>
    <mergeCell ref="A43:E43"/>
    <mergeCell ref="F43:G43"/>
    <mergeCell ref="A45:G45"/>
    <mergeCell ref="A3:C3"/>
  </mergeCells>
  <pageMargins left="0.7" right="0.7" top="0.75" bottom="0.75" header="0.3" footer="0.3"/>
  <pageSetup paperSize="9" scale="54" orientation="portrait" r:id="rId1"/>
  <rowBreaks count="9" manualBreakCount="9">
    <brk id="43" max="6" man="1"/>
    <brk id="96" max="6" man="1"/>
    <brk id="142" max="6" man="1"/>
    <brk id="179" max="6" man="1"/>
    <brk id="232" max="6" man="1"/>
    <brk id="288" max="6" man="1"/>
    <brk id="345" max="6" man="1"/>
    <brk id="412" max="6" man="1"/>
    <brk id="475" max="6" man="1"/>
  </rowBreaks>
  <colBreaks count="1" manualBreakCount="1">
    <brk id="7" max="1048575"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1766D1-F687-4EB4-B5BA-8619452F9D4D}">
  <dimension ref="A1:D50"/>
  <sheetViews>
    <sheetView view="pageBreakPreview" topLeftCell="A34" zoomScale="120" zoomScaleNormal="100" zoomScaleSheetLayoutView="120" workbookViewId="0">
      <selection activeCell="B47" sqref="B47"/>
    </sheetView>
  </sheetViews>
  <sheetFormatPr defaultColWidth="9.109375" defaultRowHeight="13.8"/>
  <cols>
    <col min="1" max="1" width="23.5546875" style="537" customWidth="1"/>
    <col min="2" max="2" width="40" style="537" customWidth="1"/>
    <col min="3" max="3" width="20.88671875" style="537" customWidth="1"/>
    <col min="4" max="16384" width="9.109375" style="537"/>
  </cols>
  <sheetData>
    <row r="1" spans="1:4">
      <c r="A1" s="749" t="s">
        <v>248</v>
      </c>
      <c r="B1" s="749"/>
      <c r="C1" s="749"/>
      <c r="D1" s="149"/>
    </row>
    <row r="2" spans="1:4">
      <c r="A2" s="750" t="s">
        <v>1837</v>
      </c>
      <c r="B2" s="750"/>
      <c r="C2" s="750"/>
      <c r="D2" s="87"/>
    </row>
    <row r="3" spans="1:4" ht="15.6">
      <c r="A3" s="751" t="s">
        <v>238</v>
      </c>
      <c r="B3" s="752"/>
      <c r="C3" s="753"/>
      <c r="D3" s="721"/>
    </row>
    <row r="4" spans="1:4">
      <c r="A4" s="754" t="s">
        <v>239</v>
      </c>
      <c r="B4" s="755"/>
      <c r="C4" s="756"/>
      <c r="D4" s="721"/>
    </row>
    <row r="5" spans="1:4">
      <c r="A5" s="723"/>
      <c r="B5" s="724"/>
      <c r="C5" s="725" t="s">
        <v>5</v>
      </c>
      <c r="D5" s="721"/>
    </row>
    <row r="6" spans="1:4">
      <c r="A6" s="726" t="s">
        <v>240</v>
      </c>
      <c r="B6" s="727" t="s">
        <v>241</v>
      </c>
      <c r="C6" s="728"/>
      <c r="D6" s="721"/>
    </row>
    <row r="7" spans="1:4">
      <c r="A7" s="722"/>
      <c r="C7" s="729"/>
      <c r="D7" s="721"/>
    </row>
    <row r="8" spans="1:4">
      <c r="A8" s="726" t="s">
        <v>242</v>
      </c>
      <c r="B8" s="727" t="s">
        <v>888</v>
      </c>
      <c r="C8" s="728"/>
      <c r="D8" s="721"/>
    </row>
    <row r="9" spans="1:4">
      <c r="A9" s="722"/>
      <c r="B9" s="724"/>
      <c r="C9" s="729"/>
      <c r="D9" s="721"/>
    </row>
    <row r="10" spans="1:4">
      <c r="A10" s="726" t="s">
        <v>243</v>
      </c>
      <c r="B10" s="727" t="s">
        <v>889</v>
      </c>
      <c r="C10" s="728"/>
      <c r="D10" s="721"/>
    </row>
    <row r="11" spans="1:4">
      <c r="A11" s="722"/>
      <c r="B11" s="724"/>
      <c r="C11" s="729"/>
      <c r="D11" s="721"/>
    </row>
    <row r="12" spans="1:4">
      <c r="A12" s="726" t="s">
        <v>244</v>
      </c>
      <c r="B12" s="730" t="s">
        <v>1121</v>
      </c>
      <c r="C12" s="728"/>
      <c r="D12" s="721"/>
    </row>
    <row r="13" spans="1:4">
      <c r="A13" s="722"/>
      <c r="B13" s="724"/>
      <c r="C13" s="729"/>
      <c r="D13" s="721"/>
    </row>
    <row r="14" spans="1:4">
      <c r="A14" s="726" t="s">
        <v>435</v>
      </c>
      <c r="B14" s="727" t="s">
        <v>890</v>
      </c>
      <c r="C14" s="728"/>
      <c r="D14" s="721"/>
    </row>
    <row r="15" spans="1:4">
      <c r="A15" s="722"/>
      <c r="B15" s="724"/>
      <c r="C15" s="729"/>
      <c r="D15" s="721"/>
    </row>
    <row r="16" spans="1:4">
      <c r="A16" s="726" t="s">
        <v>891</v>
      </c>
      <c r="B16" s="727" t="s">
        <v>892</v>
      </c>
      <c r="C16" s="728"/>
      <c r="D16" s="721"/>
    </row>
    <row r="17" spans="1:4">
      <c r="A17" s="722"/>
      <c r="B17" s="724"/>
      <c r="C17" s="729"/>
      <c r="D17" s="721"/>
    </row>
    <row r="18" spans="1:4">
      <c r="A18" s="726" t="s">
        <v>893</v>
      </c>
      <c r="B18" s="727" t="s">
        <v>894</v>
      </c>
      <c r="C18" s="728"/>
      <c r="D18" s="721"/>
    </row>
    <row r="19" spans="1:4">
      <c r="A19" s="722"/>
      <c r="B19" s="724"/>
      <c r="C19" s="729"/>
      <c r="D19" s="721"/>
    </row>
    <row r="20" spans="1:4">
      <c r="A20" s="726" t="s">
        <v>895</v>
      </c>
      <c r="B20" s="727" t="s">
        <v>896</v>
      </c>
      <c r="C20" s="728"/>
      <c r="D20" s="721"/>
    </row>
    <row r="21" spans="1:4">
      <c r="A21" s="722"/>
      <c r="B21" s="724"/>
      <c r="C21" s="729"/>
      <c r="D21" s="721"/>
    </row>
    <row r="22" spans="1:4">
      <c r="A22" s="726" t="s">
        <v>897</v>
      </c>
      <c r="B22" s="727" t="s">
        <v>898</v>
      </c>
      <c r="C22" s="728"/>
      <c r="D22" s="721"/>
    </row>
    <row r="23" spans="1:4">
      <c r="A23" s="722"/>
      <c r="B23" s="724"/>
      <c r="C23" s="729"/>
      <c r="D23" s="721"/>
    </row>
    <row r="24" spans="1:4">
      <c r="A24" s="726" t="s">
        <v>899</v>
      </c>
      <c r="B24" s="727" t="s">
        <v>1122</v>
      </c>
      <c r="C24" s="728"/>
      <c r="D24" s="721"/>
    </row>
    <row r="25" spans="1:4">
      <c r="A25" s="722"/>
      <c r="B25" s="724"/>
      <c r="C25" s="729"/>
      <c r="D25" s="721"/>
    </row>
    <row r="26" spans="1:4">
      <c r="A26" s="726" t="s">
        <v>901</v>
      </c>
      <c r="B26" s="727" t="s">
        <v>1347</v>
      </c>
      <c r="C26" s="728"/>
      <c r="D26" s="721"/>
    </row>
    <row r="27" spans="1:4">
      <c r="A27" s="722"/>
      <c r="B27" s="724"/>
      <c r="C27" s="729"/>
      <c r="D27" s="721"/>
    </row>
    <row r="28" spans="1:4">
      <c r="A28" s="726" t="s">
        <v>1123</v>
      </c>
      <c r="B28" s="727" t="s">
        <v>1773</v>
      </c>
      <c r="C28" s="728"/>
      <c r="D28" s="721"/>
    </row>
    <row r="29" spans="1:4">
      <c r="A29" s="722"/>
      <c r="B29" s="724"/>
      <c r="C29" s="729"/>
      <c r="D29" s="721"/>
    </row>
    <row r="30" spans="1:4">
      <c r="A30" s="726" t="s">
        <v>1124</v>
      </c>
      <c r="B30" s="727" t="s">
        <v>900</v>
      </c>
      <c r="C30" s="728"/>
      <c r="D30" s="721"/>
    </row>
    <row r="31" spans="1:4">
      <c r="A31" s="722"/>
      <c r="B31" s="724"/>
      <c r="C31" s="729"/>
      <c r="D31" s="721"/>
    </row>
    <row r="32" spans="1:4">
      <c r="A32" s="726" t="s">
        <v>1348</v>
      </c>
      <c r="B32" s="727" t="s">
        <v>902</v>
      </c>
      <c r="C32" s="728"/>
      <c r="D32" s="721"/>
    </row>
    <row r="33" spans="1:4">
      <c r="A33" s="722"/>
      <c r="B33" s="724"/>
      <c r="C33" s="729"/>
      <c r="D33" s="721"/>
    </row>
    <row r="34" spans="1:4">
      <c r="A34" s="731" t="s">
        <v>245</v>
      </c>
      <c r="B34" s="732"/>
      <c r="C34" s="733"/>
      <c r="D34" s="734"/>
    </row>
    <row r="35" spans="1:4">
      <c r="A35" s="735"/>
      <c r="B35" s="736"/>
      <c r="C35" s="737"/>
      <c r="D35" s="734"/>
    </row>
    <row r="36" spans="1:4">
      <c r="A36" s="726" t="s">
        <v>1782</v>
      </c>
      <c r="B36" s="736"/>
      <c r="C36" s="737"/>
      <c r="D36" s="734"/>
    </row>
    <row r="37" spans="1:4">
      <c r="A37" s="735"/>
      <c r="B37" s="736"/>
      <c r="C37" s="737"/>
      <c r="D37" s="734"/>
    </row>
    <row r="38" spans="1:4">
      <c r="A38" s="738" t="s">
        <v>247</v>
      </c>
      <c r="B38" s="739"/>
      <c r="C38" s="740"/>
      <c r="D38" s="734"/>
    </row>
    <row r="39" spans="1:4">
      <c r="A39" s="735"/>
      <c r="B39" s="736"/>
      <c r="C39" s="737"/>
      <c r="D39" s="734"/>
    </row>
    <row r="40" spans="1:4">
      <c r="A40" s="726" t="s">
        <v>373</v>
      </c>
      <c r="B40" s="727"/>
      <c r="C40" s="728"/>
      <c r="D40" s="721"/>
    </row>
    <row r="41" spans="1:4">
      <c r="A41" s="743"/>
      <c r="C41" s="742"/>
      <c r="D41" s="721"/>
    </row>
    <row r="42" spans="1:4">
      <c r="A42" s="738" t="s">
        <v>1781</v>
      </c>
      <c r="B42" s="732"/>
      <c r="C42" s="733"/>
      <c r="D42" s="721"/>
    </row>
    <row r="43" spans="1:4">
      <c r="A43" s="746"/>
      <c r="B43" s="747"/>
      <c r="C43" s="748"/>
      <c r="D43" s="721"/>
    </row>
    <row r="44" spans="1:4">
      <c r="A44" s="726" t="s">
        <v>1846</v>
      </c>
      <c r="B44" s="727"/>
      <c r="C44" s="728"/>
      <c r="D44" s="721"/>
    </row>
    <row r="45" spans="1:4">
      <c r="A45" s="741"/>
      <c r="C45" s="742"/>
      <c r="D45" s="721"/>
    </row>
    <row r="46" spans="1:4">
      <c r="A46" s="738" t="s">
        <v>1845</v>
      </c>
      <c r="B46" s="732"/>
      <c r="C46" s="733"/>
      <c r="D46" s="721"/>
    </row>
    <row r="47" spans="1:4">
      <c r="A47" s="743"/>
      <c r="C47" s="742"/>
      <c r="D47" s="721"/>
    </row>
    <row r="48" spans="1:4">
      <c r="A48" s="727" t="s">
        <v>246</v>
      </c>
      <c r="B48" s="727"/>
      <c r="C48" s="728"/>
      <c r="D48" s="721"/>
    </row>
    <row r="49" spans="1:4">
      <c r="A49" s="741"/>
      <c r="C49" s="742"/>
      <c r="D49" s="721"/>
    </row>
    <row r="50" spans="1:4">
      <c r="A50" s="727" t="s">
        <v>72</v>
      </c>
      <c r="B50" s="727"/>
      <c r="C50" s="728"/>
      <c r="D50" s="721"/>
    </row>
  </sheetData>
  <mergeCells count="4">
    <mergeCell ref="A1:C1"/>
    <mergeCell ref="A2:C2"/>
    <mergeCell ref="A3:C3"/>
    <mergeCell ref="A4:C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9</vt:i4>
      </vt:variant>
    </vt:vector>
  </HeadingPairs>
  <TitlesOfParts>
    <vt:vector size="24" baseType="lpstr">
      <vt:lpstr>SECTION A- P&amp;Gs</vt:lpstr>
      <vt:lpstr>SECTION B - FENCING</vt:lpstr>
      <vt:lpstr>SECTION C - BE &amp; ROADS</vt:lpstr>
      <vt:lpstr>SECTION D - SDB</vt:lpstr>
      <vt:lpstr>SECTION E - STORMWATER</vt:lpstr>
      <vt:lpstr>SECTION F - RISING MAIN</vt:lpstr>
      <vt:lpstr>SECTION G - SCUM PIPELINE</vt:lpstr>
      <vt:lpstr>SECTION H- SUBSOIL DRAINAGE</vt:lpstr>
      <vt:lpstr>SECTION I - DEWATERING PLANT</vt:lpstr>
      <vt:lpstr>SECTION J - FLOW SPLITTERS</vt:lpstr>
      <vt:lpstr>SECTION K - TANKER DROP OFF</vt:lpstr>
      <vt:lpstr>SECTION L - DIGESTERS &amp; MIXERS</vt:lpstr>
      <vt:lpstr>SECTION M-MECHANICAL</vt:lpstr>
      <vt:lpstr>SECTION N-ELECTRICAL</vt:lpstr>
      <vt:lpstr>SUMMARY</vt:lpstr>
      <vt:lpstr>'SECTION L - DIGESTERS &amp; MIXERS'!_Hlk226394534</vt:lpstr>
      <vt:lpstr>'SECTION N-ELECTRICAL'!_Toc225945352</vt:lpstr>
      <vt:lpstr>'SECTION B - FENCING'!Print_Area</vt:lpstr>
      <vt:lpstr>'SECTION C - BE &amp; ROADS'!Print_Area</vt:lpstr>
      <vt:lpstr>'SECTION D - SDB'!Print_Area</vt:lpstr>
      <vt:lpstr>'SECTION H- SUBSOIL DRAINAGE'!Print_Area</vt:lpstr>
      <vt:lpstr>'SECTION I - DEWATERING PLANT'!Print_Area</vt:lpstr>
      <vt:lpstr>'SECTION L - DIGESTERS &amp; MIXERS'!Print_Area</vt:lpstr>
      <vt:lpstr>'SECTION N-ELECTRICAL'!Print_Area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Namsa Mbadamana</dc:creator>
  <cp:lastModifiedBy>Lukkie Thobejane-Selowe</cp:lastModifiedBy>
  <cp:lastPrinted>2026-09-07T13:06:49Z</cp:lastPrinted>
  <dcterms:created xsi:type="dcterms:W3CDTF">2025-08-11T10:11:54Z</dcterms:created>
  <dcterms:modified xsi:type="dcterms:W3CDTF">2026-09-07T13:11:56Z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6b8b282-039c-4268-b238-c39b5146964b_Enabled">
    <vt:lpwstr>true</vt:lpwstr>
  </property>
  <property fmtid="{D5CDD505-2E9C-101B-9397-08002B2CF9AE}" pid="3" name="MSIP_Label_06b8b282-039c-4268-b238-c39b5146964b_SetDate">
    <vt:lpwstr>2026-04-20T20:03:16Z</vt:lpwstr>
  </property>
  <property fmtid="{D5CDD505-2E9C-101B-9397-08002B2CF9AE}" pid="4" name="MSIP_Label_06b8b282-039c-4268-b238-c39b5146964b_Method">
    <vt:lpwstr>Standard</vt:lpwstr>
  </property>
  <property fmtid="{D5CDD505-2E9C-101B-9397-08002B2CF9AE}" pid="5" name="MSIP_Label_06b8b282-039c-4268-b238-c39b5146964b_Name">
    <vt:lpwstr>COT General</vt:lpwstr>
  </property>
  <property fmtid="{D5CDD505-2E9C-101B-9397-08002B2CF9AE}" pid="6" name="MSIP_Label_06b8b282-039c-4268-b238-c39b5146964b_SiteId">
    <vt:lpwstr>611657a8-674f-4ffa-bf4b-95a387d65525</vt:lpwstr>
  </property>
  <property fmtid="{D5CDD505-2E9C-101B-9397-08002B2CF9AE}" pid="7" name="MSIP_Label_06b8b282-039c-4268-b238-c39b5146964b_ActionId">
    <vt:lpwstr>8f5a8079-a9d6-4eee-9f0b-84f57cffb729</vt:lpwstr>
  </property>
  <property fmtid="{D5CDD505-2E9C-101B-9397-08002B2CF9AE}" pid="8" name="MSIP_Label_06b8b282-039c-4268-b238-c39b5146964b_ContentBits">
    <vt:lpwstr>0</vt:lpwstr>
  </property>
  <property fmtid="{D5CDD505-2E9C-101B-9397-08002B2CF9AE}" pid="9" name="MSIP_Label_06b8b282-039c-4268-b238-c39b5146964b_Tag">
    <vt:lpwstr>10, 3, 0, 1</vt:lpwstr>
  </property>
</Properties>
</file>