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joburgcloudoutlook-my.sharepoint.com/personal/jw042838_jwater_co_za/Documents/Desktop/ADVERTS JUNE/"/>
    </mc:Choice>
  </mc:AlternateContent>
  <xr:revisionPtr revIDLastSave="0" documentId="8_{299564B1-4C92-4477-87E8-435507A68927}" xr6:coauthVersionLast="47" xr6:coauthVersionMax="47" xr10:uidLastSave="{00000000-0000-0000-0000-000000000000}"/>
  <bookViews>
    <workbookView xWindow="-108" yWindow="-108" windowWidth="23256" windowHeight="13896" tabRatio="806" activeTab="1" xr2:uid="{00000000-000D-0000-FFFF-FFFF00000000}"/>
  </bookViews>
  <sheets>
    <sheet name="Bill of Quantities" sheetId="1" r:id="rId1"/>
    <sheet name="SUMMARY" sheetId="11" r:id="rId2"/>
  </sheets>
  <definedNames>
    <definedName name="_xlnm.Print_Area" localSheetId="0">'Bill of Quantities'!$A$1:$G$853</definedName>
    <definedName name="_xlnm.Print_Area" localSheetId="1">SUMMARY!$A$1:$C$34</definedName>
    <definedName name="_xlnm.Print_Titles" localSheetId="0">'Bill of Quantities'!$1:$4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3" i="1" l="1"/>
  <c r="G133" i="1"/>
  <c r="G135" i="1"/>
  <c r="E621" i="1" l="1"/>
  <c r="E589" i="1"/>
  <c r="E587" i="1"/>
  <c r="G843" i="1" l="1"/>
  <c r="G837" i="1"/>
  <c r="G835" i="1"/>
  <c r="G833" i="1"/>
  <c r="G831" i="1"/>
  <c r="G829" i="1"/>
  <c r="G827" i="1"/>
  <c r="G825" i="1"/>
  <c r="G797" i="1"/>
  <c r="G795" i="1"/>
  <c r="G793" i="1"/>
  <c r="G791" i="1"/>
  <c r="G786" i="1"/>
  <c r="G784" i="1"/>
  <c r="G780" i="1"/>
  <c r="G778" i="1"/>
  <c r="G776" i="1"/>
  <c r="G774" i="1"/>
  <c r="G728" i="1"/>
  <c r="G726" i="1"/>
  <c r="G816" i="1" l="1"/>
  <c r="C22" i="11" s="1"/>
  <c r="G662" i="1"/>
  <c r="G661" i="1"/>
  <c r="G660" i="1"/>
  <c r="G659" i="1"/>
  <c r="G654" i="1"/>
  <c r="G653" i="1"/>
  <c r="G652" i="1"/>
  <c r="G651" i="1"/>
  <c r="G644" i="1"/>
  <c r="G643" i="1"/>
  <c r="G642" i="1"/>
  <c r="G641" i="1"/>
  <c r="G640" i="1"/>
  <c r="G639" i="1"/>
  <c r="G638" i="1"/>
  <c r="G637" i="1"/>
  <c r="G636" i="1"/>
  <c r="G635" i="1"/>
  <c r="G634" i="1"/>
  <c r="G633" i="1"/>
  <c r="G632" i="1"/>
  <c r="G631" i="1"/>
  <c r="G627" i="1"/>
  <c r="G625" i="1"/>
  <c r="G623" i="1"/>
  <c r="G621" i="1"/>
  <c r="G619" i="1"/>
  <c r="G617" i="1"/>
  <c r="G614" i="1"/>
  <c r="G612" i="1"/>
  <c r="G610" i="1"/>
  <c r="G608" i="1"/>
  <c r="G603" i="1"/>
  <c r="G595" i="1"/>
  <c r="G589" i="1"/>
  <c r="G587" i="1"/>
  <c r="G573" i="1"/>
  <c r="G572" i="1"/>
  <c r="G567" i="1"/>
  <c r="G566" i="1"/>
  <c r="G565" i="1"/>
  <c r="G562" i="1"/>
  <c r="G558" i="1"/>
  <c r="G557" i="1"/>
  <c r="G556" i="1"/>
  <c r="G553" i="1"/>
  <c r="G550" i="1"/>
  <c r="G549" i="1"/>
  <c r="G537" i="1"/>
  <c r="G536" i="1"/>
  <c r="G535" i="1"/>
  <c r="G532" i="1"/>
  <c r="G531" i="1"/>
  <c r="G530" i="1"/>
  <c r="G527" i="1"/>
  <c r="G526" i="1"/>
  <c r="G525" i="1"/>
  <c r="G521" i="1"/>
  <c r="G520" i="1"/>
  <c r="G519" i="1"/>
  <c r="G516" i="1"/>
  <c r="G515" i="1"/>
  <c r="G514" i="1"/>
  <c r="G506" i="1"/>
  <c r="G504" i="1"/>
  <c r="G503" i="1"/>
  <c r="G502" i="1"/>
  <c r="G498" i="1"/>
  <c r="G497" i="1"/>
  <c r="G496" i="1"/>
  <c r="G492" i="1"/>
  <c r="G491" i="1"/>
  <c r="G490" i="1"/>
  <c r="G489" i="1"/>
  <c r="G488" i="1"/>
  <c r="G487" i="1"/>
  <c r="G486" i="1"/>
  <c r="G483" i="1"/>
  <c r="G482" i="1"/>
  <c r="G481" i="1"/>
  <c r="G477" i="1"/>
  <c r="G476" i="1"/>
  <c r="G475" i="1"/>
  <c r="G474" i="1"/>
  <c r="G472" i="1"/>
  <c r="G471" i="1"/>
  <c r="G470" i="1"/>
  <c r="G469" i="1"/>
  <c r="G467" i="1"/>
  <c r="G466" i="1"/>
  <c r="G465" i="1"/>
  <c r="G464" i="1"/>
  <c r="G457" i="1"/>
  <c r="G456" i="1"/>
  <c r="G455" i="1"/>
  <c r="G435" i="1"/>
  <c r="G432" i="1"/>
  <c r="G430" i="1"/>
  <c r="G429" i="1"/>
  <c r="G428" i="1"/>
  <c r="G413" i="1"/>
  <c r="G411" i="1"/>
  <c r="G409" i="1"/>
  <c r="G407" i="1"/>
  <c r="G405" i="1"/>
  <c r="G403" i="1"/>
  <c r="G401" i="1"/>
  <c r="G399" i="1"/>
  <c r="G397" i="1"/>
  <c r="G393" i="1"/>
  <c r="G391" i="1"/>
  <c r="G389" i="1"/>
  <c r="G387" i="1"/>
  <c r="G385" i="1"/>
  <c r="G383" i="1"/>
  <c r="G381" i="1"/>
  <c r="G375" i="1"/>
  <c r="G373" i="1"/>
  <c r="G353" i="1"/>
  <c r="G351" i="1"/>
  <c r="G349" i="1"/>
  <c r="G345" i="1"/>
  <c r="G308" i="1"/>
  <c r="G288" i="1"/>
  <c r="G280" i="1"/>
  <c r="G278" i="1"/>
  <c r="G276" i="1"/>
  <c r="G274" i="1"/>
  <c r="G272" i="1"/>
  <c r="G270" i="1"/>
  <c r="G268" i="1"/>
  <c r="G266" i="1"/>
  <c r="G264" i="1"/>
  <c r="G262" i="1"/>
  <c r="G260" i="1"/>
  <c r="G258" i="1"/>
  <c r="G254" i="1"/>
  <c r="G246" i="1"/>
  <c r="G244" i="1"/>
  <c r="G242" i="1"/>
  <c r="G218" i="1"/>
  <c r="G216" i="1"/>
  <c r="G212" i="1"/>
  <c r="G210" i="1"/>
  <c r="G206" i="1"/>
  <c r="G204" i="1"/>
  <c r="G196" i="1"/>
  <c r="G194" i="1"/>
  <c r="G192" i="1"/>
  <c r="G190" i="1"/>
  <c r="G184" i="1"/>
  <c r="G182" i="1"/>
  <c r="G180" i="1"/>
  <c r="G178" i="1"/>
  <c r="G145" i="1"/>
  <c r="G143" i="1"/>
  <c r="G141" i="1"/>
  <c r="G139" i="1"/>
  <c r="G131" i="1"/>
  <c r="G127" i="1"/>
  <c r="G125" i="1"/>
  <c r="G123" i="1"/>
  <c r="G121" i="1"/>
  <c r="G119" i="1"/>
  <c r="G117" i="1"/>
  <c r="G115" i="1"/>
  <c r="G113" i="1"/>
  <c r="G111" i="1"/>
  <c r="G109" i="1"/>
  <c r="G107" i="1"/>
  <c r="G105" i="1"/>
  <c r="G102" i="1"/>
  <c r="G100" i="1"/>
  <c r="G98" i="1"/>
  <c r="G96" i="1"/>
  <c r="G94" i="1"/>
  <c r="G92" i="1"/>
  <c r="G90" i="1"/>
  <c r="G88" i="1"/>
  <c r="G82" i="1"/>
  <c r="G80" i="1"/>
  <c r="G76" i="1"/>
  <c r="G74" i="1"/>
  <c r="G72" i="1"/>
  <c r="G70" i="1"/>
  <c r="G68" i="1"/>
  <c r="G66" i="1"/>
  <c r="G64" i="1"/>
  <c r="G62" i="1"/>
  <c r="G60" i="1"/>
  <c r="G56" i="1"/>
  <c r="G54" i="1"/>
  <c r="G52" i="1"/>
  <c r="G50" i="1"/>
  <c r="G46" i="1"/>
  <c r="G44" i="1"/>
  <c r="G42" i="1"/>
  <c r="G40" i="1"/>
  <c r="G38" i="1"/>
  <c r="G36" i="1"/>
  <c r="G34" i="1"/>
  <c r="G30" i="1"/>
  <c r="G28" i="1"/>
  <c r="G26" i="1"/>
  <c r="G24" i="1"/>
  <c r="G22" i="1"/>
  <c r="G20" i="1"/>
  <c r="G18" i="1"/>
  <c r="G16" i="1"/>
  <c r="G14" i="1"/>
  <c r="G9" i="1"/>
  <c r="G599" i="1" l="1"/>
  <c r="G600" i="1" s="1"/>
  <c r="G508" i="1"/>
  <c r="G509" i="1" s="1"/>
  <c r="G540" i="1" s="1"/>
  <c r="G541" i="1" s="1"/>
  <c r="G680" i="1"/>
  <c r="G664" i="1"/>
  <c r="G147" i="1" l="1"/>
  <c r="E149" i="1" s="1"/>
  <c r="G149" i="1" s="1"/>
  <c r="G170" i="1"/>
  <c r="E630" i="1"/>
  <c r="G630" i="1" s="1"/>
  <c r="E560" i="1"/>
  <c r="G560" i="1" s="1"/>
  <c r="E422" i="1"/>
  <c r="G422" i="1" s="1"/>
  <c r="E361" i="1"/>
  <c r="E359" i="1"/>
  <c r="G359" i="1" s="1"/>
  <c r="E357" i="1"/>
  <c r="G357" i="1" s="1"/>
  <c r="E847" i="1"/>
  <c r="G847" i="1" s="1"/>
  <c r="G845" i="1"/>
  <c r="G674" i="1"/>
  <c r="E666" i="1"/>
  <c r="G666" i="1" s="1"/>
  <c r="G668" i="1" l="1"/>
  <c r="C16" i="11" s="1"/>
  <c r="G853" i="1"/>
  <c r="C24" i="11" s="1"/>
  <c r="C14" i="11"/>
  <c r="E371" i="1"/>
  <c r="G371" i="1" s="1"/>
  <c r="G361" i="1"/>
  <c r="E369" i="1"/>
  <c r="G369" i="1" s="1"/>
  <c r="E367" i="1"/>
  <c r="G367" i="1" s="1"/>
  <c r="E420" i="1" l="1"/>
  <c r="E330" i="1"/>
  <c r="G330" i="1" s="1"/>
  <c r="E328" i="1"/>
  <c r="G328" i="1" s="1"/>
  <c r="E326" i="1"/>
  <c r="G326" i="1" s="1"/>
  <c r="E324" i="1"/>
  <c r="G324" i="1" s="1"/>
  <c r="E322" i="1"/>
  <c r="G322" i="1" s="1"/>
  <c r="E320" i="1"/>
  <c r="G320" i="1" s="1"/>
  <c r="E318" i="1"/>
  <c r="G318" i="1" s="1"/>
  <c r="E316" i="1"/>
  <c r="G316" i="1" s="1"/>
  <c r="E314" i="1"/>
  <c r="G314" i="1" s="1"/>
  <c r="E312" i="1"/>
  <c r="G312" i="1" s="1"/>
  <c r="E310" i="1"/>
  <c r="G310" i="1" s="1"/>
  <c r="E304" i="1"/>
  <c r="G304" i="1" s="1"/>
  <c r="E296" i="1"/>
  <c r="G296" i="1" s="1"/>
  <c r="E294" i="1"/>
  <c r="G294" i="1" s="1"/>
  <c r="E292" i="1"/>
  <c r="G292" i="1" s="1"/>
  <c r="E290" i="1"/>
  <c r="G290" i="1" s="1"/>
  <c r="E256" i="1"/>
  <c r="G343" i="1"/>
  <c r="E341" i="1"/>
  <c r="G341" i="1" s="1"/>
  <c r="E252" i="1"/>
  <c r="A844" i="1"/>
  <c r="A841" i="1"/>
  <c r="A838" i="1"/>
  <c r="A836" i="1"/>
  <c r="A834" i="1"/>
  <c r="A828" i="1"/>
  <c r="A823" i="1"/>
  <c r="A821" i="1"/>
  <c r="A794" i="1"/>
  <c r="A792" i="1"/>
  <c r="A790" i="1"/>
  <c r="A788" i="1"/>
  <c r="A787" i="1"/>
  <c r="A785" i="1"/>
  <c r="A783" i="1"/>
  <c r="A779" i="1"/>
  <c r="A773" i="1"/>
  <c r="A725" i="1"/>
  <c r="G377" i="1" l="1"/>
  <c r="G378" i="1"/>
  <c r="G414" i="1" s="1"/>
  <c r="C10" i="11" s="1"/>
  <c r="E306" i="1"/>
  <c r="G306" i="1" s="1"/>
  <c r="G256" i="1"/>
  <c r="E302" i="1"/>
  <c r="G302" i="1" s="1"/>
  <c r="G252" i="1"/>
  <c r="E424" i="1"/>
  <c r="G424" i="1" s="1"/>
  <c r="G420" i="1"/>
  <c r="G730" i="1"/>
  <c r="E732" i="1"/>
  <c r="G732" i="1" s="1"/>
  <c r="E286" i="1"/>
  <c r="G286" i="1" s="1"/>
  <c r="E676" i="1"/>
  <c r="G676" i="1" s="1"/>
  <c r="G450" i="1" l="1"/>
  <c r="C12" i="11" s="1"/>
  <c r="G721" i="1"/>
  <c r="C18" i="11" s="1"/>
  <c r="G768" i="1"/>
  <c r="C20" i="11" s="1"/>
  <c r="G297" i="1"/>
  <c r="G298" i="1" s="1"/>
  <c r="G168" i="1"/>
  <c r="G166" i="1"/>
  <c r="E172" i="1"/>
  <c r="G172" i="1" s="1"/>
  <c r="G333" i="1" l="1"/>
  <c r="C8" i="11" s="1"/>
  <c r="G164" i="1"/>
  <c r="G162" i="1"/>
  <c r="G160" i="1"/>
  <c r="G158" i="1"/>
  <c r="G156" i="1"/>
  <c r="G84" i="1" l="1"/>
  <c r="G85" i="1" s="1"/>
  <c r="G151" i="1" s="1"/>
  <c r="G152" i="1" s="1"/>
  <c r="G198" i="1" s="1"/>
  <c r="G199" i="1" s="1"/>
  <c r="G237" i="1" s="1"/>
  <c r="C6" i="11" l="1"/>
  <c r="C26" i="11" l="1"/>
  <c r="C29" i="11" l="1"/>
  <c r="C30" i="11" s="1"/>
  <c r="C31" i="11" s="1"/>
  <c r="C32" i="11" s="1"/>
  <c r="C27" i="11"/>
  <c r="C28" i="11" s="1"/>
  <c r="A6" i="1"/>
  <c r="A7" i="1"/>
  <c r="A8" i="1"/>
  <c r="A10" i="1"/>
  <c r="A11" i="1"/>
  <c r="A12" i="1"/>
  <c r="A13" i="1"/>
  <c r="A15" i="1"/>
  <c r="A17" i="1"/>
  <c r="A21" i="1"/>
  <c r="A23" i="1"/>
  <c r="A25" i="1"/>
  <c r="A33" i="1"/>
  <c r="A37" i="1"/>
  <c r="A39" i="1"/>
  <c r="A41" i="1"/>
  <c r="A43" i="1"/>
  <c r="A45" i="1"/>
  <c r="A69" i="1"/>
  <c r="A79" i="1"/>
  <c r="A81" i="1"/>
  <c r="A84" i="1"/>
  <c r="A85" i="1"/>
  <c r="A87" i="1"/>
  <c r="A89" i="1"/>
  <c r="A93" i="1"/>
  <c r="A95" i="1"/>
  <c r="A97" i="1"/>
  <c r="A108" i="1"/>
  <c r="A110" i="1"/>
  <c r="A112" i="1"/>
  <c r="A114" i="1"/>
  <c r="A116" i="1"/>
  <c r="A118" i="1"/>
  <c r="A150" i="1"/>
  <c r="A151" i="1"/>
  <c r="A152" i="1"/>
  <c r="A153" i="1"/>
  <c r="A155" i="1"/>
  <c r="A157" i="1"/>
  <c r="A159" i="1"/>
  <c r="A161" i="1"/>
  <c r="A197" i="1"/>
  <c r="A198" i="1"/>
  <c r="A199" i="1"/>
  <c r="A200" i="1"/>
  <c r="A201" i="1"/>
  <c r="A203" i="1"/>
  <c r="A179" i="1"/>
  <c r="A187" i="1"/>
  <c r="A189" i="1"/>
  <c r="A191" i="1"/>
  <c r="A193" i="1"/>
  <c r="A195" i="1"/>
  <c r="A205" i="1"/>
  <c r="A207" i="1"/>
  <c r="A209" i="1"/>
  <c r="A211" i="1"/>
  <c r="A213" i="1"/>
  <c r="A215" i="1"/>
  <c r="A217" i="1"/>
  <c r="A6" i="11"/>
  <c r="A2" i="1"/>
  <c r="A237" i="1"/>
  <c r="A1" i="1"/>
  <c r="C33" i="11" l="1"/>
  <c r="C34" i="11" s="1"/>
</calcChain>
</file>

<file path=xl/sharedStrings.xml><?xml version="1.0" encoding="utf-8"?>
<sst xmlns="http://schemas.openxmlformats.org/spreadsheetml/2006/main" count="994" uniqueCount="580">
  <si>
    <t>Item No.</t>
  </si>
  <si>
    <t>Payment Clause</t>
  </si>
  <si>
    <t>Description</t>
  </si>
  <si>
    <t>Unit</t>
  </si>
  <si>
    <t>Qty</t>
  </si>
  <si>
    <t>Rate</t>
  </si>
  <si>
    <t>Amount</t>
  </si>
  <si>
    <t>SABS 1200A &amp; 1200AB</t>
  </si>
  <si>
    <t>SCHEDULE A:  PRELIMINARY AND GENERAL</t>
  </si>
  <si>
    <t>FIXED-CHARGE ITEMS</t>
  </si>
  <si>
    <t>1.1</t>
  </si>
  <si>
    <t>8.3.1</t>
  </si>
  <si>
    <t>Contractual requirements</t>
  </si>
  <si>
    <t>Sum</t>
  </si>
  <si>
    <t>8.3.2</t>
  </si>
  <si>
    <t>PROVISION OF FACILITIES ON SITE:</t>
  </si>
  <si>
    <t>8.3.2.1</t>
  </si>
  <si>
    <t>Facilities for Engineer:</t>
  </si>
  <si>
    <t>1.2</t>
  </si>
  <si>
    <t>PSA 8.3.2.1</t>
  </si>
  <si>
    <t xml:space="preserve">a) Engineers Office Type 2 </t>
  </si>
  <si>
    <t xml:space="preserve">b) JW Engineering Team (No.2) </t>
  </si>
  <si>
    <t>c) QCO's and CLO Office (No.2)</t>
  </si>
  <si>
    <t>d) Boardroom (No:1)</t>
  </si>
  <si>
    <t>e) Parking (No.2)</t>
  </si>
  <si>
    <t>f) Nameboards (No.4)</t>
  </si>
  <si>
    <t xml:space="preserve">g) Communication </t>
  </si>
  <si>
    <t>h) Telephone and Computer facilities for Complaints Handler Team (No.4)</t>
  </si>
  <si>
    <t>i) Ablution and latrine facilities</t>
  </si>
  <si>
    <t>1.3</t>
  </si>
  <si>
    <t>8.3.2.2</t>
  </si>
  <si>
    <t>Facilities for the Contractor</t>
  </si>
  <si>
    <t>a) Offices and storage sheds</t>
  </si>
  <si>
    <t>b) Workshops</t>
  </si>
  <si>
    <t>e) Ablution and latrine facilities</t>
  </si>
  <si>
    <t>f) Tools and equipment</t>
  </si>
  <si>
    <t>g) Water supplies, electric power and communications</t>
  </si>
  <si>
    <t>h) Dealing with water (SANS 1200A 5.5)</t>
  </si>
  <si>
    <t>i) Access (see sub-clause 5.8)</t>
  </si>
  <si>
    <t>1.4</t>
  </si>
  <si>
    <t>FACILITIES FOR SMME Fixed Charged Items</t>
  </si>
  <si>
    <t>a) Establishment of storage and Facilities for the SMMEs</t>
  </si>
  <si>
    <t>b) Tools and equipment</t>
  </si>
  <si>
    <t>c) Other Fixed related obligations</t>
  </si>
  <si>
    <t>d) Removal of Facilities</t>
  </si>
  <si>
    <t>1.5</t>
  </si>
  <si>
    <t>PSA 8.3.2.3</t>
  </si>
  <si>
    <t>Satellite Facilities for CLO &amp; QCO Team</t>
  </si>
  <si>
    <t>a) Office for CLO &amp; QCO Team Type 2 (No,4)</t>
  </si>
  <si>
    <t xml:space="preserve">b) Water supplies and electric power </t>
  </si>
  <si>
    <t>c) Ablution &amp; Latrine facilities</t>
  </si>
  <si>
    <t>d) Removal of facilities</t>
  </si>
  <si>
    <t>1.6</t>
  </si>
  <si>
    <t>1.7</t>
  </si>
  <si>
    <t>PSA 8.3.5.2</t>
  </si>
  <si>
    <t xml:space="preserve">EMP Obligations </t>
  </si>
  <si>
    <t>1.8</t>
  </si>
  <si>
    <t>PSA 8.3.5.3</t>
  </si>
  <si>
    <t>Issuing of notices to Customers</t>
  </si>
  <si>
    <t>1.9</t>
  </si>
  <si>
    <t>1.10</t>
  </si>
  <si>
    <t>8.3.4</t>
  </si>
  <si>
    <t>Removal of site Establishment</t>
  </si>
  <si>
    <t>1.11</t>
  </si>
  <si>
    <t>PSA 8.4</t>
  </si>
  <si>
    <t>TIME RELATED ITEMS</t>
  </si>
  <si>
    <t>8.4.1</t>
  </si>
  <si>
    <t>Month</t>
  </si>
  <si>
    <t>1.13</t>
  </si>
  <si>
    <t>Contractor's Supervision for the duration of construction</t>
  </si>
  <si>
    <t xml:space="preserve">TOTAL CARRIED FORWARD </t>
  </si>
  <si>
    <t>TOTAL BROUGHT FORWARD</t>
  </si>
  <si>
    <t>1.14</t>
  </si>
  <si>
    <t>PSA 8.4.2</t>
  </si>
  <si>
    <t>.</t>
  </si>
  <si>
    <t>1.15</t>
  </si>
  <si>
    <t>Facilities for the Contractor:</t>
  </si>
  <si>
    <t>a)Contractor's head office overhead costs for the duration of the Contract</t>
  </si>
  <si>
    <t>b)Contractor's Supervision for the duration of the Contract</t>
  </si>
  <si>
    <t>c) Offices and storage sheds</t>
  </si>
  <si>
    <t>d) Ablution and latrine facilities</t>
  </si>
  <si>
    <t>e) Tools and equipment</t>
  </si>
  <si>
    <t>f) Water supplies, electric power and communications</t>
  </si>
  <si>
    <t>g) Dealing with water (SANS 1200A 5.5)</t>
  </si>
  <si>
    <t>1.16</t>
  </si>
  <si>
    <t>PSA 8.4.4</t>
  </si>
  <si>
    <t>OHS Act Obligations</t>
  </si>
  <si>
    <t>1.17</t>
  </si>
  <si>
    <t>PSA 8.4.5</t>
  </si>
  <si>
    <t>EMP Obligations</t>
  </si>
  <si>
    <t>1.18</t>
  </si>
  <si>
    <t>PSA 8.4.6</t>
  </si>
  <si>
    <t>Security Services</t>
  </si>
  <si>
    <t>1.19</t>
  </si>
  <si>
    <t>PSA 8.4.7</t>
  </si>
  <si>
    <t>Contractor's Supervision of SMMEs for the duration of construction</t>
  </si>
  <si>
    <t>1.20</t>
  </si>
  <si>
    <t>PSA 8.4.8</t>
  </si>
  <si>
    <t>Facilities for SMMEs Time Related Items</t>
  </si>
  <si>
    <t>c) Other time related obligations</t>
  </si>
  <si>
    <t>PSA 8.4.9</t>
  </si>
  <si>
    <t>d) Security services</t>
  </si>
  <si>
    <t>1.22</t>
  </si>
  <si>
    <t>Political and Community Unrest (Standing time)</t>
  </si>
  <si>
    <t>Prov. Sum</t>
  </si>
  <si>
    <t>1.22.1</t>
  </si>
  <si>
    <t>Overheads, charges and profit on item 1.22</t>
  </si>
  <si>
    <t>%</t>
  </si>
  <si>
    <t>PROVISIONAL SUMS STATED BY ENGINEER</t>
  </si>
  <si>
    <t>a) Community Liaison Officer 
Salaries and cellphone allowance (No 3)</t>
  </si>
  <si>
    <t>b) JW ISD representative (Community facilitator-including team leader and Complaints handler)</t>
  </si>
  <si>
    <t xml:space="preserve">c) Community awareness material </t>
  </si>
  <si>
    <t>d) QCF and QCO(No:5)</t>
  </si>
  <si>
    <t xml:space="preserve">e) Training but not limited to the following: Plumbing </t>
  </si>
  <si>
    <t>f) MIS System or similar approved Training</t>
  </si>
  <si>
    <t>g) Reinstatement of Asphalt by JRA</t>
  </si>
  <si>
    <t>Overheads, charges and profit on item 1.23 (a) to 1.23 (h)</t>
  </si>
  <si>
    <t>TEMPORARY WORKS</t>
  </si>
  <si>
    <t>8.8.4</t>
  </si>
  <si>
    <t>Existing Services</t>
  </si>
  <si>
    <t>PSA 8.4.12</t>
  </si>
  <si>
    <t>a) Excavation by hand in all material to expose existing services</t>
  </si>
  <si>
    <r>
      <t>m</t>
    </r>
    <r>
      <rPr>
        <vertAlign val="superscript"/>
        <sz val="12"/>
        <rFont val="Arial"/>
        <family val="2"/>
      </rPr>
      <t>3</t>
    </r>
  </si>
  <si>
    <t>PSA 8.4.13</t>
  </si>
  <si>
    <t>b) Temporary protection of services</t>
  </si>
  <si>
    <t>PSA 8.4.14</t>
  </si>
  <si>
    <t xml:space="preserve">c)Accomodation of traffic </t>
  </si>
  <si>
    <t>PSA 8.4.15</t>
  </si>
  <si>
    <t>d) Provision of photographic records</t>
  </si>
  <si>
    <t>PSA 8.16</t>
  </si>
  <si>
    <r>
      <rPr>
        <b/>
        <sz val="12"/>
        <rFont val="Arial"/>
        <family val="2"/>
      </rPr>
      <t xml:space="preserve">DAY WORKS 
</t>
    </r>
    <r>
      <rPr>
        <sz val="12"/>
        <rFont val="Arial"/>
        <family val="2"/>
      </rPr>
      <t xml:space="preserve">(the rate shall cover overhead charges and profit of all day works items listed) </t>
    </r>
    <r>
      <rPr>
        <b/>
        <sz val="12"/>
        <rFont val="Arial"/>
        <family val="2"/>
      </rPr>
      <t xml:space="preserve"> 
</t>
    </r>
    <r>
      <rPr>
        <sz val="12"/>
        <rFont val="Arial"/>
        <family val="2"/>
      </rPr>
      <t>(to be executed on instruction from the Engineer)</t>
    </r>
  </si>
  <si>
    <t>1.25.1</t>
  </si>
  <si>
    <t>Labour</t>
  </si>
  <si>
    <t>a) Unskilled</t>
  </si>
  <si>
    <t>hr</t>
  </si>
  <si>
    <t>b) Semi skilled</t>
  </si>
  <si>
    <t>c) Skilled</t>
  </si>
  <si>
    <t>d) Armed Security guard</t>
  </si>
  <si>
    <t>TLB's (Tractor loader backhoe)</t>
  </si>
  <si>
    <t>a) 2x4</t>
  </si>
  <si>
    <t>b) 4x4</t>
  </si>
  <si>
    <t>Compactors</t>
  </si>
  <si>
    <t>a) Wacker</t>
  </si>
  <si>
    <t>b) Plate compactor</t>
  </si>
  <si>
    <t>Generator (Wet Rate)</t>
  </si>
  <si>
    <t>a) 3kVA</t>
  </si>
  <si>
    <t>b) 5kVa</t>
  </si>
  <si>
    <t>TOTAL CARRIED FORWARD TO SUMMARY</t>
  </si>
  <si>
    <t>SABS 1200C</t>
  </si>
  <si>
    <t>SCHEDULE B:  SITE CLEARANCE</t>
  </si>
  <si>
    <t>2.1</t>
  </si>
  <si>
    <t>PSC 8.2.1</t>
  </si>
  <si>
    <t>Clear and grub (2 metre width)</t>
  </si>
  <si>
    <t>m</t>
  </si>
  <si>
    <t>2.2</t>
  </si>
  <si>
    <t>PSC 8.2.14</t>
  </si>
  <si>
    <t>Protection of trees as ordered by Engineer</t>
  </si>
  <si>
    <t>No.</t>
  </si>
  <si>
    <t>2.3</t>
  </si>
  <si>
    <t>8.2.10</t>
  </si>
  <si>
    <t>Remove topsoil to nominal depth of 150mm and stockpile for re-use as directed by Engineer</t>
  </si>
  <si>
    <t>2.4</t>
  </si>
  <si>
    <t>PSC 8.2.11b</t>
  </si>
  <si>
    <t>Removal of man-made surfaces, stockpile materials for later re-use</t>
  </si>
  <si>
    <t>a) Footways and driveways</t>
  </si>
  <si>
    <t>i) Asphalt (≤ 50mm thickness)</t>
  </si>
  <si>
    <r>
      <t>m</t>
    </r>
    <r>
      <rPr>
        <vertAlign val="superscript"/>
        <sz val="12"/>
        <rFont val="Arial"/>
        <family val="2"/>
      </rPr>
      <t>2</t>
    </r>
  </si>
  <si>
    <t>ii) Asphalt (≥  50 - 100mm thickness)</t>
  </si>
  <si>
    <t>iii) Interlocking concrete segmental paving blocks (all colours)</t>
  </si>
  <si>
    <t>iv) Concrete slabs (450 x 450mm)</t>
  </si>
  <si>
    <t>v) Brick paving</t>
  </si>
  <si>
    <t>vi) Grassing and vegetation</t>
  </si>
  <si>
    <t>vii) Unreinforced concrete &lt;75mm thick</t>
  </si>
  <si>
    <t>m³</t>
  </si>
  <si>
    <t>viii) Reinforced concrete &lt;75mm thick</t>
  </si>
  <si>
    <t>ix) Kerbing (All types of kerbs)</t>
  </si>
  <si>
    <t>x) Dump rock/Stone pitching</t>
  </si>
  <si>
    <t>xi) Steel palisade</t>
  </si>
  <si>
    <t>xii) Concrete palisade</t>
  </si>
  <si>
    <t>xiii) Removal of all other fences</t>
  </si>
  <si>
    <t>xiv) Demolish of 115mm brick boundary wall</t>
  </si>
  <si>
    <t>xv) Demolish of 230mm brick boundary wall</t>
  </si>
  <si>
    <t>2.5</t>
  </si>
  <si>
    <t>PSC 8.2.12</t>
  </si>
  <si>
    <t>Backfilling and reinstatement of man-made surfaces</t>
  </si>
  <si>
    <t>a) Backfilling and reinstatement of footways and driveways using materials recovered in item 2.4 above</t>
  </si>
  <si>
    <t>i) Interlocking concrete segmental paving blocks (all colours)</t>
  </si>
  <si>
    <t>ii) Concrete slabs (450 x 450mm)</t>
  </si>
  <si>
    <t>iii) Brick paving</t>
  </si>
  <si>
    <t>iv) Grassing and vegetation</t>
  </si>
  <si>
    <t>v) Kerbing (All types of kerbs)</t>
  </si>
  <si>
    <t>vi) Dump rock/Stone pitching</t>
  </si>
  <si>
    <t>2.6</t>
  </si>
  <si>
    <t xml:space="preserve">a) Backfilling and reinstatement of footways and driveways using new materials </t>
  </si>
  <si>
    <t>v) Brick paving all colours</t>
  </si>
  <si>
    <t>xiii) All other fences</t>
  </si>
  <si>
    <t>xiv) 115mm brick boundary wall including plastering</t>
  </si>
  <si>
    <t>xv) 230mm brick boundary wall including plastering</t>
  </si>
  <si>
    <t>RATE</t>
  </si>
  <si>
    <t>AMOUNT</t>
  </si>
  <si>
    <t>SABS 1200DB</t>
  </si>
  <si>
    <t>SCHEDULE C: EARTHWORKS (PIPE TRENCHES)</t>
  </si>
  <si>
    <t>3.1</t>
  </si>
  <si>
    <t>Excavation</t>
  </si>
  <si>
    <t>3.1.1</t>
  </si>
  <si>
    <t>PSDB 8.3.2(a)</t>
  </si>
  <si>
    <t>Excavate in all material for trenches, shore and dispose of surplus material using labour intensive construction methods for the depths of:</t>
  </si>
  <si>
    <t>i) Over 0,0m and up to 1,5m</t>
  </si>
  <si>
    <t>ii) Over 1,5m and up to 2,5m</t>
  </si>
  <si>
    <t>iii) Over 2,5m</t>
  </si>
  <si>
    <t>3.1.2</t>
  </si>
  <si>
    <t>PSDB 8.3.2(3)</t>
  </si>
  <si>
    <t xml:space="preserve">Excavate by hand  in all material for tie-ins, house connections, backfill and compact including disposal of surplus unsuitable material for depth: </t>
  </si>
  <si>
    <t>a) Over 0,0m and up to 1,0m</t>
  </si>
  <si>
    <t>b) Over 1,0m and up to 1,5m</t>
  </si>
  <si>
    <t>c) Over 1,5m</t>
  </si>
  <si>
    <t>3.1.3</t>
  </si>
  <si>
    <t>8.3.2(b)</t>
  </si>
  <si>
    <t>Extra over Item 3.1.1 above for : Please refer to PSD 3.1.3 for Classification of materials for hand excavations</t>
  </si>
  <si>
    <t>a) Intermediate excavation.</t>
  </si>
  <si>
    <t>b) Hard excavation.</t>
  </si>
  <si>
    <t>c) Rock excavation</t>
  </si>
  <si>
    <t>3.2</t>
  </si>
  <si>
    <t>Excavation Ancillaries</t>
  </si>
  <si>
    <t>3.2.1</t>
  </si>
  <si>
    <t>8.3.3.1</t>
  </si>
  <si>
    <t>Make up deficiency in backfill material (Provisional)</t>
  </si>
  <si>
    <t>a) from other necessary excavations on site</t>
  </si>
  <si>
    <t>b) by importation from designated borrow pits</t>
  </si>
  <si>
    <t>c) by importation from commercial or off site sources selected by the Contractor</t>
  </si>
  <si>
    <t xml:space="preserve"> </t>
  </si>
  <si>
    <t>3.3</t>
  </si>
  <si>
    <t>PSDB 8.3.3.3</t>
  </si>
  <si>
    <t>a) Additional compaction to 95% mod AASHTO density in road crossings</t>
  </si>
  <si>
    <t>3.4</t>
  </si>
  <si>
    <t>PSDB 8.3.4 (a)</t>
  </si>
  <si>
    <t>a)Shore trench opposite structure or service (Provisional)</t>
  </si>
  <si>
    <t>3.5</t>
  </si>
  <si>
    <t>PSDB 8.3.5(a)</t>
  </si>
  <si>
    <t>a) Services that intersect a trench</t>
  </si>
  <si>
    <t>i) Water house connections.</t>
  </si>
  <si>
    <t>ii) Sewer pipes up to 300mm Dia.</t>
  </si>
  <si>
    <t>iii) Cables.</t>
  </si>
  <si>
    <t>iv) Stormwater pipes up to 1050mm dia.</t>
  </si>
  <si>
    <t>v) Kerbs and Channels</t>
  </si>
  <si>
    <t>vi) Water pipes of any diameter</t>
  </si>
  <si>
    <t>vii) Irrigation pipes</t>
  </si>
  <si>
    <t>3.6</t>
  </si>
  <si>
    <t>8.3.5(b)</t>
  </si>
  <si>
    <t>b) Services that adjoin a trench</t>
  </si>
  <si>
    <t>i) Water house connections</t>
  </si>
  <si>
    <t>ii) Sewer pipes up to 600mm Dia.</t>
  </si>
  <si>
    <t>3.7</t>
  </si>
  <si>
    <t>PSDB 8.3.5( c )</t>
  </si>
  <si>
    <t>Services that require special care</t>
  </si>
  <si>
    <t>No</t>
  </si>
  <si>
    <t>3.8</t>
  </si>
  <si>
    <t>Trimming of tree roots on pipe alignment( This item will be measured as number of trees)</t>
  </si>
  <si>
    <t>CARRIED FORWARD TO SUMMARY</t>
  </si>
  <si>
    <t>SABS 1200LB</t>
  </si>
  <si>
    <t>SCHEDULE D: BEDDING (PIPES)</t>
  </si>
  <si>
    <t>4.1</t>
  </si>
  <si>
    <t xml:space="preserve"> PSLB 8.2.1</t>
  </si>
  <si>
    <t>Provision of bedding from trench excavation</t>
  </si>
  <si>
    <t>a) Selected granular material</t>
  </si>
  <si>
    <t>b) Selected fill material</t>
  </si>
  <si>
    <t>PSLB 8.2.1.1</t>
  </si>
  <si>
    <t>c) Extra over item 4.1(a) and (b) for sieving where ordered by Engineer</t>
  </si>
  <si>
    <t>4.2</t>
  </si>
  <si>
    <t>8.2.2.3</t>
  </si>
  <si>
    <t xml:space="preserve">Provision of bedding imported from commercial sources (Provisional) </t>
  </si>
  <si>
    <t xml:space="preserve">a) Selected granular material </t>
  </si>
  <si>
    <t xml:space="preserve">b) Selected fill material </t>
  </si>
  <si>
    <t>PSLB 8.2.2.3  (c )</t>
  </si>
  <si>
    <t xml:space="preserve">c) 19mm Crushed stones bedding </t>
  </si>
  <si>
    <t>4.3</t>
  </si>
  <si>
    <t>8.2.4</t>
  </si>
  <si>
    <t>a) Encasing of pipe in 20MPa concrete (Provisional)</t>
  </si>
  <si>
    <t>PSLB 8.2.3</t>
  </si>
  <si>
    <t>b) Concrete for Thrust/anchor blocks (including all required formwork) as per detail JW100-DET05-W01</t>
  </si>
  <si>
    <t xml:space="preserve"> Qty</t>
  </si>
  <si>
    <t>SABS 1200L</t>
  </si>
  <si>
    <t>SCHEDULE E: MEDIUM PRESSURE PIPELINES</t>
  </si>
  <si>
    <t>5.1</t>
  </si>
  <si>
    <t>8.2.1</t>
  </si>
  <si>
    <t>a) Supply, lay, bed (class B bedding), all test and disinfect, backfill complete with victaulic couplings denso wrapped including knock on collars at joints, high impact mPVC Class 16 pipes:</t>
  </si>
  <si>
    <t>i) DN110</t>
  </si>
  <si>
    <t>ii) DN160</t>
  </si>
  <si>
    <t>iii) DN200</t>
  </si>
  <si>
    <t>5.2</t>
  </si>
  <si>
    <t>Fittings to suit High Impact Class 16 mPVC pipes</t>
  </si>
  <si>
    <t>5.2.1</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</si>
  <si>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</si>
  <si>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</si>
  <si>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</si>
  <si>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</si>
  <si>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</si>
  <si>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</si>
  <si>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</si>
  <si>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</si>
  <si>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DN200</t>
  </si>
  <si>
    <t>b) Shouldered end Steel Reducer Fusion Bonded Epoxy coated 250 microns to suit High Impact mPVC pipe:</t>
  </si>
  <si>
    <t>i) 150mm x 100mm dia.</t>
  </si>
  <si>
    <t>ii) 200mm x 100mm dia.</t>
  </si>
  <si>
    <t>iii) 200mm x 150mm dia.</t>
  </si>
  <si>
    <t>c) Steel Tees Fusion Bonded Epoxy coated 250 microns to suit High Impact mPVC piping including thrust block</t>
  </si>
  <si>
    <t>i) 100mm dia. equal tee</t>
  </si>
  <si>
    <t>ii) 150mm dia. equal tee</t>
  </si>
  <si>
    <t>iii) 200mm dia. equal tee</t>
  </si>
  <si>
    <t>iv) 150mm x 100mm dia. reducing tee</t>
  </si>
  <si>
    <t>v) 200mm x 100mm dia. reducing tee</t>
  </si>
  <si>
    <t>vi) 200mm x 150mm dia. reducing tee</t>
  </si>
  <si>
    <t>d) Steel Flanged Crosses, Fusion Bonded Epoxy coated 250 microns to suit High Impact mPVC piping including thrust block</t>
  </si>
  <si>
    <t>i) 100mm dia. equal cross</t>
  </si>
  <si>
    <t>ii) 150mm dia. equal cross</t>
  </si>
  <si>
    <t>iii) 200mm dia. equal cross</t>
  </si>
  <si>
    <t>e) Steel End Caps Fusion Bonded Epoxy coated 250 microns to suit High Impact mPVC piping including thrust block</t>
  </si>
  <si>
    <t>i)DN110</t>
  </si>
  <si>
    <t>Extra-over item 8.2.2 for encasing joints (Denso wrapping or similar approved of metal joints).</t>
  </si>
  <si>
    <t>5.3</t>
  </si>
  <si>
    <t>Valves &amp; Appurtenances</t>
  </si>
  <si>
    <t>5.3.1</t>
  </si>
  <si>
    <t>PSL 8.2.19</t>
  </si>
  <si>
    <t>a) Supply, fixing and bedding of valves with its fittings complete (including chambers as per drawing JW100-DET03-W01. Gate Valves Class 16, anti-clockwise closing for the following pipe sizes: Valves to be manufactured in accordance with SANS 664</t>
  </si>
  <si>
    <t>i) DN100 RSV Class 16 Non rising spindle Detail JW100-DET03-W01</t>
  </si>
  <si>
    <t>ii) DN150 RSV Class 16 Non rising spindle Detail JW100-DET03-W01</t>
  </si>
  <si>
    <t>iii) DN200 Wedge Type Class 16 Non rising spindle Detail JW100-DET03-W01</t>
  </si>
  <si>
    <t>5.3.2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</si>
  <si>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</si>
  <si>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</si>
  <si>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</si>
  <si>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iii) DN80 fire Hyadrant mainline 200mm dia</t>
  </si>
  <si>
    <t>5.4</t>
  </si>
  <si>
    <t>Extra-over 5.1 for cutting and joining of pipes to length where required:</t>
  </si>
  <si>
    <t>5.4.1</t>
  </si>
  <si>
    <t>a) '"Press on" shouldered end collars including 1 victaulic coupling for mPVC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</si>
  <si>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</si>
  <si>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</si>
  <si>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</si>
  <si>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</si>
  <si>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Special wrapping in corrosive soil per joint as instructed by Engineers</t>
  </si>
  <si>
    <t>Tying into existing Pipes</t>
  </si>
  <si>
    <t>5.6.1</t>
  </si>
  <si>
    <t>PSL 8.2.17</t>
  </si>
  <si>
    <t>Tying into existing water line. Supply all fittings to suit pipe size including labour for the following pipe sizes, excavations will be allowed under pipe excavations:</t>
  </si>
  <si>
    <t>a) Tying new 110mm-160mm HDPE/mPVC into existing steel/HDPE/AC/uPVC pipes for the following pipe sizes:</t>
  </si>
  <si>
    <t>i) 100mm to 200mm</t>
  </si>
  <si>
    <t>ii) 201mm to 400mm</t>
  </si>
  <si>
    <t>b) Tying new 200mm-250mm HDPE/MPVC into existing steel/HDPE/AC/uPVC pipe for the following pipe sizes:</t>
  </si>
  <si>
    <t>PSL 8.2.24.2</t>
  </si>
  <si>
    <t>Supply, handle, install the following HDPE pipes using Horizontal Directional Drilling (HDD) in soft and intermediate material for any depth</t>
  </si>
  <si>
    <t>a) DN110 (HDPE pipe, Class 16 PE100 SDR 11)</t>
  </si>
  <si>
    <t>b) DN160 (HDPE pipe, Class 16 PE100 SDR 11)</t>
  </si>
  <si>
    <t>c) DN200 (HDPE pipe, Class 16 PE100 SDR 11)</t>
  </si>
  <si>
    <t>Extra over item 5.6 for Horizontal Direction Drilling in rock material</t>
  </si>
  <si>
    <t>5.8.1</t>
  </si>
  <si>
    <t>Excavate in all materials Launching and reception shafts/pits</t>
  </si>
  <si>
    <r>
      <t>m</t>
    </r>
    <r>
      <rPr>
        <sz val="12"/>
        <rFont val="Calibri"/>
        <family val="2"/>
      </rPr>
      <t>³</t>
    </r>
  </si>
  <si>
    <t>5.8.2</t>
  </si>
  <si>
    <t>b) Stub and Flange for HDPE PN16 PE100 SDR11</t>
  </si>
  <si>
    <t>i) Stub and Flange couple  for 110 diameter pipe</t>
  </si>
  <si>
    <t>ii) Stub and Flange couple for 160 diameter pipe</t>
  </si>
  <si>
    <t>iii) Stub and Flange couple for 200 diameter pipe</t>
  </si>
  <si>
    <t>PSL 8.2.18</t>
  </si>
  <si>
    <t>a) Recover valves, fittings, meters, specials of all sizes etc and deliver to the respective Depot or as instructed by the Employer's Agent.</t>
  </si>
  <si>
    <t>i) Valves following sizes:</t>
  </si>
  <si>
    <t>1) 100mm to 300mm</t>
  </si>
  <si>
    <t>ii) Fire Hydrants all sizes</t>
  </si>
  <si>
    <t>6.</t>
  </si>
  <si>
    <t>SANS1200 LF</t>
  </si>
  <si>
    <t>SCHEDULE F: ERF CONNECTIONS</t>
  </si>
  <si>
    <t>6.1</t>
  </si>
  <si>
    <t>SANS1200 DB</t>
  </si>
  <si>
    <t>EXCAVATIONS</t>
  </si>
  <si>
    <t>8.3.2(a)</t>
  </si>
  <si>
    <t>Excavate in all materials for trenches 400mm wide, backfill, compact, dispose of surplus / unsuitable material, levelling and cleaning for the following pipe diameters:</t>
  </si>
  <si>
    <t>a) 0 - 40mm diameter</t>
  </si>
  <si>
    <t>6.2</t>
  </si>
  <si>
    <t xml:space="preserve">8.3.2 (b) </t>
  </si>
  <si>
    <t>Extra-over items (8.3.1 (a)) for</t>
  </si>
  <si>
    <t>i) Intermediate excavation</t>
  </si>
  <si>
    <t>ii) Hard rock excavation</t>
  </si>
  <si>
    <t>TOTAL CARRIED FORWARD</t>
  </si>
  <si>
    <t>ERF CONNECTIONS</t>
  </si>
  <si>
    <t>6.3.1</t>
  </si>
  <si>
    <t>PSLF 8.2.9</t>
  </si>
  <si>
    <t>Illegal erf connection locating and removal</t>
  </si>
  <si>
    <t>6.3.2</t>
  </si>
  <si>
    <t>PSLF 8.2.10</t>
  </si>
  <si>
    <t>a) Using open trench construction</t>
  </si>
  <si>
    <t>a) 15mm dia. erf connections</t>
  </si>
  <si>
    <t>6.3.3</t>
  </si>
  <si>
    <t>PSLF 8.2.11</t>
  </si>
  <si>
    <t>Horizonal driling long erf connection</t>
  </si>
  <si>
    <t>6.3.3.1</t>
  </si>
  <si>
    <t>Excavate in all materials Launching and reception shafts</t>
  </si>
  <si>
    <t>6.3.3.2</t>
  </si>
  <si>
    <t>Extra-over item for horizontal drilling through rock.</t>
  </si>
  <si>
    <t>Saddles (to suit High Impact mPVC pipes): Complete with bolts , nuts, flat gaskets, seals and stiffened ring.Include drilling hole DN of fitting Ø.Offtake to be BSP threaded (Plasson or similar approved by the Engineer in writing)Include for painting bolts with bituminous corrosion protection</t>
  </si>
  <si>
    <t>i) 110mm x 15mm</t>
  </si>
  <si>
    <t xml:space="preserve">ii) 110mm x 32mm </t>
  </si>
  <si>
    <t>iii) 110mm x 40mm</t>
  </si>
  <si>
    <t>iv) 110mm x 50mm</t>
  </si>
  <si>
    <t>v) 110mm x 63mm</t>
  </si>
  <si>
    <t>vi) 160mm x 15mm</t>
  </si>
  <si>
    <t xml:space="preserve">vii) 160mm x 32mm </t>
  </si>
  <si>
    <t>viii) 160mm x 40mm</t>
  </si>
  <si>
    <t>ix) 160mm x 50mm</t>
  </si>
  <si>
    <t>x) 160mm x 63mm</t>
  </si>
  <si>
    <t>xi) 200mmx 15mm</t>
  </si>
  <si>
    <t>xii) 200mm x 32mm</t>
  </si>
  <si>
    <t>xiii) 200mm x 40mm</t>
  </si>
  <si>
    <t>xiv) 200mm x 50mm</t>
  </si>
  <si>
    <t>xv) 200mm x 63mm</t>
  </si>
  <si>
    <t>PSLF 8.2.12</t>
  </si>
  <si>
    <t>BALL VALVES</t>
  </si>
  <si>
    <t>Provision and installation of ball valves</t>
  </si>
  <si>
    <t>a) Ball valves (Supply and install brass ball/gate valve stopcock, rate to include all fittings to connect to the HDPE pipes)</t>
  </si>
  <si>
    <t>6.4.1</t>
  </si>
  <si>
    <t>For existing and new erf connections. (Less than 500mm deep)</t>
  </si>
  <si>
    <t>1) 15 mm diameter ball valve</t>
  </si>
  <si>
    <t>2) 25mm- 32mm diameter ball valve</t>
  </si>
  <si>
    <t>3) 40mm diameter ball valve</t>
  </si>
  <si>
    <t>4) 50mm diameter ball valve</t>
  </si>
  <si>
    <t>6.4.2</t>
  </si>
  <si>
    <t>b) Ball valves (Supply and install brass ball/gate valve stopcock, rate to include all fittings to connect to the HDPE pipes)</t>
  </si>
  <si>
    <t>For existing erf connections. (More than 500mm deep)</t>
  </si>
  <si>
    <t>6.4.3</t>
  </si>
  <si>
    <t>Extra over item for valve installationfor existing pipes other bthan HDPE</t>
  </si>
  <si>
    <t>6.4.4</t>
  </si>
  <si>
    <t>Overheads, charges and profit on item 6.5</t>
  </si>
  <si>
    <t>SCHEDULE G: YARD CONNECTIONS</t>
  </si>
  <si>
    <t>7.1</t>
  </si>
  <si>
    <t>PA 8.2.17</t>
  </si>
  <si>
    <t>YARD CONNECTIONS</t>
  </si>
  <si>
    <t>7.1.1</t>
  </si>
  <si>
    <t xml:space="preserve">Provision and installation of yard connections </t>
  </si>
  <si>
    <t>Prov.Sum</t>
  </si>
  <si>
    <t>7.1.2</t>
  </si>
  <si>
    <t>Extra over items 7.1.1 above for overhead charges and profit</t>
  </si>
  <si>
    <t>7.2</t>
  </si>
  <si>
    <t>LEAK DETECTION</t>
  </si>
  <si>
    <t>7.2.1</t>
  </si>
  <si>
    <t>PA8.2.19</t>
  </si>
  <si>
    <t>Leak free tests</t>
  </si>
  <si>
    <t>SCHEDULE H: ON-PROPERTY PLUMBING RETROFITTING</t>
  </si>
  <si>
    <t>8.1</t>
  </si>
  <si>
    <t>PA 8.2.20</t>
  </si>
  <si>
    <t>Preparation and delivery of notice to owner</t>
  </si>
  <si>
    <t>8.2</t>
  </si>
  <si>
    <t xml:space="preserve">PA 8.2.21 </t>
  </si>
  <si>
    <t>100% pre-intervention survey on customer properties</t>
  </si>
  <si>
    <t>8.3</t>
  </si>
  <si>
    <t>PA 8.2.22</t>
  </si>
  <si>
    <t xml:space="preserve">Provision and installation of on-property plumbing retrofitting </t>
  </si>
  <si>
    <t>8.4</t>
  </si>
  <si>
    <t>Extra over items 8.3 above for overhead charges and profit</t>
  </si>
  <si>
    <t>TOTAL CARRIED TO SUMMARY</t>
  </si>
  <si>
    <t>9.</t>
  </si>
  <si>
    <t>SCHEDULE I: CUSTOMER METER INSTALLATION</t>
  </si>
  <si>
    <t>9.1</t>
  </si>
  <si>
    <t>PF22.5</t>
  </si>
  <si>
    <t>a) Supply of 15mm diameter  STS Pre-payment water meter as per JW Metering Guidelines complete inclusive of couplings and Meter Box Unit (MBU)</t>
  </si>
  <si>
    <t>9.2</t>
  </si>
  <si>
    <t>PF22.7</t>
  </si>
  <si>
    <t>STS Customer Interface Unit (CIU-IOT)  (Supply and pairing of STS meter &amp; Switching of meters from Conventional to Prepaid Mode )</t>
  </si>
  <si>
    <t>9.3</t>
  </si>
  <si>
    <t>PF22.8</t>
  </si>
  <si>
    <t xml:space="preserve">	Annual Data Management Fee IOT Network Hosting for 3 years after completion of the contract. (To cover cost for meter reading, meter performance audit and reporting) Please refer to Schedule A and B in the specifications.</t>
  </si>
  <si>
    <t>9.4</t>
  </si>
  <si>
    <t>PF22.6</t>
  </si>
  <si>
    <r>
      <t>“Installation complete with couplings</t>
    </r>
    <r>
      <rPr>
        <sz val="12"/>
        <color rgb="FF000000"/>
        <rFont val="Times New Roman"/>
        <family val="1"/>
      </rPr>
      <t xml:space="preserve"> </t>
    </r>
    <r>
      <rPr>
        <b/>
        <sz val="10"/>
        <color rgb="FF000000"/>
        <rFont val="Arial"/>
        <family val="2"/>
      </rPr>
      <t xml:space="preserve">supplied by Contractor </t>
    </r>
    <r>
      <rPr>
        <sz val="10"/>
        <color rgb="FF000000"/>
        <rFont val="Arial"/>
        <family val="2"/>
      </rPr>
      <t>(Meter-IOT)</t>
    </r>
  </si>
  <si>
    <t>9.5</t>
  </si>
  <si>
    <t>TRAINING</t>
  </si>
  <si>
    <t>9.5.1</t>
  </si>
  <si>
    <t>PF22.2.1</t>
  </si>
  <si>
    <t>Training for Employer’s staff per session (20 people per group)</t>
  </si>
  <si>
    <t>9.5.2</t>
  </si>
  <si>
    <t>PF22.3.3</t>
  </si>
  <si>
    <t>Meter demonstration per stand by the Supplier’s technicians</t>
  </si>
  <si>
    <t>9.6</t>
  </si>
  <si>
    <t>PF22.4</t>
  </si>
  <si>
    <t>TECHNICAL SUPPORT</t>
  </si>
  <si>
    <t>9.6.1</t>
  </si>
  <si>
    <t>PF22.4.1</t>
  </si>
  <si>
    <t>On- Site Support during construction</t>
  </si>
  <si>
    <t>9.6.2</t>
  </si>
  <si>
    <t>PF22.4.2</t>
  </si>
  <si>
    <t>After hours On-Ste Support</t>
  </si>
  <si>
    <t>9.6.3</t>
  </si>
  <si>
    <t>PF 22.4.4</t>
  </si>
  <si>
    <t>9.6.4</t>
  </si>
  <si>
    <t xml:space="preserve">Removal of existing meters </t>
  </si>
  <si>
    <t>10.</t>
  </si>
  <si>
    <t>SCHEDULE J: OCCUPATIONAL HEALTH AND SAFETY</t>
  </si>
  <si>
    <t>PO1.1</t>
  </si>
  <si>
    <t>SUPPLY OF ALL ITEMS OF PERSONAL PROTECTIVE CLOTHING/EQUIPMENT &amp; ENSURE USE THEREOF FOR FULL COMPLIANCE</t>
  </si>
  <si>
    <t>10.1</t>
  </si>
  <si>
    <t>Steel toe capped safety boots</t>
  </si>
  <si>
    <t>10.2</t>
  </si>
  <si>
    <t>Appropriate protective clothing</t>
  </si>
  <si>
    <t>10.3</t>
  </si>
  <si>
    <t>Gloves</t>
  </si>
  <si>
    <t>10.4</t>
  </si>
  <si>
    <t>Colour coded hardhats</t>
  </si>
  <si>
    <t>10.5</t>
  </si>
  <si>
    <t>Induction tags /cards</t>
  </si>
  <si>
    <t>10.6</t>
  </si>
  <si>
    <t>Luminous high visibility safety vests</t>
  </si>
  <si>
    <t>10.7</t>
  </si>
  <si>
    <t>Additional items: Contractor to specify  (To be approved by the Engineer)</t>
  </si>
  <si>
    <t>10.8</t>
  </si>
  <si>
    <t>BARRICADING</t>
  </si>
  <si>
    <t>Supply &amp; install Proper Safety Nets, including removal upon completion to ensure full compliance to legislation</t>
  </si>
  <si>
    <t>10.8.1</t>
  </si>
  <si>
    <t>Rigid type barricading</t>
  </si>
  <si>
    <t>10.8.2</t>
  </si>
  <si>
    <t xml:space="preserve">Additional items: As specified by the Engineer </t>
  </si>
  <si>
    <t>10.8.3</t>
  </si>
  <si>
    <t>Profit on item 10.8.2 above</t>
  </si>
  <si>
    <t>JOHANNESBURG WATER</t>
  </si>
  <si>
    <t>DESCRIPTION</t>
  </si>
  <si>
    <t>SCHEDULE C:  EARTHWORKS (PIPE TRENCHES)</t>
  </si>
  <si>
    <t>SCHEDULE D:  BEDDING (PIPES)</t>
  </si>
  <si>
    <t>SCHEDULE E:  MEDIUM PRESSURE PIPELINES</t>
  </si>
  <si>
    <t>SCHEDULE H: ON PROPERTY PLUMBING</t>
  </si>
  <si>
    <t>SCHEDULE I: METER INSTALLATION</t>
  </si>
  <si>
    <r>
      <t>SUBTOTAL 1</t>
    </r>
    <r>
      <rPr>
        <sz val="12"/>
        <rFont val="Arial"/>
        <family val="2"/>
      </rPr>
      <t>……………………………………..……………………………………………</t>
    </r>
  </si>
  <si>
    <t>SUBTOTAL 2……………………………………..……………………………………………</t>
  </si>
  <si>
    <t>Amount Incl.VAT</t>
  </si>
  <si>
    <t>8.4.2.2</t>
  </si>
  <si>
    <t>PSA 8.9</t>
  </si>
  <si>
    <t>PSC 8.2.12.2</t>
  </si>
  <si>
    <t>PSDB 8.3.6</t>
  </si>
  <si>
    <t>8.2.15</t>
  </si>
  <si>
    <t xml:space="preserve">OHS Act Obligations </t>
  </si>
  <si>
    <t>PSA 8.5</t>
  </si>
  <si>
    <t>PSA 8.3.5.4</t>
  </si>
  <si>
    <t xml:space="preserve">SCHEDULE F: ERF CONNECTIONS  </t>
  </si>
  <si>
    <t xml:space="preserve">SCHEDULE G: YARD CONNECTIONS </t>
  </si>
  <si>
    <t>Contractual requirements (sureties, insurance of the
Works and plant, third party or public liability insurance and unemployment insurance to cover his compliance with the requirements of the Workmen's Compensation Act, 1941 (Act NO. 30 of 1941) and any other initial financing obligations of a preliminary and general nature, such as contributions to the CEITB).</t>
  </si>
  <si>
    <t>Erf connection provision and installation</t>
  </si>
  <si>
    <t>SANS 8.3.3</t>
  </si>
  <si>
    <t xml:space="preserve">Other fixed charged obligations (The rate shall include the cost of additional fixed charge contractual and legislative obligations which which are not provided foranywhere else in the bill of quantities)
</t>
  </si>
  <si>
    <t>h) Fulltime Complaints Handler</t>
  </si>
  <si>
    <t>PS 7</t>
  </si>
  <si>
    <t>h) Access (see SANS sub-clause 5.8)</t>
  </si>
  <si>
    <t>Escalation</t>
  </si>
  <si>
    <t>Sub-Total 2</t>
  </si>
  <si>
    <t>c) 32 mm diameter erf connections</t>
  </si>
  <si>
    <t>b) 25mm diameter erf connections</t>
  </si>
  <si>
    <t xml:space="preserve"> b) 25mm  dia. erf connections</t>
  </si>
  <si>
    <t xml:space="preserve"> c) 32mm dia. erf connections</t>
  </si>
  <si>
    <t>c) 40 mm - 50mm diameter erf connections</t>
  </si>
  <si>
    <t xml:space="preserve"> d) 40mm-50mm dia. erf connections</t>
  </si>
  <si>
    <t>b) 40mm - 50mm diameter</t>
  </si>
  <si>
    <t xml:space="preserve">On-Site Support-for12 months after completion of the contract. </t>
  </si>
  <si>
    <t>PSA 8.3.2.2</t>
  </si>
  <si>
    <t>CONTRACT NUMBER: JW14427A</t>
  </si>
  <si>
    <t>SMMEs Preliminary and General</t>
  </si>
  <si>
    <t>Prov Sum</t>
  </si>
  <si>
    <t>a) Extra over items 1.16 above for overhead charges and profit</t>
  </si>
  <si>
    <t>1.26</t>
  </si>
  <si>
    <t>1.27</t>
  </si>
  <si>
    <t>1.27.1</t>
  </si>
  <si>
    <t>1.27.2</t>
  </si>
  <si>
    <t>1.27.3</t>
  </si>
  <si>
    <t>1.27.4</t>
  </si>
  <si>
    <t>1.23</t>
  </si>
  <si>
    <t>c) Boardroom (No:1)</t>
  </si>
  <si>
    <t>d) Parking (No.2)</t>
  </si>
  <si>
    <t>e) Nameboards (No.4)</t>
  </si>
  <si>
    <t xml:space="preserve">f) Communication </t>
  </si>
  <si>
    <t>g) Telephone and Computer facilities for Complaints Handler Team (No.4)</t>
  </si>
  <si>
    <t>h) Ablution and latrine facilities</t>
  </si>
  <si>
    <t>GREATER ORANGE FARM PHASE 3A WATER INFRASTRUCTURE RENEWAL PROJECT</t>
  </si>
  <si>
    <r>
      <t>SUBTOTAL 3</t>
    </r>
    <r>
      <rPr>
        <sz val="12"/>
        <rFont val="Arial"/>
        <family val="2"/>
      </rPr>
      <t>……………………………………..……………………………………………</t>
    </r>
  </si>
  <si>
    <t>Add Estimated Escalation (@ 7% of Subtotal 1)</t>
  </si>
  <si>
    <t>Add Contigencies (@ 10% of Subtotal 2)</t>
  </si>
  <si>
    <t>Add VAT (15% of Subtotal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</si>
</sst>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quot;R&quot;#,##0;[Red]\-&quot;R&quot;#,##0"/>
    <numFmt numFmtId="165" formatCode="_-&quot;R&quot;* #,##0.00_-;\-&quot;R&quot;* #,##0.00_-;_-&quot;R&quot;* &quot;-&quot;??_-;_-@_-"/>
    <numFmt numFmtId="166" formatCode="_-* #,##0.00_-;\-* #,##0.00_-;_-* &quot;-&quot;??_-;_-@_-"/>
    <numFmt numFmtId="167" formatCode="_ &quot;R&quot;\ * #,##0.00_ ;_ &quot;R&quot;\ * \-#,##0.00_ ;_ &quot;R&quot;\ * &quot;-&quot;??_ ;_ @_ "/>
    <numFmt numFmtId="168" formatCode="_ * #,##0.00_ ;_ * \-#,##0.00_ ;_ * &quot;-&quot;??_ ;_ @_ "/>
    <numFmt numFmtId="169" formatCode="_ * #,##0_ ;_ * \-#,##0_ ;_ * &quot;-&quot;??_ ;_ @_ "/>
    <numFmt numFmtId="170" formatCode="#,##0.0"/>
    <numFmt numFmtId="171" formatCode="_-[$R-1C09]* #,##0.00_-;\-[$R-1C09]* #,##0.00_-;_-[$R-1C09]* &quot;-&quot;??_-;_-@_-"/>
    <numFmt numFmtId="172" formatCode="#,##0_ ;\-#,##0\ "/>
    <numFmt numFmtId="173" formatCode="&quot;R&quot;\ #,##0.00"/>
    <numFmt numFmtId="174" formatCode="_(* #,##0.000000_);_(* \(#,##0.000000\);_(* &quot;-&quot;??_);_(@_)"/>
  </numFmts>
  <fonts count="34" x14ac:knownFonts="1">
    <font>
      <sz val="11"/>
      <color theme="1"/>
      <name val="Calibri"/>
      <family val="2"/>
      <scheme val="minor"/>
    </font>
    <font>
      <sz val="11"/>
      <color theme="1"/>
      <name val="Calibri"/>
      <family val="2"/>
      <scheme val="minor"/>
    </font>
    <font>
      <sz val="10"/>
      <name val="MS Sans Serif"/>
      <family val="2"/>
    </font>
    <font>
      <b/>
      <u/>
      <sz val="10"/>
      <name val="Times New Roman"/>
      <family val="1"/>
    </font>
    <font>
      <sz val="10"/>
      <name val="Arial"/>
      <family val="2"/>
    </font>
    <font>
      <sz val="10"/>
      <name val="Times New Roman"/>
      <family val="1"/>
      <charset val="204"/>
    </font>
    <font>
      <sz val="10"/>
      <color rgb="FF000000"/>
      <name val="Arial"/>
      <family val="2"/>
    </font>
    <font>
      <b/>
      <sz val="12"/>
      <name val="Arial"/>
      <family val="2"/>
    </font>
    <font>
      <sz val="12"/>
      <name val="Arial"/>
      <family val="2"/>
    </font>
    <font>
      <sz val="12"/>
      <color rgb="FFFF0000"/>
      <name val="Arial"/>
      <family val="2"/>
    </font>
    <font>
      <vertAlign val="superscript"/>
      <sz val="12"/>
      <name val="Arial"/>
      <family val="2"/>
    </font>
    <font>
      <sz val="8"/>
      <name val="Calibri"/>
      <family val="2"/>
      <scheme val="minor"/>
    </font>
    <font>
      <strike/>
      <sz val="12"/>
      <name val="Arial"/>
      <family val="2"/>
    </font>
    <font>
      <i/>
      <sz val="12"/>
      <name val="Arial"/>
      <family val="2"/>
    </font>
    <font>
      <sz val="12"/>
      <color indexed="8"/>
      <name val="Arial"/>
      <family val="2"/>
    </font>
    <font>
      <b/>
      <sz val="12"/>
      <color indexed="8"/>
      <name val="Arial"/>
      <family val="2"/>
    </font>
    <font>
      <sz val="12"/>
      <color rgb="FF000000"/>
      <name val="Arial"/>
      <family val="2"/>
    </font>
    <font>
      <b/>
      <sz val="11"/>
      <color rgb="FF000000"/>
      <name val="Calibri"/>
      <family val="2"/>
    </font>
    <font>
      <sz val="11"/>
      <color rgb="FF000000"/>
      <name val="Calibri"/>
      <family val="2"/>
    </font>
    <font>
      <b/>
      <sz val="16"/>
      <name val="Arial Narrow"/>
      <family val="2"/>
    </font>
    <font>
      <sz val="11"/>
      <name val="Calibri"/>
      <family val="2"/>
      <scheme val="minor"/>
    </font>
    <font>
      <b/>
      <sz val="16"/>
      <name val="Arial"/>
      <family val="2"/>
    </font>
    <font>
      <b/>
      <sz val="14"/>
      <color rgb="FF000000"/>
      <name val="Arial"/>
      <family val="2"/>
    </font>
    <font>
      <sz val="12"/>
      <name val="MS Sans Serif"/>
      <family val="2"/>
    </font>
    <font>
      <b/>
      <sz val="12"/>
      <color theme="1"/>
      <name val="Arial"/>
      <family val="2"/>
    </font>
    <font>
      <sz val="12"/>
      <color indexed="12"/>
      <name val="Arial"/>
      <family val="2"/>
    </font>
    <font>
      <sz val="12"/>
      <name val="Calibri"/>
      <family val="2"/>
    </font>
    <font>
      <sz val="12"/>
      <color indexed="10"/>
      <name val="Arial"/>
      <family val="2"/>
    </font>
    <font>
      <sz val="12"/>
      <color theme="1"/>
      <name val="Arial"/>
      <family val="2"/>
    </font>
    <font>
      <b/>
      <i/>
      <sz val="12"/>
      <name val="Arial"/>
      <family val="2"/>
    </font>
    <font>
      <sz val="12"/>
      <color rgb="FF000000"/>
      <name val="Times New Roman"/>
      <family val="1"/>
    </font>
    <font>
      <b/>
      <sz val="10"/>
      <color rgb="FF000000"/>
      <name val="Arial"/>
      <family val="2"/>
    </font>
    <font>
      <b/>
      <sz val="12"/>
      <color rgb="FFFF0000"/>
      <name val="Arial"/>
      <family val="2"/>
    </font>
    <font>
      <strike/>
      <sz val="12"/>
      <color theme="1"/>
      <name val="Arial"/>
      <family val="2"/>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right style="thin">
        <color auto="1"/>
      </right>
      <top style="thin">
        <color auto="1"/>
      </top>
      <bottom style="medium">
        <color auto="1"/>
      </bottom>
      <diagonal/>
    </border>
    <border>
      <left style="thin">
        <color rgb="FF010101"/>
      </left>
      <right style="thin">
        <color rgb="FF010101"/>
      </right>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medium">
        <color auto="1"/>
      </top>
      <bottom style="medium">
        <color indexed="64"/>
      </bottom>
      <diagonal/>
    </border>
    <border>
      <left style="medium">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auto="1"/>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auto="1"/>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4" fillId="0" borderId="0"/>
    <xf numFmtId="0" fontId="4" fillId="0" borderId="0"/>
    <xf numFmtId="0" fontId="5" fillId="0" borderId="0" applyNumberFormat="0" applyFill="0" applyBorder="0" applyProtection="0">
      <alignment vertical="top" wrapText="1"/>
    </xf>
    <xf numFmtId="165" fontId="1" fillId="0" borderId="0" applyFont="0" applyFill="0" applyBorder="0" applyAlignment="0" applyProtection="0"/>
    <xf numFmtId="168" fontId="1" fillId="0" borderId="0" applyFont="0" applyFill="0" applyBorder="0" applyAlignment="0" applyProtection="0"/>
  </cellStyleXfs>
  <cellXfs count="386">
    <xf numFmtId="0" fontId="0" fillId="0" borderId="0" xfId="0"/>
    <xf numFmtId="165" fontId="8" fillId="0" borderId="5" xfId="8" applyFont="1" applyFill="1" applyBorder="1" applyAlignment="1">
      <alignment horizontal="center" vertical="center" wrapText="1"/>
    </xf>
    <xf numFmtId="169" fontId="14" fillId="0" borderId="5" xfId="9"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165" fontId="8" fillId="0" borderId="22" xfId="8" applyFont="1" applyFill="1" applyBorder="1" applyAlignment="1">
      <alignment horizontal="center" vertical="center" wrapText="1"/>
    </xf>
    <xf numFmtId="165" fontId="8" fillId="0" borderId="23" xfId="8" applyFont="1" applyFill="1" applyBorder="1" applyAlignment="1" applyProtection="1">
      <alignment horizontal="center" vertical="center" wrapText="1"/>
      <protection locked="0"/>
    </xf>
    <xf numFmtId="165" fontId="8" fillId="0" borderId="12" xfId="8" applyFont="1" applyFill="1" applyBorder="1" applyAlignment="1">
      <alignment vertical="center" wrapText="1"/>
    </xf>
    <xf numFmtId="165" fontId="8" fillId="0" borderId="22" xfId="8" applyFont="1" applyFill="1" applyBorder="1" applyAlignment="1">
      <alignment vertical="center" wrapText="1"/>
    </xf>
    <xf numFmtId="4" fontId="8" fillId="0" borderId="0" xfId="0" applyNumberFormat="1" applyFont="1" applyAlignment="1">
      <alignment vertical="center"/>
    </xf>
    <xf numFmtId="171" fontId="8" fillId="0" borderId="0" xfId="0" applyNumberFormat="1" applyFont="1" applyAlignment="1">
      <alignment vertical="center"/>
    </xf>
    <xf numFmtId="0" fontId="8" fillId="0" borderId="0" xfId="0" applyFont="1" applyAlignment="1">
      <alignment vertical="center"/>
    </xf>
    <xf numFmtId="0" fontId="7" fillId="0" borderId="0" xfId="2" applyFont="1" applyAlignment="1">
      <alignment horizontal="center" vertical="center" wrapText="1"/>
    </xf>
    <xf numFmtId="1" fontId="7" fillId="0" borderId="5" xfId="2" quotePrefix="1" applyNumberFormat="1" applyFont="1" applyBorder="1" applyAlignment="1">
      <alignment horizontal="center" vertical="center" wrapText="1"/>
    </xf>
    <xf numFmtId="0" fontId="7" fillId="0" borderId="5" xfId="2" quotePrefix="1" applyFont="1" applyBorder="1" applyAlignment="1">
      <alignment horizontal="center" vertical="center" wrapText="1"/>
    </xf>
    <xf numFmtId="0" fontId="7" fillId="0" borderId="5" xfId="2" quotePrefix="1" applyFont="1" applyBorder="1" applyAlignment="1">
      <alignment vertical="center" wrapText="1"/>
    </xf>
    <xf numFmtId="0" fontId="8" fillId="0" borderId="5" xfId="2" applyFont="1" applyBorder="1" applyAlignment="1">
      <alignment horizontal="center" vertical="center" wrapText="1"/>
    </xf>
    <xf numFmtId="3" fontId="8" fillId="0" borderId="5" xfId="2" applyNumberFormat="1" applyFont="1" applyBorder="1" applyAlignment="1">
      <alignment horizontal="center" vertical="center" wrapText="1"/>
    </xf>
    <xf numFmtId="4" fontId="8" fillId="0" borderId="22" xfId="2" applyNumberFormat="1" applyFont="1" applyBorder="1" applyAlignment="1" applyProtection="1">
      <alignment horizontal="center" vertical="center" wrapText="1"/>
      <protection locked="0"/>
    </xf>
    <xf numFmtId="171" fontId="8" fillId="0" borderId="23" xfId="2" applyNumberFormat="1" applyFont="1" applyBorder="1" applyAlignment="1" applyProtection="1">
      <alignment horizontal="center" vertical="center" wrapText="1"/>
      <protection locked="0"/>
    </xf>
    <xf numFmtId="0" fontId="8" fillId="0" borderId="0" xfId="2" applyFont="1" applyAlignment="1" applyProtection="1">
      <alignment vertical="center" wrapText="1"/>
      <protection locked="0"/>
    </xf>
    <xf numFmtId="0" fontId="8" fillId="0" borderId="5" xfId="2" quotePrefix="1" applyFont="1" applyBorder="1" applyAlignment="1">
      <alignment horizontal="center" vertical="center" wrapText="1"/>
    </xf>
    <xf numFmtId="0" fontId="8" fillId="0" borderId="5" xfId="2" quotePrefix="1" applyFont="1" applyBorder="1" applyAlignment="1">
      <alignment vertical="center" wrapText="1"/>
    </xf>
    <xf numFmtId="171" fontId="8" fillId="0" borderId="22" xfId="2" applyNumberFormat="1" applyFont="1" applyBorder="1" applyAlignment="1" applyProtection="1">
      <alignment horizontal="center" vertical="center" wrapText="1"/>
      <protection locked="0"/>
    </xf>
    <xf numFmtId="0" fontId="7" fillId="0" borderId="5" xfId="2" applyFont="1" applyBorder="1" applyAlignment="1">
      <alignment horizontal="center" vertical="center" wrapText="1"/>
    </xf>
    <xf numFmtId="0" fontId="7" fillId="0" borderId="5" xfId="2" applyFont="1" applyBorder="1" applyAlignment="1">
      <alignment vertical="center" wrapText="1"/>
    </xf>
    <xf numFmtId="0" fontId="8" fillId="0" borderId="5" xfId="2" applyFont="1" applyBorder="1" applyAlignment="1">
      <alignment vertical="center" wrapText="1"/>
    </xf>
    <xf numFmtId="0" fontId="8" fillId="0" borderId="5" xfId="3" applyFont="1" applyBorder="1" applyAlignment="1">
      <alignment horizontal="left" vertical="center"/>
    </xf>
    <xf numFmtId="0" fontId="7" fillId="0" borderId="5" xfId="3" applyFont="1" applyBorder="1" applyAlignment="1">
      <alignment horizontal="left" vertical="center"/>
    </xf>
    <xf numFmtId="0" fontId="8" fillId="0" borderId="5" xfId="3" applyFont="1" applyBorder="1" applyAlignment="1">
      <alignment horizontal="left" vertical="center" wrapText="1"/>
    </xf>
    <xf numFmtId="171" fontId="8" fillId="0" borderId="0" xfId="2" applyNumberFormat="1" applyFont="1" applyAlignment="1" applyProtection="1">
      <alignment vertical="center" wrapText="1"/>
      <protection locked="0"/>
    </xf>
    <xf numFmtId="0" fontId="8" fillId="0" borderId="8" xfId="2" quotePrefix="1" applyFont="1" applyBorder="1" applyAlignment="1" applyProtection="1">
      <alignment horizontal="center" vertical="center" wrapText="1"/>
      <protection locked="0"/>
    </xf>
    <xf numFmtId="171" fontId="7" fillId="0" borderId="33" xfId="2" applyNumberFormat="1" applyFont="1" applyBorder="1" applyAlignment="1" applyProtection="1">
      <alignment horizontal="center" vertical="center" wrapText="1"/>
      <protection locked="0"/>
    </xf>
    <xf numFmtId="0" fontId="9" fillId="0" borderId="0" xfId="2" applyFont="1" applyAlignment="1" applyProtection="1">
      <alignment vertical="center" wrapText="1"/>
      <protection locked="0"/>
    </xf>
    <xf numFmtId="0" fontId="8" fillId="0" borderId="5" xfId="2" applyFont="1" applyBorder="1" applyAlignment="1" applyProtection="1">
      <alignment horizontal="center" vertical="center" wrapText="1"/>
      <protection locked="0"/>
    </xf>
    <xf numFmtId="0" fontId="12" fillId="0" borderId="5" xfId="2" applyFont="1" applyBorder="1" applyAlignment="1">
      <alignment horizontal="center" vertical="center" wrapText="1"/>
    </xf>
    <xf numFmtId="170" fontId="8" fillId="0" borderId="5" xfId="2" applyNumberFormat="1" applyFont="1" applyBorder="1" applyAlignment="1">
      <alignment horizontal="center" vertical="center" wrapText="1"/>
    </xf>
    <xf numFmtId="3" fontId="8" fillId="0" borderId="6" xfId="2" applyNumberFormat="1" applyFont="1" applyBorder="1" applyAlignment="1">
      <alignment horizontal="center" vertical="center" wrapText="1"/>
    </xf>
    <xf numFmtId="171" fontId="8" fillId="0" borderId="42" xfId="2" applyNumberFormat="1" applyFont="1" applyBorder="1" applyAlignment="1" applyProtection="1">
      <alignment horizontal="center" vertical="center" wrapText="1"/>
      <protection locked="0"/>
    </xf>
    <xf numFmtId="168" fontId="8" fillId="0" borderId="0" xfId="9" applyFont="1" applyFill="1" applyAlignment="1" applyProtection="1">
      <alignment vertical="center" wrapText="1"/>
      <protection locked="0"/>
    </xf>
    <xf numFmtId="43" fontId="8" fillId="0" borderId="0" xfId="2" applyNumberFormat="1" applyFont="1" applyAlignment="1" applyProtection="1">
      <alignment vertical="center" wrapText="1"/>
      <protection locked="0"/>
    </xf>
    <xf numFmtId="9" fontId="8" fillId="0" borderId="22" xfId="1" applyFont="1" applyFill="1" applyBorder="1" applyAlignment="1" applyProtection="1">
      <alignment horizontal="center" vertical="center" wrapText="1"/>
      <protection locked="0"/>
    </xf>
    <xf numFmtId="171" fontId="7" fillId="0" borderId="29" xfId="2" applyNumberFormat="1" applyFont="1" applyBorder="1" applyAlignment="1" applyProtection="1">
      <alignment horizontal="center" vertical="center" wrapText="1"/>
      <protection locked="0"/>
    </xf>
    <xf numFmtId="171" fontId="7" fillId="0" borderId="32" xfId="2" applyNumberFormat="1" applyFont="1" applyBorder="1" applyAlignment="1" applyProtection="1">
      <alignment horizontal="center" vertical="center" wrapText="1"/>
      <protection locked="0"/>
    </xf>
    <xf numFmtId="3" fontId="8" fillId="0" borderId="5" xfId="2" quotePrefix="1" applyNumberFormat="1" applyFont="1" applyBorder="1" applyAlignment="1">
      <alignment horizontal="center" vertical="center" wrapText="1"/>
    </xf>
    <xf numFmtId="0" fontId="8" fillId="0" borderId="6" xfId="2" applyFont="1" applyBorder="1" applyAlignment="1">
      <alignment horizontal="center" vertical="center" wrapText="1"/>
    </xf>
    <xf numFmtId="3" fontId="8" fillId="0" borderId="12" xfId="2" applyNumberFormat="1" applyFont="1" applyBorder="1" applyAlignment="1" applyProtection="1">
      <alignment horizontal="center" vertical="center" wrapText="1"/>
      <protection locked="0"/>
    </xf>
    <xf numFmtId="0" fontId="8" fillId="0" borderId="0" xfId="2" applyFont="1" applyAlignment="1">
      <alignment horizontal="center" vertical="center" wrapText="1"/>
    </xf>
    <xf numFmtId="0" fontId="8" fillId="0" borderId="6" xfId="2" applyFont="1" applyBorder="1" applyAlignment="1">
      <alignment vertical="center" wrapText="1"/>
    </xf>
    <xf numFmtId="0" fontId="8" fillId="0" borderId="6" xfId="2" quotePrefix="1" applyFont="1" applyBorder="1" applyAlignment="1">
      <alignment horizontal="center" vertical="center" wrapText="1"/>
    </xf>
    <xf numFmtId="0" fontId="13" fillId="0" borderId="5" xfId="2" applyFont="1" applyBorder="1" applyAlignment="1">
      <alignment vertical="center" wrapText="1"/>
    </xf>
    <xf numFmtId="0" fontId="8" fillId="0" borderId="8" xfId="2" quotePrefix="1" applyFont="1" applyBorder="1" applyAlignment="1">
      <alignment horizontal="center" vertical="center" wrapText="1"/>
    </xf>
    <xf numFmtId="4" fontId="7" fillId="0" borderId="22" xfId="2" applyNumberFormat="1" applyFont="1" applyBorder="1" applyAlignment="1" applyProtection="1">
      <alignment horizontal="center" vertical="center" wrapText="1"/>
      <protection locked="0"/>
    </xf>
    <xf numFmtId="171" fontId="7" fillId="0" borderId="23" xfId="2" applyNumberFormat="1" applyFont="1" applyBorder="1" applyAlignment="1" applyProtection="1">
      <alignment horizontal="center" vertical="center" wrapText="1"/>
      <protection locked="0"/>
    </xf>
    <xf numFmtId="3" fontId="8" fillId="0" borderId="0" xfId="2" applyNumberFormat="1" applyFont="1" applyAlignment="1">
      <alignment horizontal="center" vertical="center" wrapText="1"/>
    </xf>
    <xf numFmtId="0" fontId="8" fillId="0" borderId="34" xfId="2" quotePrefix="1" applyFont="1" applyBorder="1" applyAlignment="1">
      <alignment horizontal="center" vertical="center" wrapText="1"/>
    </xf>
    <xf numFmtId="0" fontId="8" fillId="0" borderId="34" xfId="2" applyFont="1" applyBorder="1" applyAlignment="1" applyProtection="1">
      <alignment horizontal="center" vertical="center" wrapText="1"/>
      <protection locked="0"/>
    </xf>
    <xf numFmtId="0" fontId="8" fillId="0" borderId="34" xfId="2" applyFont="1" applyBorder="1" applyAlignment="1">
      <alignment vertical="center" wrapText="1"/>
    </xf>
    <xf numFmtId="0" fontId="8" fillId="0" borderId="34" xfId="2" applyFont="1" applyBorder="1" applyAlignment="1">
      <alignment horizontal="center" vertical="center" wrapText="1"/>
    </xf>
    <xf numFmtId="171" fontId="7" fillId="0" borderId="10" xfId="2" applyNumberFormat="1" applyFont="1" applyBorder="1" applyAlignment="1" applyProtection="1">
      <alignment horizontal="center" vertical="center" wrapText="1"/>
      <protection locked="0"/>
    </xf>
    <xf numFmtId="0" fontId="7" fillId="0" borderId="21" xfId="2" applyFont="1" applyBorder="1" applyAlignment="1">
      <alignment horizontal="center" vertical="center" wrapText="1"/>
    </xf>
    <xf numFmtId="0" fontId="7" fillId="0" borderId="30" xfId="2" applyFont="1" applyBorder="1" applyAlignment="1">
      <alignment horizontal="center" vertical="center" wrapText="1"/>
    </xf>
    <xf numFmtId="1" fontId="7" fillId="0" borderId="30" xfId="2" applyNumberFormat="1" applyFont="1" applyBorder="1" applyAlignment="1">
      <alignment horizontal="center" vertical="center" wrapText="1"/>
    </xf>
    <xf numFmtId="4" fontId="7" fillId="0" borderId="30" xfId="2" applyNumberFormat="1" applyFont="1" applyBorder="1" applyAlignment="1">
      <alignment horizontal="center" vertical="center" wrapText="1"/>
    </xf>
    <xf numFmtId="165" fontId="7" fillId="0" borderId="19" xfId="8" applyFont="1" applyFill="1" applyBorder="1" applyAlignment="1">
      <alignment horizontal="center" vertical="center" wrapText="1"/>
    </xf>
    <xf numFmtId="0" fontId="4" fillId="0" borderId="12"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1" fontId="4" fillId="0" borderId="6" xfId="0" applyNumberFormat="1" applyFont="1" applyBorder="1" applyAlignment="1">
      <alignment horizontal="center" vertical="center" wrapText="1"/>
    </xf>
    <xf numFmtId="165" fontId="4" fillId="0" borderId="6" xfId="8" applyFont="1" applyFill="1" applyBorder="1" applyAlignment="1">
      <alignment vertical="center" wrapText="1"/>
    </xf>
    <xf numFmtId="1" fontId="7" fillId="0" borderId="22" xfId="2" applyNumberFormat="1" applyFont="1" applyBorder="1" applyAlignment="1">
      <alignment horizontal="center" vertical="center" wrapText="1"/>
    </xf>
    <xf numFmtId="0" fontId="7" fillId="0" borderId="6" xfId="2" quotePrefix="1" applyFont="1" applyBorder="1" applyAlignment="1">
      <alignment horizontal="center" vertical="center" wrapText="1"/>
    </xf>
    <xf numFmtId="1" fontId="8" fillId="0" borderId="6" xfId="2" applyNumberFormat="1" applyFont="1" applyBorder="1" applyAlignment="1" applyProtection="1">
      <alignment horizontal="center" vertical="center" wrapText="1"/>
      <protection locked="0"/>
    </xf>
    <xf numFmtId="173" fontId="8" fillId="0" borderId="5" xfId="2" applyNumberFormat="1" applyFont="1" applyBorder="1" applyAlignment="1">
      <alignment horizontal="center" vertical="center" wrapText="1"/>
    </xf>
    <xf numFmtId="0" fontId="7" fillId="0" borderId="22"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left" vertical="center" wrapText="1"/>
    </xf>
    <xf numFmtId="165" fontId="8" fillId="0" borderId="6" xfId="8" applyFont="1" applyFill="1" applyBorder="1" applyAlignment="1" applyProtection="1">
      <alignment horizontal="center" vertical="center" wrapText="1"/>
      <protection locked="0"/>
    </xf>
    <xf numFmtId="0" fontId="8" fillId="0" borderId="22" xfId="2" applyFont="1" applyBorder="1" applyAlignment="1">
      <alignment horizontal="center" vertical="center" wrapText="1"/>
    </xf>
    <xf numFmtId="0" fontId="8" fillId="0" borderId="6" xfId="2" applyFont="1" applyBorder="1" applyAlignment="1">
      <alignment horizontal="left" vertical="center" wrapText="1"/>
    </xf>
    <xf numFmtId="1" fontId="8" fillId="0" borderId="6" xfId="2" applyNumberFormat="1" applyFont="1" applyBorder="1" applyAlignment="1">
      <alignment horizontal="center" vertical="center" wrapText="1"/>
    </xf>
    <xf numFmtId="165" fontId="8" fillId="0" borderId="6" xfId="8" applyFont="1" applyFill="1" applyBorder="1" applyAlignment="1">
      <alignment horizontal="center" vertical="center" wrapText="1"/>
    </xf>
    <xf numFmtId="171" fontId="8" fillId="0" borderId="6" xfId="8" applyNumberFormat="1" applyFont="1" applyFill="1" applyBorder="1" applyAlignment="1">
      <alignment horizontal="center" vertical="center" wrapText="1"/>
    </xf>
    <xf numFmtId="171" fontId="8" fillId="0" borderId="6" xfId="8" applyNumberFormat="1" applyFont="1" applyFill="1" applyBorder="1" applyAlignment="1" applyProtection="1">
      <alignment horizontal="center" vertical="center" wrapText="1"/>
      <protection locked="0"/>
    </xf>
    <xf numFmtId="1" fontId="9" fillId="0" borderId="6" xfId="2" applyNumberFormat="1" applyFont="1" applyBorder="1" applyAlignment="1">
      <alignment horizontal="center" vertical="center" wrapText="1"/>
    </xf>
    <xf numFmtId="171" fontId="8" fillId="0" borderId="6" xfId="2" applyNumberFormat="1" applyFont="1" applyBorder="1" applyAlignment="1" applyProtection="1">
      <alignment horizontal="center" vertical="center" wrapText="1"/>
      <protection locked="0"/>
    </xf>
    <xf numFmtId="171" fontId="8" fillId="0" borderId="6" xfId="2" applyNumberFormat="1" applyFont="1" applyBorder="1" applyAlignment="1">
      <alignment horizontal="center" vertical="center" wrapText="1"/>
    </xf>
    <xf numFmtId="165" fontId="7" fillId="0" borderId="33" xfId="8" applyFont="1" applyFill="1" applyBorder="1" applyAlignment="1">
      <alignment vertical="center" wrapText="1"/>
    </xf>
    <xf numFmtId="0" fontId="7" fillId="0" borderId="6" xfId="2" applyFont="1" applyBorder="1" applyAlignment="1" applyProtection="1">
      <alignment horizontal="right" vertical="center" wrapText="1"/>
      <protection locked="0"/>
    </xf>
    <xf numFmtId="0" fontId="7" fillId="0" borderId="5" xfId="2" applyFont="1" applyBorder="1" applyAlignment="1" applyProtection="1">
      <alignment horizontal="right" vertical="center" wrapText="1"/>
      <protection locked="0"/>
    </xf>
    <xf numFmtId="0" fontId="7" fillId="0" borderId="6" xfId="2" applyFont="1" applyBorder="1" applyAlignment="1" applyProtection="1">
      <alignment horizontal="center" vertical="center" wrapText="1"/>
      <protection locked="0"/>
    </xf>
    <xf numFmtId="173" fontId="8" fillId="0" borderId="6" xfId="2" applyNumberFormat="1" applyFont="1" applyBorder="1" applyAlignment="1">
      <alignment horizontal="center" vertical="center" wrapText="1"/>
    </xf>
    <xf numFmtId="1" fontId="8" fillId="0" borderId="5" xfId="2" applyNumberFormat="1" applyFont="1" applyBorder="1" applyAlignment="1">
      <alignment horizontal="center" vertical="center" wrapText="1"/>
    </xf>
    <xf numFmtId="0" fontId="4" fillId="0" borderId="6" xfId="0" applyFont="1" applyBorder="1" applyAlignment="1">
      <alignment vertical="center" wrapText="1"/>
    </xf>
    <xf numFmtId="0" fontId="24" fillId="0" borderId="21" xfId="0" applyFont="1" applyBorder="1"/>
    <xf numFmtId="0" fontId="24" fillId="0" borderId="30" xfId="0" applyFont="1" applyBorder="1"/>
    <xf numFmtId="0" fontId="24" fillId="0" borderId="30" xfId="0" applyFont="1" applyBorder="1" applyAlignment="1">
      <alignment horizontal="center"/>
    </xf>
    <xf numFmtId="0" fontId="24" fillId="0" borderId="31" xfId="0" applyFont="1" applyBorder="1" applyAlignment="1">
      <alignment horizontal="center"/>
    </xf>
    <xf numFmtId="165" fontId="24" fillId="0" borderId="30" xfId="8" applyFont="1" applyFill="1" applyBorder="1" applyAlignment="1">
      <alignment horizontal="center"/>
    </xf>
    <xf numFmtId="165" fontId="24" fillId="0" borderId="10" xfId="8" applyFont="1" applyFill="1" applyBorder="1" applyAlignment="1">
      <alignment horizontal="center"/>
    </xf>
    <xf numFmtId="165" fontId="28" fillId="0" borderId="12" xfId="8" applyFont="1" applyFill="1" applyBorder="1"/>
    <xf numFmtId="165" fontId="28" fillId="0" borderId="6" xfId="8" applyFont="1" applyFill="1" applyBorder="1"/>
    <xf numFmtId="0" fontId="7" fillId="0" borderId="6" xfId="2" applyFont="1" applyBorder="1" applyAlignment="1">
      <alignment vertical="center" wrapText="1"/>
    </xf>
    <xf numFmtId="0" fontId="8" fillId="0" borderId="6" xfId="2" quotePrefix="1" applyFont="1" applyBorder="1" applyAlignment="1">
      <alignment vertical="center" wrapText="1"/>
    </xf>
    <xf numFmtId="1" fontId="8" fillId="0" borderId="6" xfId="2" quotePrefix="1" applyNumberFormat="1" applyFont="1" applyBorder="1" applyAlignment="1">
      <alignment horizontal="center" vertical="center" wrapText="1"/>
    </xf>
    <xf numFmtId="1" fontId="8" fillId="0" borderId="6" xfId="2" quotePrefix="1" applyNumberFormat="1" applyFont="1" applyBorder="1" applyAlignment="1" applyProtection="1">
      <alignment horizontal="center" vertical="center" wrapText="1"/>
      <protection locked="0"/>
    </xf>
    <xf numFmtId="165" fontId="28" fillId="0" borderId="0" xfId="8" applyFont="1" applyFill="1"/>
    <xf numFmtId="0" fontId="8" fillId="0" borderId="22" xfId="2" applyFont="1" applyBorder="1" applyAlignment="1">
      <alignment horizontal="left" vertical="center" wrapText="1"/>
    </xf>
    <xf numFmtId="171" fontId="28" fillId="0" borderId="12" xfId="8" applyNumberFormat="1" applyFont="1" applyFill="1" applyBorder="1"/>
    <xf numFmtId="165" fontId="24" fillId="0" borderId="29" xfId="8" applyFont="1" applyFill="1" applyBorder="1"/>
    <xf numFmtId="165" fontId="24" fillId="0" borderId="32" xfId="8" applyFont="1" applyFill="1" applyBorder="1"/>
    <xf numFmtId="2" fontId="8" fillId="0" borderId="22" xfId="2" applyNumberFormat="1" applyFont="1" applyBorder="1" applyAlignment="1">
      <alignment horizontal="left" vertical="center" wrapText="1"/>
    </xf>
    <xf numFmtId="0" fontId="23" fillId="0" borderId="0" xfId="2" applyFont="1" applyAlignment="1">
      <alignment vertical="center" wrapText="1"/>
    </xf>
    <xf numFmtId="1" fontId="23" fillId="0" borderId="6" xfId="2" applyNumberFormat="1" applyFont="1" applyBorder="1" applyAlignment="1">
      <alignment horizontal="center" vertical="center" wrapText="1"/>
    </xf>
    <xf numFmtId="0" fontId="7" fillId="0" borderId="8" xfId="2" applyFont="1" applyBorder="1" applyAlignment="1" applyProtection="1">
      <alignment horizontal="left" vertical="center" wrapText="1"/>
      <protection locked="0"/>
    </xf>
    <xf numFmtId="0" fontId="7" fillId="0" borderId="31" xfId="2" applyFont="1" applyBorder="1" applyAlignment="1" applyProtection="1">
      <alignment horizontal="center" vertical="center" wrapText="1"/>
      <protection locked="0"/>
    </xf>
    <xf numFmtId="0" fontId="7" fillId="0" borderId="31" xfId="2" applyFont="1" applyBorder="1" applyAlignment="1" applyProtection="1">
      <alignment vertical="center" wrapText="1"/>
      <protection locked="0"/>
    </xf>
    <xf numFmtId="3" fontId="7" fillId="0" borderId="30" xfId="2" applyNumberFormat="1" applyFont="1" applyBorder="1" applyAlignment="1" applyProtection="1">
      <alignment horizontal="center" vertical="center" wrapText="1"/>
      <protection locked="0"/>
    </xf>
    <xf numFmtId="4" fontId="7" fillId="0" borderId="30" xfId="2" applyNumberFormat="1" applyFont="1" applyBorder="1" applyAlignment="1" applyProtection="1">
      <alignment vertical="center" wrapText="1"/>
      <protection locked="0"/>
    </xf>
    <xf numFmtId="171" fontId="7" fillId="0" borderId="19" xfId="2" applyNumberFormat="1" applyFont="1" applyBorder="1" applyAlignment="1" applyProtection="1">
      <alignment vertical="center" wrapText="1"/>
      <protection locked="0"/>
    </xf>
    <xf numFmtId="0" fontId="7" fillId="0" borderId="5" xfId="2" applyFont="1" applyBorder="1" applyAlignment="1" applyProtection="1">
      <alignment horizontal="left" vertical="center" wrapText="1"/>
      <protection locked="0"/>
    </xf>
    <xf numFmtId="0" fontId="7" fillId="0" borderId="5" xfId="2" applyFont="1" applyBorder="1" applyAlignment="1" applyProtection="1">
      <alignment horizontal="center" vertical="center" wrapText="1"/>
      <protection locked="0"/>
    </xf>
    <xf numFmtId="0" fontId="7" fillId="0" borderId="5" xfId="2" applyFont="1" applyBorder="1" applyAlignment="1" applyProtection="1">
      <alignment vertical="center" wrapText="1"/>
      <protection locked="0"/>
    </xf>
    <xf numFmtId="3" fontId="8" fillId="0" borderId="6" xfId="2" applyNumberFormat="1" applyFont="1" applyBorder="1" applyAlignment="1" applyProtection="1">
      <alignment horizontal="center" vertical="center" wrapText="1"/>
      <protection locked="0"/>
    </xf>
    <xf numFmtId="4" fontId="8" fillId="0" borderId="6" xfId="2" applyNumberFormat="1" applyFont="1" applyBorder="1" applyAlignment="1" applyProtection="1">
      <alignment vertical="center" wrapText="1"/>
      <protection locked="0"/>
    </xf>
    <xf numFmtId="171" fontId="8" fillId="0" borderId="6" xfId="2" applyNumberFormat="1" applyFont="1" applyBorder="1" applyAlignment="1" applyProtection="1">
      <alignment vertical="center" wrapText="1"/>
      <protection locked="0"/>
    </xf>
    <xf numFmtId="0" fontId="8" fillId="0" borderId="5" xfId="2" applyFont="1" applyBorder="1" applyAlignment="1" applyProtection="1">
      <alignment horizontal="left" vertical="center" wrapText="1"/>
      <protection locked="0"/>
    </xf>
    <xf numFmtId="0" fontId="8" fillId="0" borderId="5" xfId="2" applyFont="1" applyBorder="1" applyAlignment="1" applyProtection="1">
      <alignment vertical="center" wrapText="1"/>
      <protection locked="0"/>
    </xf>
    <xf numFmtId="171" fontId="7" fillId="0" borderId="33" xfId="2" applyNumberFormat="1" applyFont="1" applyBorder="1" applyAlignment="1" applyProtection="1">
      <alignment vertical="center" wrapText="1"/>
      <protection locked="0"/>
    </xf>
    <xf numFmtId="165" fontId="7" fillId="0" borderId="30" xfId="8" applyFont="1" applyFill="1" applyBorder="1" applyAlignment="1">
      <alignment horizontal="center" vertical="center" wrapText="1"/>
    </xf>
    <xf numFmtId="1" fontId="8" fillId="0" borderId="5" xfId="2" applyNumberFormat="1" applyFont="1" applyBorder="1" applyAlignment="1" applyProtection="1">
      <alignment horizontal="center" vertical="center" wrapText="1"/>
      <protection locked="0"/>
    </xf>
    <xf numFmtId="165" fontId="7" fillId="0" borderId="5" xfId="8" applyFont="1" applyFill="1" applyBorder="1" applyAlignment="1">
      <alignment horizontal="center" vertical="center" wrapText="1"/>
    </xf>
    <xf numFmtId="0" fontId="8" fillId="0" borderId="6" xfId="2" applyFont="1" applyBorder="1" applyAlignment="1">
      <alignment horizontal="center" vertical="center"/>
    </xf>
    <xf numFmtId="1" fontId="25" fillId="0" borderId="5" xfId="2" applyNumberFormat="1" applyFont="1" applyBorder="1" applyAlignment="1" applyProtection="1">
      <alignment horizontal="center" vertical="center" wrapText="1"/>
      <protection locked="0"/>
    </xf>
    <xf numFmtId="171" fontId="8" fillId="0" borderId="5" xfId="8" applyNumberFormat="1" applyFont="1" applyFill="1" applyBorder="1" applyAlignment="1">
      <alignment horizontal="center" vertical="center" wrapText="1"/>
    </xf>
    <xf numFmtId="0" fontId="7" fillId="0" borderId="6" xfId="2" quotePrefix="1" applyFont="1" applyBorder="1" applyAlignment="1">
      <alignment vertical="center" wrapText="1"/>
    </xf>
    <xf numFmtId="171" fontId="0" fillId="0" borderId="0" xfId="8" applyNumberFormat="1" applyFont="1" applyFill="1"/>
    <xf numFmtId="0" fontId="27" fillId="0" borderId="6" xfId="2" applyFont="1" applyBorder="1" applyAlignment="1">
      <alignment horizontal="center" vertical="center"/>
    </xf>
    <xf numFmtId="0" fontId="8" fillId="0" borderId="12" xfId="2" applyFont="1" applyBorder="1" applyAlignment="1">
      <alignment horizontal="center" vertical="center"/>
    </xf>
    <xf numFmtId="171" fontId="8" fillId="0" borderId="6" xfId="2" applyNumberFormat="1" applyFont="1" applyBorder="1" applyAlignment="1">
      <alignment vertical="center" wrapText="1"/>
    </xf>
    <xf numFmtId="0" fontId="27" fillId="0" borderId="22" xfId="2" applyFont="1" applyBorder="1" applyAlignment="1">
      <alignment horizontal="center" vertical="center" wrapText="1"/>
    </xf>
    <xf numFmtId="3" fontId="8" fillId="0" borderId="5" xfId="2" applyNumberFormat="1" applyFont="1" applyBorder="1" applyAlignment="1" applyProtection="1">
      <alignment horizontal="center" vertical="center" wrapText="1"/>
      <protection locked="0"/>
    </xf>
    <xf numFmtId="171" fontId="7" fillId="0" borderId="6" xfId="2" applyNumberFormat="1" applyFont="1" applyBorder="1" applyAlignment="1" applyProtection="1">
      <alignment vertical="center" wrapText="1"/>
      <protection locked="0"/>
    </xf>
    <xf numFmtId="165" fontId="0" fillId="0" borderId="6" xfId="8" applyFont="1" applyFill="1" applyBorder="1"/>
    <xf numFmtId="0" fontId="8" fillId="0" borderId="6" xfId="2" quotePrefix="1" applyFont="1" applyBorder="1" applyAlignment="1">
      <alignment horizontal="left" vertical="center" wrapText="1"/>
    </xf>
    <xf numFmtId="0" fontId="8" fillId="0" borderId="12"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6" xfId="2" applyFont="1" applyBorder="1" applyAlignment="1">
      <alignment horizontal="center" vertical="center" wrapText="1"/>
    </xf>
    <xf numFmtId="0" fontId="8" fillId="0" borderId="0" xfId="2" quotePrefix="1" applyFont="1" applyAlignment="1">
      <alignment horizontal="left" vertical="center" wrapText="1"/>
    </xf>
    <xf numFmtId="0" fontId="8" fillId="0" borderId="0" xfId="2" applyFont="1" applyAlignment="1">
      <alignment vertical="center" wrapText="1"/>
    </xf>
    <xf numFmtId="0" fontId="8" fillId="0" borderId="0" xfId="2" applyFont="1" applyAlignment="1">
      <alignment horizontal="left" vertical="center" wrapText="1"/>
    </xf>
    <xf numFmtId="165" fontId="24" fillId="0" borderId="10" xfId="8" applyFont="1" applyFill="1" applyBorder="1"/>
    <xf numFmtId="1" fontId="7" fillId="0" borderId="19" xfId="2" applyNumberFormat="1" applyFont="1" applyBorder="1" applyAlignment="1">
      <alignment horizontal="center" vertical="center" wrapText="1"/>
    </xf>
    <xf numFmtId="165" fontId="7" fillId="0" borderId="48" xfId="8" applyFont="1" applyFill="1" applyBorder="1" applyAlignment="1">
      <alignment vertical="center" wrapText="1"/>
    </xf>
    <xf numFmtId="0" fontId="8" fillId="0" borderId="15" xfId="0" applyFont="1" applyBorder="1" applyAlignment="1">
      <alignment horizontal="center" vertical="top" wrapText="1"/>
    </xf>
    <xf numFmtId="0" fontId="8" fillId="0" borderId="5" xfId="0" applyFont="1" applyBorder="1" applyAlignment="1">
      <alignment horizontal="center" vertical="top" wrapText="1"/>
    </xf>
    <xf numFmtId="0" fontId="8" fillId="0" borderId="5" xfId="0" applyFont="1" applyBorder="1" applyAlignment="1">
      <alignment vertical="top" wrapText="1"/>
    </xf>
    <xf numFmtId="0" fontId="7" fillId="0" borderId="5" xfId="0" applyFont="1" applyBorder="1" applyAlignment="1">
      <alignment horizontal="center" vertical="center" wrapText="1"/>
    </xf>
    <xf numFmtId="1" fontId="7" fillId="0" borderId="23"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7" fillId="0" borderId="0" xfId="0" applyFont="1" applyAlignment="1">
      <alignment vertical="top" wrapText="1"/>
    </xf>
    <xf numFmtId="0" fontId="8" fillId="0" borderId="5" xfId="0" applyFont="1" applyBorder="1" applyAlignment="1">
      <alignment horizontal="center" vertical="center" wrapText="1"/>
    </xf>
    <xf numFmtId="1" fontId="8" fillId="0" borderId="23" xfId="0" applyNumberFormat="1" applyFont="1" applyBorder="1" applyAlignment="1">
      <alignment horizontal="center" vertical="center" wrapText="1"/>
    </xf>
    <xf numFmtId="0" fontId="7" fillId="0" borderId="6" xfId="0" applyFont="1" applyBorder="1" applyAlignment="1">
      <alignment vertical="top" wrapText="1"/>
    </xf>
    <xf numFmtId="0" fontId="8" fillId="0" borderId="0" xfId="0" applyFont="1" applyAlignment="1">
      <alignment horizontal="center" vertical="center" wrapText="1"/>
    </xf>
    <xf numFmtId="3" fontId="8"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8" fillId="0" borderId="6" xfId="0" applyFont="1" applyBorder="1" applyAlignment="1">
      <alignment vertical="top" wrapText="1"/>
    </xf>
    <xf numFmtId="0" fontId="8" fillId="0" borderId="6" xfId="0" applyFont="1" applyBorder="1" applyAlignment="1">
      <alignment horizontal="center" vertical="center" wrapText="1"/>
    </xf>
    <xf numFmtId="3" fontId="8" fillId="0" borderId="0" xfId="0" applyNumberFormat="1" applyFont="1" applyAlignment="1">
      <alignment horizontal="center" vertical="center" wrapText="1"/>
    </xf>
    <xf numFmtId="0" fontId="7" fillId="0" borderId="6" xfId="0" applyFont="1" applyBorder="1" applyAlignment="1">
      <alignment horizontal="center" vertical="top" wrapText="1"/>
    </xf>
    <xf numFmtId="0" fontId="16" fillId="0" borderId="6" xfId="0" applyFont="1" applyBorder="1" applyAlignment="1">
      <alignment horizontal="center"/>
    </xf>
    <xf numFmtId="165" fontId="7" fillId="0" borderId="19" xfId="8" applyFont="1" applyFill="1"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8" fillId="0" borderId="6" xfId="0" applyFont="1" applyBorder="1" applyAlignment="1">
      <alignment horizontal="center" vertical="top" wrapText="1"/>
    </xf>
    <xf numFmtId="1" fontId="16" fillId="0" borderId="23"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29" fillId="0" borderId="6" xfId="2" applyFont="1" applyBorder="1" applyAlignment="1">
      <alignment vertical="center" wrapText="1"/>
    </xf>
    <xf numFmtId="0" fontId="16" fillId="0" borderId="6" xfId="0" applyFont="1" applyBorder="1" applyAlignment="1">
      <alignment vertical="center" wrapText="1"/>
    </xf>
    <xf numFmtId="0" fontId="29" fillId="0" borderId="0" xfId="2" applyFont="1" applyAlignment="1">
      <alignment vertical="center" wrapText="1"/>
    </xf>
    <xf numFmtId="1" fontId="8" fillId="0" borderId="42" xfId="2" applyNumberFormat="1" applyFont="1" applyBorder="1" applyAlignment="1">
      <alignment horizontal="center" vertical="center"/>
    </xf>
    <xf numFmtId="171" fontId="8" fillId="0" borderId="12" xfId="8" applyNumberFormat="1" applyFont="1" applyFill="1" applyBorder="1" applyAlignment="1">
      <alignment vertical="center" wrapText="1"/>
    </xf>
    <xf numFmtId="3" fontId="8" fillId="0" borderId="23" xfId="2" applyNumberFormat="1" applyFont="1" applyBorder="1" applyAlignment="1" applyProtection="1">
      <alignment horizontal="center" vertical="center" wrapText="1"/>
      <protection locked="0"/>
    </xf>
    <xf numFmtId="0" fontId="8" fillId="0" borderId="15" xfId="2" applyFont="1" applyBorder="1" applyAlignment="1" applyProtection="1">
      <alignment horizontal="left" vertical="center" wrapText="1"/>
      <protection locked="0"/>
    </xf>
    <xf numFmtId="4" fontId="8" fillId="0" borderId="12" xfId="2" applyNumberFormat="1" applyFont="1" applyBorder="1" applyAlignment="1" applyProtection="1">
      <alignment vertical="center" wrapText="1"/>
      <protection locked="0"/>
    </xf>
    <xf numFmtId="0" fontId="8" fillId="0" borderId="0" xfId="0" applyFont="1" applyAlignment="1">
      <alignment vertical="top" wrapText="1"/>
    </xf>
    <xf numFmtId="165" fontId="8" fillId="0" borderId="23" xfId="8" applyFont="1" applyFill="1" applyBorder="1" applyAlignment="1">
      <alignment horizontal="center" vertical="center" wrapText="1"/>
    </xf>
    <xf numFmtId="9" fontId="8" fillId="0" borderId="12" xfId="8" applyNumberFormat="1" applyFont="1" applyFill="1" applyBorder="1" applyAlignment="1">
      <alignment vertical="center" wrapText="1"/>
    </xf>
    <xf numFmtId="0" fontId="8" fillId="0" borderId="38" xfId="0" applyFont="1" applyBorder="1" applyAlignment="1">
      <alignment horizontal="center" vertical="top" wrapText="1"/>
    </xf>
    <xf numFmtId="0" fontId="7" fillId="0" borderId="34" xfId="0" applyFont="1" applyBorder="1" applyAlignment="1">
      <alignment horizontal="center" vertical="top" wrapText="1"/>
    </xf>
    <xf numFmtId="0" fontId="8" fillId="0" borderId="34" xfId="0" applyFont="1" applyBorder="1" applyAlignment="1">
      <alignment horizontal="center" vertical="center" wrapText="1"/>
    </xf>
    <xf numFmtId="1" fontId="8" fillId="0" borderId="43" xfId="0" applyNumberFormat="1" applyFont="1" applyBorder="1" applyAlignment="1">
      <alignment horizontal="center" vertical="center" wrapText="1"/>
    </xf>
    <xf numFmtId="3" fontId="7" fillId="0" borderId="30" xfId="2" applyNumberFormat="1" applyFont="1" applyBorder="1" applyAlignment="1">
      <alignment horizontal="center" vertical="center" wrapText="1"/>
    </xf>
    <xf numFmtId="3" fontId="7" fillId="0" borderId="19" xfId="2" applyNumberFormat="1" applyFont="1" applyBorder="1" applyAlignment="1">
      <alignment horizontal="center" vertical="center" wrapText="1"/>
    </xf>
    <xf numFmtId="0" fontId="7" fillId="0" borderId="5" xfId="0" applyFont="1" applyBorder="1" applyAlignment="1">
      <alignment horizontal="center" vertical="top" wrapText="1"/>
    </xf>
    <xf numFmtId="0" fontId="7" fillId="0" borderId="5" xfId="0" quotePrefix="1" applyFont="1" applyBorder="1" applyAlignment="1">
      <alignment horizontal="left" vertical="top" wrapText="1"/>
    </xf>
    <xf numFmtId="3" fontId="7" fillId="0" borderId="5" xfId="0" applyNumberFormat="1" applyFont="1" applyBorder="1" applyAlignment="1">
      <alignment horizontal="center" vertical="center" wrapText="1"/>
    </xf>
    <xf numFmtId="4" fontId="8" fillId="0" borderId="22" xfId="2" applyNumberFormat="1" applyFont="1" applyBorder="1" applyAlignment="1">
      <alignment horizontal="center" vertical="center" wrapText="1"/>
    </xf>
    <xf numFmtId="4" fontId="8" fillId="0" borderId="23" xfId="2" applyNumberFormat="1" applyFont="1" applyBorder="1" applyAlignment="1" applyProtection="1">
      <alignment horizontal="center" vertical="center" wrapText="1"/>
      <protection locked="0"/>
    </xf>
    <xf numFmtId="0" fontId="7" fillId="0" borderId="5" xfId="0" applyFont="1" applyBorder="1" applyAlignment="1">
      <alignment horizontal="left" vertical="top" wrapText="1"/>
    </xf>
    <xf numFmtId="0" fontId="8" fillId="0" borderId="5" xfId="0" applyFont="1" applyBorder="1" applyAlignment="1">
      <alignment horizontal="center" wrapText="1"/>
    </xf>
    <xf numFmtId="0" fontId="14" fillId="0" borderId="5" xfId="0" applyFont="1" applyBorder="1" applyAlignment="1">
      <alignment vertical="center" wrapText="1"/>
    </xf>
    <xf numFmtId="165" fontId="8" fillId="0" borderId="22" xfId="8" applyFont="1" applyFill="1" applyBorder="1" applyAlignment="1" applyProtection="1">
      <alignment horizontal="center" vertical="center" wrapText="1"/>
      <protection locked="0"/>
    </xf>
    <xf numFmtId="0" fontId="14" fillId="0" borderId="5" xfId="0" applyFont="1" applyBorder="1" applyAlignment="1">
      <alignment horizontal="center" vertical="center" wrapText="1"/>
    </xf>
    <xf numFmtId="165" fontId="8" fillId="0" borderId="0" xfId="8" applyFont="1" applyFill="1" applyBorder="1" applyAlignment="1">
      <alignment horizontal="center" vertical="center" wrapText="1"/>
    </xf>
    <xf numFmtId="165" fontId="8" fillId="0" borderId="0" xfId="2" applyNumberFormat="1" applyFont="1" applyAlignment="1" applyProtection="1">
      <alignment vertical="center" wrapText="1"/>
      <protection locked="0"/>
    </xf>
    <xf numFmtId="0" fontId="8" fillId="0" borderId="6" xfId="0" applyFont="1" applyBorder="1" applyAlignment="1">
      <alignment horizontal="center" wrapText="1"/>
    </xf>
    <xf numFmtId="0" fontId="7" fillId="0" borderId="6" xfId="0" applyFont="1" applyBorder="1" applyAlignment="1">
      <alignment horizontal="left" vertical="top" wrapText="1"/>
    </xf>
    <xf numFmtId="165" fontId="7" fillId="0" borderId="22" xfId="8" applyFont="1" applyFill="1" applyBorder="1" applyAlignment="1">
      <alignment horizontal="center" vertical="center" wrapText="1"/>
    </xf>
    <xf numFmtId="0" fontId="8" fillId="0" borderId="5" xfId="0" applyFont="1" applyBorder="1" applyAlignment="1">
      <alignment horizontal="left" vertical="top" wrapText="1"/>
    </xf>
    <xf numFmtId="4" fontId="9" fillId="0" borderId="22" xfId="2" applyNumberFormat="1" applyFont="1" applyBorder="1" applyAlignment="1">
      <alignment horizontal="center" vertical="center" wrapText="1"/>
    </xf>
    <xf numFmtId="4" fontId="9" fillId="0" borderId="23" xfId="2" applyNumberFormat="1" applyFont="1" applyBorder="1" applyAlignment="1" applyProtection="1">
      <alignment horizontal="center" vertical="center" wrapText="1"/>
      <protection locked="0"/>
    </xf>
    <xf numFmtId="0" fontId="7" fillId="0" borderId="5" xfId="0" applyFont="1" applyBorder="1" applyAlignment="1">
      <alignment horizontal="center" wrapText="1"/>
    </xf>
    <xf numFmtId="165" fontId="7" fillId="0" borderId="33" xfId="8" applyFont="1" applyFill="1" applyBorder="1" applyAlignment="1" applyProtection="1">
      <alignment horizontal="center" vertical="center" wrapText="1"/>
      <protection locked="0"/>
    </xf>
    <xf numFmtId="0" fontId="7" fillId="0" borderId="8" xfId="2" applyFont="1" applyBorder="1" applyAlignment="1">
      <alignment horizontal="center" vertical="center" wrapText="1"/>
    </xf>
    <xf numFmtId="0" fontId="7" fillId="0" borderId="31" xfId="2" applyFont="1" applyBorder="1" applyAlignment="1">
      <alignment horizontal="center" vertical="center" wrapText="1"/>
    </xf>
    <xf numFmtId="1" fontId="7" fillId="0" borderId="31" xfId="2" applyNumberFormat="1" applyFont="1" applyBorder="1" applyAlignment="1">
      <alignment horizontal="center" vertical="center" wrapText="1"/>
    </xf>
    <xf numFmtId="165" fontId="7" fillId="0" borderId="30" xfId="8" applyFont="1" applyFill="1" applyBorder="1" applyAlignment="1">
      <alignment vertical="center" wrapText="1"/>
    </xf>
    <xf numFmtId="165" fontId="7" fillId="0" borderId="19" xfId="8" applyFont="1" applyFill="1" applyBorder="1" applyAlignment="1">
      <alignment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1" fontId="15" fillId="0" borderId="5" xfId="0" applyNumberFormat="1" applyFont="1" applyBorder="1" applyAlignment="1">
      <alignment horizontal="center" vertical="center" wrapText="1"/>
    </xf>
    <xf numFmtId="165" fontId="8" fillId="0" borderId="23" xfId="8" applyFont="1" applyFill="1" applyBorder="1" applyAlignment="1" applyProtection="1">
      <alignment vertical="center" wrapText="1"/>
      <protection locked="0"/>
    </xf>
    <xf numFmtId="0" fontId="15" fillId="0" borderId="5" xfId="0" quotePrefix="1" applyFont="1" applyBorder="1" applyAlignment="1">
      <alignment vertical="center" wrapText="1"/>
    </xf>
    <xf numFmtId="1" fontId="14" fillId="0" borderId="5" xfId="0"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9" fontId="8" fillId="0" borderId="22" xfId="1" applyFont="1" applyFill="1" applyBorder="1" applyAlignment="1" applyProtection="1">
      <alignment vertical="center" wrapText="1"/>
      <protection locked="0"/>
    </xf>
    <xf numFmtId="0" fontId="15" fillId="0" borderId="5" xfId="0" applyFont="1" applyBorder="1" applyAlignment="1">
      <alignment vertical="center" wrapText="1"/>
    </xf>
    <xf numFmtId="165" fontId="7" fillId="0" borderId="29" xfId="8" applyFont="1" applyFill="1" applyBorder="1" applyAlignment="1" applyProtection="1">
      <alignment vertical="center" wrapText="1"/>
      <protection locked="0"/>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2" fontId="8" fillId="0" borderId="5" xfId="0" applyNumberFormat="1" applyFont="1" applyBorder="1" applyAlignment="1">
      <alignment horizontal="center" vertical="center" wrapText="1"/>
    </xf>
    <xf numFmtId="167" fontId="7" fillId="0" borderId="6" xfId="0" applyNumberFormat="1" applyFont="1" applyBorder="1" applyAlignment="1" applyProtection="1">
      <alignment horizontal="left" vertical="center" wrapText="1"/>
      <protection locked="0"/>
    </xf>
    <xf numFmtId="167" fontId="8" fillId="0" borderId="6" xfId="0" applyNumberFormat="1" applyFont="1" applyBorder="1" applyAlignment="1">
      <alignment horizontal="right" vertical="center" wrapText="1"/>
    </xf>
    <xf numFmtId="167" fontId="8" fillId="0" borderId="6" xfId="0" applyNumberFormat="1" applyFont="1" applyBorder="1" applyAlignment="1" applyProtection="1">
      <alignment vertical="center" wrapText="1"/>
      <protection locked="0"/>
    </xf>
    <xf numFmtId="167" fontId="8" fillId="0" borderId="5" xfId="0" applyNumberFormat="1" applyFont="1" applyBorder="1" applyAlignment="1" applyProtection="1">
      <alignment horizontal="center" vertical="center" wrapText="1"/>
      <protection locked="0"/>
    </xf>
    <xf numFmtId="171" fontId="8" fillId="0" borderId="5" xfId="0" applyNumberFormat="1" applyFont="1" applyBorder="1" applyAlignment="1" applyProtection="1">
      <alignment horizontal="center" vertical="center" wrapText="1"/>
      <protection locked="0"/>
    </xf>
    <xf numFmtId="171" fontId="8" fillId="0" borderId="6" xfId="0" applyNumberFormat="1" applyFont="1" applyBorder="1" applyAlignment="1" applyProtection="1">
      <alignment horizontal="center" vertical="center" wrapText="1"/>
      <protection locked="0"/>
    </xf>
    <xf numFmtId="171" fontId="8" fillId="0" borderId="6" xfId="0" applyNumberFormat="1" applyFont="1" applyBorder="1" applyAlignment="1" applyProtection="1">
      <alignment vertical="center" wrapText="1"/>
      <protection locked="0"/>
    </xf>
    <xf numFmtId="172" fontId="8" fillId="0" borderId="6" xfId="0" applyNumberFormat="1" applyFont="1" applyBorder="1" applyAlignment="1" applyProtection="1">
      <alignment horizontal="center" vertical="center" wrapText="1"/>
      <protection locked="0"/>
    </xf>
    <xf numFmtId="9" fontId="8" fillId="0" borderId="6" xfId="1" applyFont="1" applyFill="1" applyBorder="1" applyAlignment="1" applyProtection="1">
      <alignment vertical="center" wrapText="1"/>
      <protection locked="0"/>
    </xf>
    <xf numFmtId="167" fontId="7" fillId="0" borderId="2" xfId="0" applyNumberFormat="1" applyFont="1" applyBorder="1" applyAlignment="1" applyProtection="1">
      <alignment horizontal="right" vertical="center" wrapText="1"/>
      <protection locked="0"/>
    </xf>
    <xf numFmtId="4" fontId="8" fillId="0" borderId="0" xfId="2" applyNumberFormat="1" applyFont="1" applyAlignment="1" applyProtection="1">
      <alignment vertical="center" wrapText="1"/>
      <protection locked="0"/>
    </xf>
    <xf numFmtId="165" fontId="8" fillId="0" borderId="0" xfId="8" applyFont="1" applyFill="1" applyAlignment="1">
      <alignment horizontal="center" vertical="center"/>
    </xf>
    <xf numFmtId="0" fontId="8" fillId="0" borderId="0" xfId="5" applyFont="1"/>
    <xf numFmtId="165" fontId="8" fillId="0" borderId="24" xfId="8" applyFont="1" applyFill="1" applyBorder="1" applyAlignment="1">
      <alignment horizontal="center" vertical="center"/>
    </xf>
    <xf numFmtId="4" fontId="8" fillId="0" borderId="0" xfId="5" applyNumberFormat="1" applyFont="1"/>
    <xf numFmtId="0" fontId="7" fillId="0" borderId="15" xfId="0" applyFont="1" applyBorder="1" applyAlignment="1">
      <alignment horizontal="left" vertical="top"/>
    </xf>
    <xf numFmtId="0" fontId="7" fillId="0" borderId="12" xfId="0" applyFont="1" applyBorder="1" applyAlignment="1">
      <alignment horizontal="left" vertical="top"/>
    </xf>
    <xf numFmtId="165" fontId="8" fillId="0" borderId="0" xfId="5" applyNumberFormat="1" applyFont="1"/>
    <xf numFmtId="0" fontId="8" fillId="0" borderId="0" xfId="0" applyFont="1" applyAlignment="1">
      <alignment horizontal="center" vertical="center"/>
    </xf>
    <xf numFmtId="0" fontId="7" fillId="0" borderId="0" xfId="0" applyFont="1" applyAlignment="1">
      <alignment horizontal="left" vertical="center"/>
    </xf>
    <xf numFmtId="165" fontId="22" fillId="0" borderId="0" xfId="8" applyFont="1" applyFill="1" applyAlignment="1">
      <alignment horizontal="center" vertical="center" wrapText="1"/>
    </xf>
    <xf numFmtId="0" fontId="8" fillId="0" borderId="0" xfId="5"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top"/>
    </xf>
    <xf numFmtId="165" fontId="6" fillId="0" borderId="0" xfId="8" applyFont="1" applyFill="1" applyAlignment="1">
      <alignment horizontal="center" vertical="center"/>
    </xf>
    <xf numFmtId="165" fontId="18" fillId="0" borderId="0" xfId="8" applyFont="1" applyFill="1" applyAlignment="1">
      <alignment horizontal="center" vertical="center"/>
    </xf>
    <xf numFmtId="165" fontId="17" fillId="0" borderId="0" xfId="8" applyFont="1" applyFill="1" applyAlignment="1">
      <alignment horizontal="center" vertical="center"/>
    </xf>
    <xf numFmtId="165" fontId="7" fillId="0" borderId="0" xfId="8" applyFont="1" applyFill="1" applyAlignment="1">
      <alignment horizontal="center" vertical="center"/>
    </xf>
    <xf numFmtId="165" fontId="8" fillId="0" borderId="0" xfId="8" applyFont="1" applyFill="1" applyBorder="1" applyAlignment="1">
      <alignment horizontal="center" vertical="center"/>
    </xf>
    <xf numFmtId="0" fontId="8" fillId="0" borderId="14" xfId="0" applyFont="1" applyBorder="1" applyAlignment="1">
      <alignment horizontal="left" vertical="top"/>
    </xf>
    <xf numFmtId="0" fontId="8" fillId="0" borderId="11" xfId="0" applyFont="1" applyBorder="1" applyAlignment="1">
      <alignment horizontal="left" vertical="top"/>
    </xf>
    <xf numFmtId="0" fontId="8" fillId="0" borderId="2" xfId="0" applyFont="1" applyBorder="1" applyAlignment="1">
      <alignment horizontal="left" vertical="top"/>
    </xf>
    <xf numFmtId="43" fontId="8" fillId="0" borderId="0" xfId="5" applyNumberFormat="1" applyFont="1"/>
    <xf numFmtId="168" fontId="8" fillId="0" borderId="0" xfId="9" applyFont="1" applyFill="1" applyAlignment="1">
      <alignment horizontal="center" vertical="center"/>
    </xf>
    <xf numFmtId="0" fontId="8" fillId="0" borderId="0" xfId="2" applyFont="1" applyAlignment="1" applyProtection="1">
      <alignment horizontal="right" vertical="center" wrapText="1"/>
      <protection locked="0"/>
    </xf>
    <xf numFmtId="174" fontId="8" fillId="0" borderId="0" xfId="2" applyNumberFormat="1" applyFont="1" applyAlignment="1" applyProtection="1">
      <alignment vertical="center" wrapText="1"/>
      <protection locked="0"/>
    </xf>
    <xf numFmtId="165" fontId="8" fillId="0" borderId="22" xfId="8" applyFont="1" applyFill="1" applyBorder="1" applyAlignment="1" applyProtection="1">
      <alignment vertical="center" wrapText="1"/>
      <protection locked="0"/>
    </xf>
    <xf numFmtId="168" fontId="8" fillId="0" borderId="0" xfId="9" applyFont="1" applyFill="1"/>
    <xf numFmtId="165" fontId="9" fillId="0" borderId="22" xfId="8" applyFont="1" applyFill="1" applyBorder="1" applyAlignment="1">
      <alignment vertical="center" wrapText="1"/>
    </xf>
    <xf numFmtId="171" fontId="9" fillId="0" borderId="5" xfId="8" applyNumberFormat="1" applyFont="1" applyFill="1" applyBorder="1" applyAlignment="1">
      <alignment horizontal="center" vertical="center" wrapText="1"/>
    </xf>
    <xf numFmtId="171" fontId="9" fillId="0" borderId="22" xfId="2" applyNumberFormat="1" applyFont="1" applyBorder="1" applyAlignment="1" applyProtection="1">
      <alignment horizontal="center" vertical="center" wrapText="1"/>
      <protection locked="0"/>
    </xf>
    <xf numFmtId="171" fontId="9" fillId="0" borderId="23" xfId="2" applyNumberFormat="1" applyFont="1" applyBorder="1" applyAlignment="1" applyProtection="1">
      <alignment horizontal="center" vertical="center" wrapText="1"/>
      <protection locked="0"/>
    </xf>
    <xf numFmtId="168" fontId="9" fillId="0" borderId="0" xfId="9" applyFont="1" applyFill="1" applyAlignment="1" applyProtection="1">
      <alignment vertical="center" wrapText="1"/>
      <protection locked="0"/>
    </xf>
    <xf numFmtId="0" fontId="9" fillId="0" borderId="22" xfId="2" applyFont="1" applyBorder="1" applyAlignment="1">
      <alignment horizontal="center" vertical="center" wrapText="1"/>
    </xf>
    <xf numFmtId="0" fontId="9" fillId="0" borderId="6" xfId="2" applyFont="1" applyBorder="1" applyAlignment="1">
      <alignment horizontal="center" vertical="center" wrapText="1"/>
    </xf>
    <xf numFmtId="165" fontId="9" fillId="0" borderId="12" xfId="8" applyFont="1" applyFill="1" applyBorder="1"/>
    <xf numFmtId="165" fontId="9" fillId="0" borderId="6" xfId="8" applyFont="1" applyFill="1" applyBorder="1"/>
    <xf numFmtId="171" fontId="9" fillId="0" borderId="6" xfId="2" applyNumberFormat="1" applyFont="1" applyBorder="1" applyAlignment="1" applyProtection="1">
      <alignment horizontal="center" vertical="center" wrapText="1"/>
      <protection locked="0"/>
    </xf>
    <xf numFmtId="171" fontId="9" fillId="0" borderId="6" xfId="2" applyNumberFormat="1" applyFont="1" applyBorder="1" applyAlignment="1" applyProtection="1">
      <alignment vertical="center" wrapText="1"/>
      <protection locked="0"/>
    </xf>
    <xf numFmtId="0" fontId="9" fillId="0" borderId="5" xfId="0" applyFont="1" applyBorder="1" applyAlignment="1">
      <alignment horizontal="center" vertical="top" wrapText="1"/>
    </xf>
    <xf numFmtId="0" fontId="32" fillId="0" borderId="6" xfId="0" applyFont="1" applyBorder="1" applyAlignment="1">
      <alignment horizontal="center" vertical="top" wrapText="1"/>
    </xf>
    <xf numFmtId="4" fontId="9" fillId="0" borderId="22" xfId="2" applyNumberFormat="1" applyFont="1" applyBorder="1" applyAlignment="1" applyProtection="1">
      <alignment horizontal="center" vertical="center" wrapText="1"/>
      <protection locked="0"/>
    </xf>
    <xf numFmtId="164" fontId="9" fillId="0" borderId="0" xfId="2" applyNumberFormat="1" applyFont="1" applyAlignment="1" applyProtection="1">
      <alignment vertical="center" wrapText="1"/>
      <protection locked="0"/>
    </xf>
    <xf numFmtId="0" fontId="31" fillId="0" borderId="6" xfId="0" applyFont="1" applyBorder="1"/>
    <xf numFmtId="0" fontId="7" fillId="0" borderId="0" xfId="5" applyFont="1"/>
    <xf numFmtId="166" fontId="8" fillId="0" borderId="0" xfId="5" applyNumberFormat="1" applyFont="1"/>
    <xf numFmtId="165" fontId="7" fillId="0" borderId="25" xfId="8" applyFont="1" applyFill="1" applyBorder="1" applyAlignment="1">
      <alignment horizontal="center" vertical="center"/>
    </xf>
    <xf numFmtId="165" fontId="8" fillId="0" borderId="25" xfId="8" applyFont="1" applyFill="1" applyBorder="1" applyAlignment="1">
      <alignment horizontal="center" vertical="center"/>
    </xf>
    <xf numFmtId="165" fontId="7" fillId="0" borderId="20" xfId="8" applyFont="1" applyFill="1" applyBorder="1" applyAlignment="1">
      <alignment horizontal="center" vertical="center"/>
    </xf>
    <xf numFmtId="165" fontId="7" fillId="0" borderId="0" xfId="8" applyFont="1" applyBorder="1" applyAlignment="1">
      <alignment horizontal="center" vertical="center"/>
    </xf>
    <xf numFmtId="4" fontId="8" fillId="0" borderId="0" xfId="5" applyNumberFormat="1" applyFont="1" applyAlignment="1">
      <alignment horizontal="right" vertical="center"/>
    </xf>
    <xf numFmtId="4" fontId="8" fillId="0" borderId="0" xfId="5" applyNumberFormat="1" applyFont="1" applyAlignment="1">
      <alignment vertical="center"/>
    </xf>
    <xf numFmtId="165" fontId="8" fillId="0" borderId="0" xfId="8" applyFont="1" applyBorder="1" applyAlignment="1">
      <alignment horizontal="center" vertical="center"/>
    </xf>
    <xf numFmtId="165" fontId="7" fillId="0" borderId="0" xfId="8" applyFont="1" applyFill="1" applyBorder="1" applyAlignment="1">
      <alignment horizontal="center" vertical="center"/>
    </xf>
    <xf numFmtId="0" fontId="28" fillId="0" borderId="5" xfId="2" quotePrefix="1" applyFont="1" applyBorder="1" applyAlignment="1">
      <alignment horizontal="center" vertical="center" wrapText="1"/>
    </xf>
    <xf numFmtId="0" fontId="28" fillId="0" borderId="5" xfId="2" applyFont="1" applyBorder="1" applyAlignment="1">
      <alignment horizontal="center" vertical="center" wrapText="1"/>
    </xf>
    <xf numFmtId="0" fontId="28" fillId="0" borderId="5" xfId="2" quotePrefix="1" applyFont="1" applyBorder="1" applyAlignment="1">
      <alignment vertical="center" wrapText="1"/>
    </xf>
    <xf numFmtId="3" fontId="28" fillId="0" borderId="5" xfId="2" applyNumberFormat="1" applyFont="1" applyBorder="1" applyAlignment="1">
      <alignment horizontal="center" vertical="center" wrapText="1"/>
    </xf>
    <xf numFmtId="0" fontId="28" fillId="0" borderId="5" xfId="2" applyFont="1" applyBorder="1" applyAlignment="1">
      <alignment vertical="center" wrapText="1"/>
    </xf>
    <xf numFmtId="0" fontId="24" fillId="0" borderId="5" xfId="2" applyFont="1" applyBorder="1" applyAlignment="1">
      <alignment vertical="center" wrapText="1"/>
    </xf>
    <xf numFmtId="0" fontId="33" fillId="0" borderId="5"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6" xfId="2" applyFont="1" applyBorder="1" applyAlignment="1">
      <alignment horizontal="left" vertical="center" wrapText="1"/>
    </xf>
    <xf numFmtId="1" fontId="28" fillId="0" borderId="6" xfId="2" applyNumberFormat="1" applyFont="1" applyBorder="1" applyAlignment="1">
      <alignment horizontal="center" vertical="center" wrapText="1"/>
    </xf>
    <xf numFmtId="0" fontId="28" fillId="0" borderId="6" xfId="2" quotePrefix="1" applyFont="1" applyBorder="1" applyAlignment="1">
      <alignment vertical="center" wrapText="1"/>
    </xf>
    <xf numFmtId="0" fontId="28" fillId="0" borderId="5" xfId="2" applyFont="1" applyBorder="1" applyAlignment="1" applyProtection="1">
      <alignment horizontal="left" vertical="center" wrapText="1"/>
      <protection locked="0"/>
    </xf>
    <xf numFmtId="0" fontId="28" fillId="0" borderId="5" xfId="2" applyFont="1" applyBorder="1" applyAlignment="1" applyProtection="1">
      <alignment horizontal="center" vertical="center" wrapText="1"/>
      <protection locked="0"/>
    </xf>
    <xf numFmtId="0" fontId="28" fillId="0" borderId="5" xfId="2" applyFont="1" applyBorder="1" applyAlignment="1" applyProtection="1">
      <alignment vertical="center" wrapText="1"/>
      <protection locked="0"/>
    </xf>
    <xf numFmtId="3" fontId="28" fillId="0" borderId="6" xfId="2" applyNumberFormat="1" applyFont="1" applyBorder="1" applyAlignment="1" applyProtection="1">
      <alignment horizontal="center" vertical="center" wrapText="1"/>
      <protection locked="0"/>
    </xf>
    <xf numFmtId="0" fontId="28" fillId="0" borderId="12" xfId="2" applyFont="1" applyBorder="1" applyAlignment="1">
      <alignment horizontal="center" vertical="center"/>
    </xf>
    <xf numFmtId="0" fontId="28" fillId="0" borderId="0" xfId="2" applyFont="1" applyAlignment="1">
      <alignment horizontal="left" vertical="center" wrapText="1"/>
    </xf>
    <xf numFmtId="0" fontId="28" fillId="0" borderId="6" xfId="2" applyFont="1" applyBorder="1" applyAlignment="1">
      <alignment horizontal="center" vertical="center"/>
    </xf>
    <xf numFmtId="1" fontId="28" fillId="0" borderId="5" xfId="2" applyNumberFormat="1" applyFont="1" applyBorder="1" applyAlignment="1">
      <alignment horizontal="center" vertical="center" wrapText="1"/>
    </xf>
    <xf numFmtId="0" fontId="28" fillId="0" borderId="6" xfId="0" applyFont="1" applyBorder="1" applyAlignment="1">
      <alignment vertical="top" wrapText="1"/>
    </xf>
    <xf numFmtId="0" fontId="28" fillId="0" borderId="6" xfId="0" applyFont="1" applyBorder="1" applyAlignment="1">
      <alignment horizontal="center"/>
    </xf>
    <xf numFmtId="3" fontId="28" fillId="0" borderId="0" xfId="0" applyNumberFormat="1" applyFont="1" applyAlignment="1">
      <alignment horizontal="center" vertical="center" wrapText="1"/>
    </xf>
    <xf numFmtId="165" fontId="28" fillId="0" borderId="6" xfId="8" applyFont="1" applyFill="1" applyBorder="1" applyAlignment="1">
      <alignment horizontal="center" vertical="center" wrapText="1"/>
    </xf>
    <xf numFmtId="0" fontId="28" fillId="0" borderId="0" xfId="2" applyFont="1" applyAlignment="1" applyProtection="1">
      <alignment vertical="center" wrapText="1"/>
      <protection locked="0"/>
    </xf>
    <xf numFmtId="0" fontId="7" fillId="0" borderId="20" xfId="0" applyFont="1" applyBorder="1" applyAlignment="1">
      <alignment horizontal="left" vertical="center" wrapText="1"/>
    </xf>
    <xf numFmtId="0" fontId="20" fillId="0" borderId="16" xfId="0" applyFont="1" applyBorder="1" applyAlignment="1">
      <alignment horizontal="left" vertical="center" wrapText="1"/>
    </xf>
    <xf numFmtId="0" fontId="7" fillId="0" borderId="15" xfId="0" applyFont="1" applyBorder="1" applyAlignment="1">
      <alignment horizontal="left" vertical="top"/>
    </xf>
    <xf numFmtId="0" fontId="7" fillId="0" borderId="12" xfId="0" applyFont="1" applyBorder="1" applyAlignment="1">
      <alignment horizontal="left" vertical="top"/>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8" fillId="0" borderId="18" xfId="0" applyFont="1" applyBorder="1" applyAlignment="1">
      <alignment horizontal="left" vertical="center" wrapText="1"/>
    </xf>
    <xf numFmtId="0" fontId="0" fillId="0" borderId="4" xfId="0" applyBorder="1" applyAlignment="1">
      <alignment horizontal="left" vertical="center" wrapText="1"/>
    </xf>
    <xf numFmtId="0" fontId="8" fillId="0" borderId="25" xfId="0" applyFont="1" applyBorder="1" applyAlignment="1">
      <alignment horizontal="left" vertical="center" wrapText="1"/>
    </xf>
    <xf numFmtId="0" fontId="0" fillId="0" borderId="3" xfId="0" applyBorder="1" applyAlignment="1">
      <alignment horizontal="left" vertical="center" wrapText="1"/>
    </xf>
    <xf numFmtId="0" fontId="32" fillId="0" borderId="26" xfId="0" applyFont="1" applyBorder="1" applyAlignment="1">
      <alignment horizontal="right" vertical="top"/>
    </xf>
    <xf numFmtId="0" fontId="32" fillId="0" borderId="13" xfId="0" applyFont="1" applyBorder="1" applyAlignment="1">
      <alignment horizontal="right" vertical="top"/>
    </xf>
    <xf numFmtId="0" fontId="7" fillId="0" borderId="42" xfId="0" applyFont="1" applyBorder="1" applyAlignment="1">
      <alignment horizontal="left" vertical="top"/>
    </xf>
    <xf numFmtId="0" fontId="7" fillId="0" borderId="25" xfId="0" applyFont="1" applyBorder="1" applyAlignment="1">
      <alignment horizontal="left" vertical="center"/>
    </xf>
    <xf numFmtId="0" fontId="0" fillId="0" borderId="49" xfId="0" applyBorder="1" applyAlignment="1">
      <alignment horizontal="left" vertical="center"/>
    </xf>
    <xf numFmtId="0" fontId="7" fillId="0" borderId="25" xfId="0" applyFont="1" applyBorder="1" applyAlignment="1">
      <alignment horizontal="left" vertical="center" wrapText="1"/>
    </xf>
    <xf numFmtId="0" fontId="7" fillId="0" borderId="49" xfId="0" applyFont="1" applyBorder="1" applyAlignment="1">
      <alignment horizontal="left" vertical="center" wrapText="1"/>
    </xf>
    <xf numFmtId="0" fontId="8" fillId="0" borderId="49" xfId="0" applyFont="1" applyBorder="1" applyAlignment="1">
      <alignment horizontal="left" vertical="center" wrapText="1"/>
    </xf>
    <xf numFmtId="0" fontId="19" fillId="0" borderId="0" xfId="0" applyFont="1" applyAlignment="1">
      <alignment horizontal="left" vertical="center"/>
    </xf>
    <xf numFmtId="0" fontId="8" fillId="0" borderId="15" xfId="0" applyFont="1" applyBorder="1" applyAlignment="1">
      <alignment horizontal="center" vertical="top"/>
    </xf>
    <xf numFmtId="0" fontId="8" fillId="0" borderId="12" xfId="0" applyFont="1" applyBorder="1" applyAlignment="1">
      <alignment horizontal="center" vertical="top"/>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2" applyFont="1" applyBorder="1" applyAlignment="1" applyProtection="1">
      <alignment horizontal="right" vertical="center" wrapText="1"/>
      <protection locked="0"/>
    </xf>
    <xf numFmtId="0" fontId="7" fillId="0" borderId="9" xfId="2" applyFont="1" applyBorder="1" applyAlignment="1" applyProtection="1">
      <alignment horizontal="right" vertical="center" wrapText="1"/>
      <protection locked="0"/>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48" xfId="0" applyFont="1" applyBorder="1" applyAlignment="1">
      <alignment horizontal="right" vertical="center" wrapText="1"/>
    </xf>
    <xf numFmtId="0" fontId="7" fillId="0" borderId="10" xfId="2" applyFont="1" applyBorder="1" applyAlignment="1" applyProtection="1">
      <alignment horizontal="right" vertical="center" wrapText="1"/>
      <protection locked="0"/>
    </xf>
    <xf numFmtId="0" fontId="7" fillId="0" borderId="8" xfId="2" applyFont="1" applyBorder="1" applyAlignment="1">
      <alignment horizontal="right" vertical="center" wrapText="1"/>
    </xf>
    <xf numFmtId="0" fontId="7" fillId="0" borderId="9" xfId="2" applyFont="1" applyBorder="1" applyAlignment="1">
      <alignment horizontal="right" vertical="center" wrapText="1"/>
    </xf>
    <xf numFmtId="0" fontId="7" fillId="0" borderId="10" xfId="2" applyFont="1" applyBorder="1" applyAlignment="1">
      <alignment horizontal="right" vertical="center" wrapText="1"/>
    </xf>
    <xf numFmtId="0" fontId="7" fillId="0" borderId="46" xfId="2" applyFont="1" applyBorder="1" applyAlignment="1">
      <alignment horizontal="right" vertical="center" wrapText="1"/>
    </xf>
    <xf numFmtId="0" fontId="7" fillId="0" borderId="47" xfId="2" applyFont="1" applyBorder="1" applyAlignment="1">
      <alignment horizontal="right" vertical="center" wrapText="1"/>
    </xf>
    <xf numFmtId="0" fontId="7" fillId="0" borderId="44" xfId="2" applyFont="1" applyBorder="1" applyAlignment="1">
      <alignment horizontal="right" vertical="center" wrapText="1"/>
    </xf>
    <xf numFmtId="0" fontId="7" fillId="0" borderId="45" xfId="2" applyFont="1" applyBorder="1" applyAlignment="1">
      <alignment horizontal="right" vertical="center" wrapText="1"/>
    </xf>
    <xf numFmtId="0" fontId="7" fillId="0" borderId="41" xfId="2" applyFont="1" applyBorder="1" applyAlignment="1">
      <alignment horizontal="right" vertical="center" wrapText="1"/>
    </xf>
    <xf numFmtId="0" fontId="7" fillId="0" borderId="40"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34" xfId="2" applyFont="1" applyBorder="1" applyAlignment="1">
      <alignment horizontal="center" vertical="center" wrapText="1"/>
    </xf>
    <xf numFmtId="3" fontId="7" fillId="0" borderId="39" xfId="2" applyNumberFormat="1" applyFont="1" applyBorder="1" applyAlignment="1">
      <alignment horizontal="center" vertical="center" wrapText="1"/>
    </xf>
    <xf numFmtId="3" fontId="7" fillId="0" borderId="7" xfId="2" applyNumberFormat="1" applyFont="1" applyBorder="1" applyAlignment="1">
      <alignment horizontal="center" vertical="center" wrapText="1"/>
    </xf>
    <xf numFmtId="4" fontId="21" fillId="0" borderId="0" xfId="0" applyNumberFormat="1" applyFont="1" applyAlignment="1">
      <alignment horizontal="center" vertical="center"/>
    </xf>
    <xf numFmtId="171" fontId="7" fillId="0" borderId="28" xfId="2" applyNumberFormat="1" applyFont="1" applyBorder="1" applyAlignment="1">
      <alignment horizontal="center" vertical="center" wrapText="1"/>
    </xf>
    <xf numFmtId="171" fontId="7" fillId="0" borderId="37"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4" fontId="7" fillId="0" borderId="36" xfId="2" applyNumberFormat="1" applyFont="1" applyBorder="1" applyAlignment="1">
      <alignment horizontal="center" vertical="center" wrapText="1"/>
    </xf>
    <xf numFmtId="3" fontId="7" fillId="0" borderId="35" xfId="2" applyNumberFormat="1" applyFont="1" applyBorder="1" applyAlignment="1">
      <alignment horizontal="center" vertical="center" wrapText="1"/>
    </xf>
    <xf numFmtId="3" fontId="7" fillId="0" borderId="34" xfId="2" applyNumberFormat="1" applyFont="1" applyBorder="1" applyAlignment="1">
      <alignment horizontal="center" vertical="center" wrapText="1"/>
    </xf>
    <xf numFmtId="165" fontId="7" fillId="0" borderId="27" xfId="8" applyFont="1" applyFill="1" applyBorder="1" applyAlignment="1">
      <alignment horizontal="center" vertical="center" wrapText="1"/>
    </xf>
    <xf numFmtId="165" fontId="7" fillId="0" borderId="36" xfId="8" applyFont="1" applyFill="1" applyBorder="1" applyAlignment="1">
      <alignment horizontal="center" vertical="center" wrapText="1"/>
    </xf>
    <xf numFmtId="0" fontId="7" fillId="0" borderId="1" xfId="0" applyFont="1" applyBorder="1" applyAlignment="1" applyProtection="1">
      <alignment horizontal="right" vertical="center" wrapText="1"/>
      <protection locked="0"/>
    </xf>
    <xf numFmtId="0" fontId="7" fillId="0" borderId="2" xfId="0" applyFont="1" applyBorder="1" applyAlignment="1" applyProtection="1">
      <alignment horizontal="right" vertical="center" wrapText="1"/>
      <protection locked="0"/>
    </xf>
    <xf numFmtId="165" fontId="7" fillId="0" borderId="28" xfId="8" applyFont="1" applyFill="1" applyBorder="1" applyAlignment="1">
      <alignment horizontal="center" vertical="center" wrapText="1"/>
    </xf>
    <xf numFmtId="165" fontId="7" fillId="0" borderId="37" xfId="8" applyFont="1" applyFill="1" applyBorder="1" applyAlignment="1">
      <alignment horizontal="center" vertical="center" wrapText="1"/>
    </xf>
    <xf numFmtId="0" fontId="7" fillId="0" borderId="8" xfId="0" applyFont="1" applyBorder="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7" fillId="0" borderId="10" xfId="0" applyFont="1" applyBorder="1" applyAlignment="1" applyProtection="1">
      <alignment horizontal="right" vertical="center" wrapText="1"/>
      <protection locked="0"/>
    </xf>
  </cellXfs>
  <cellStyles count="10">
    <cellStyle name="Comma" xfId="9" builtinId="3"/>
    <cellStyle name="Currency" xfId="8" builtinId="4"/>
    <cellStyle name="Normal" xfId="0" builtinId="0"/>
    <cellStyle name="Normal 2" xfId="2" xr:uid="{00000000-0005-0000-0000-000003000000}"/>
    <cellStyle name="Normal 2 2" xfId="6" xr:uid="{00000000-0005-0000-0000-000004000000}"/>
    <cellStyle name="Normal 3" xfId="7" xr:uid="{00000000-0005-0000-0000-000005000000}"/>
    <cellStyle name="Normal 4" xfId="5" xr:uid="{00000000-0005-0000-0000-000006000000}"/>
    <cellStyle name="Normal_Schedules" xfId="3" xr:uid="{00000000-0005-0000-0000-000007000000}"/>
    <cellStyle name="OPSKRIF" xfId="4" xr:uid="{00000000-0005-0000-0000-000008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J853"/>
  <sheetViews>
    <sheetView view="pageBreakPreview" topLeftCell="A842" zoomScale="110" zoomScaleNormal="66" zoomScaleSheetLayoutView="110" workbookViewId="0">
      <selection activeCell="I9" sqref="I9"/>
    </sheetView>
  </sheetViews>
  <sheetFormatPr defaultRowHeight="15" x14ac:dyDescent="0.3"/>
  <cols>
    <col min="1" max="1" width="7.6640625" style="126" customWidth="1"/>
    <col min="2" max="2" width="19.88671875" style="33" customWidth="1"/>
    <col min="3" max="3" width="80.6640625" style="127" customWidth="1"/>
    <col min="4" max="4" width="25" style="33" customWidth="1"/>
    <col min="5" max="5" width="19.44140625" style="141" customWidth="1"/>
    <col min="6" max="6" width="20.6640625" style="245" customWidth="1"/>
    <col min="7" max="7" width="23.44140625" style="29" bestFit="1" customWidth="1"/>
    <col min="8" max="8" width="29.88671875" style="19" customWidth="1"/>
    <col min="9" max="9" width="26.5546875" style="19" customWidth="1"/>
    <col min="10" max="10" width="26.44140625" style="19" customWidth="1"/>
    <col min="11" max="216" width="8.88671875" style="19"/>
    <col min="217" max="217" width="11.88671875" style="19" customWidth="1"/>
    <col min="218" max="218" width="18.44140625" style="19" customWidth="1"/>
    <col min="219" max="219" width="46.44140625" style="19" customWidth="1"/>
    <col min="220" max="221" width="12.5546875" style="19" customWidth="1"/>
    <col min="222" max="222" width="14.109375" style="19" customWidth="1"/>
    <col min="223" max="223" width="15.88671875" style="19" customWidth="1"/>
    <col min="224" max="224" width="8.88671875" style="19"/>
    <col min="225" max="225" width="9.44140625" style="19" bestFit="1" customWidth="1"/>
    <col min="226" max="226" width="11.33203125" style="19" bestFit="1" customWidth="1"/>
    <col min="227" max="472" width="8.88671875" style="19"/>
    <col min="473" max="473" width="11.88671875" style="19" customWidth="1"/>
    <col min="474" max="474" width="18.44140625" style="19" customWidth="1"/>
    <col min="475" max="475" width="46.44140625" style="19" customWidth="1"/>
    <col min="476" max="477" width="12.5546875" style="19" customWidth="1"/>
    <col min="478" max="478" width="14.109375" style="19" customWidth="1"/>
    <col min="479" max="479" width="15.88671875" style="19" customWidth="1"/>
    <col min="480" max="480" width="8.88671875" style="19"/>
    <col min="481" max="481" width="9.44140625" style="19" bestFit="1" customWidth="1"/>
    <col min="482" max="482" width="11.33203125" style="19" bestFit="1" customWidth="1"/>
    <col min="483" max="728" width="8.88671875" style="19"/>
    <col min="729" max="729" width="11.88671875" style="19" customWidth="1"/>
    <col min="730" max="730" width="18.44140625" style="19" customWidth="1"/>
    <col min="731" max="731" width="46.44140625" style="19" customWidth="1"/>
    <col min="732" max="733" width="12.5546875" style="19" customWidth="1"/>
    <col min="734" max="734" width="14.109375" style="19" customWidth="1"/>
    <col min="735" max="735" width="15.88671875" style="19" customWidth="1"/>
    <col min="736" max="736" width="8.88671875" style="19"/>
    <col min="737" max="737" width="9.44140625" style="19" bestFit="1" customWidth="1"/>
    <col min="738" max="738" width="11.33203125" style="19" bestFit="1" customWidth="1"/>
    <col min="739" max="984" width="8.88671875" style="19"/>
    <col min="985" max="985" width="11.88671875" style="19" customWidth="1"/>
    <col min="986" max="986" width="18.44140625" style="19" customWidth="1"/>
    <col min="987" max="987" width="46.44140625" style="19" customWidth="1"/>
    <col min="988" max="989" width="12.5546875" style="19" customWidth="1"/>
    <col min="990" max="990" width="14.109375" style="19" customWidth="1"/>
    <col min="991" max="991" width="15.88671875" style="19" customWidth="1"/>
    <col min="992" max="992" width="8.88671875" style="19"/>
    <col min="993" max="993" width="9.44140625" style="19" bestFit="1" customWidth="1"/>
    <col min="994" max="994" width="11.33203125" style="19" bestFit="1" customWidth="1"/>
    <col min="995" max="1240" width="8.88671875" style="19"/>
    <col min="1241" max="1241" width="11.88671875" style="19" customWidth="1"/>
    <col min="1242" max="1242" width="18.44140625" style="19" customWidth="1"/>
    <col min="1243" max="1243" width="46.44140625" style="19" customWidth="1"/>
    <col min="1244" max="1245" width="12.5546875" style="19" customWidth="1"/>
    <col min="1246" max="1246" width="14.109375" style="19" customWidth="1"/>
    <col min="1247" max="1247" width="15.88671875" style="19" customWidth="1"/>
    <col min="1248" max="1248" width="8.88671875" style="19"/>
    <col min="1249" max="1249" width="9.44140625" style="19" bestFit="1" customWidth="1"/>
    <col min="1250" max="1250" width="11.33203125" style="19" bestFit="1" customWidth="1"/>
    <col min="1251" max="1496" width="8.88671875" style="19"/>
    <col min="1497" max="1497" width="11.88671875" style="19" customWidth="1"/>
    <col min="1498" max="1498" width="18.44140625" style="19" customWidth="1"/>
    <col min="1499" max="1499" width="46.44140625" style="19" customWidth="1"/>
    <col min="1500" max="1501" width="12.5546875" style="19" customWidth="1"/>
    <col min="1502" max="1502" width="14.109375" style="19" customWidth="1"/>
    <col min="1503" max="1503" width="15.88671875" style="19" customWidth="1"/>
    <col min="1504" max="1504" width="8.88671875" style="19"/>
    <col min="1505" max="1505" width="9.44140625" style="19" bestFit="1" customWidth="1"/>
    <col min="1506" max="1506" width="11.33203125" style="19" bestFit="1" customWidth="1"/>
    <col min="1507" max="1752" width="8.88671875" style="19"/>
    <col min="1753" max="1753" width="11.88671875" style="19" customWidth="1"/>
    <col min="1754" max="1754" width="18.44140625" style="19" customWidth="1"/>
    <col min="1755" max="1755" width="46.44140625" style="19" customWidth="1"/>
    <col min="1756" max="1757" width="12.5546875" style="19" customWidth="1"/>
    <col min="1758" max="1758" width="14.109375" style="19" customWidth="1"/>
    <col min="1759" max="1759" width="15.88671875" style="19" customWidth="1"/>
    <col min="1760" max="1760" width="8.88671875" style="19"/>
    <col min="1761" max="1761" width="9.44140625" style="19" bestFit="1" customWidth="1"/>
    <col min="1762" max="1762" width="11.33203125" style="19" bestFit="1" customWidth="1"/>
    <col min="1763" max="2008" width="8.88671875" style="19"/>
    <col min="2009" max="2009" width="11.88671875" style="19" customWidth="1"/>
    <col min="2010" max="2010" width="18.44140625" style="19" customWidth="1"/>
    <col min="2011" max="2011" width="46.44140625" style="19" customWidth="1"/>
    <col min="2012" max="2013" width="12.5546875" style="19" customWidth="1"/>
    <col min="2014" max="2014" width="14.109375" style="19" customWidth="1"/>
    <col min="2015" max="2015" width="15.88671875" style="19" customWidth="1"/>
    <col min="2016" max="2016" width="8.88671875" style="19"/>
    <col min="2017" max="2017" width="9.44140625" style="19" bestFit="1" customWidth="1"/>
    <col min="2018" max="2018" width="11.33203125" style="19" bestFit="1" customWidth="1"/>
    <col min="2019" max="2264" width="8.88671875" style="19"/>
    <col min="2265" max="2265" width="11.88671875" style="19" customWidth="1"/>
    <col min="2266" max="2266" width="18.44140625" style="19" customWidth="1"/>
    <col min="2267" max="2267" width="46.44140625" style="19" customWidth="1"/>
    <col min="2268" max="2269" width="12.5546875" style="19" customWidth="1"/>
    <col min="2270" max="2270" width="14.109375" style="19" customWidth="1"/>
    <col min="2271" max="2271" width="15.88671875" style="19" customWidth="1"/>
    <col min="2272" max="2272" width="8.88671875" style="19"/>
    <col min="2273" max="2273" width="9.44140625" style="19" bestFit="1" customWidth="1"/>
    <col min="2274" max="2274" width="11.33203125" style="19" bestFit="1" customWidth="1"/>
    <col min="2275" max="2520" width="8.88671875" style="19"/>
    <col min="2521" max="2521" width="11.88671875" style="19" customWidth="1"/>
    <col min="2522" max="2522" width="18.44140625" style="19" customWidth="1"/>
    <col min="2523" max="2523" width="46.44140625" style="19" customWidth="1"/>
    <col min="2524" max="2525" width="12.5546875" style="19" customWidth="1"/>
    <col min="2526" max="2526" width="14.109375" style="19" customWidth="1"/>
    <col min="2527" max="2527" width="15.88671875" style="19" customWidth="1"/>
    <col min="2528" max="2528" width="8.88671875" style="19"/>
    <col min="2529" max="2529" width="9.44140625" style="19" bestFit="1" customWidth="1"/>
    <col min="2530" max="2530" width="11.33203125" style="19" bestFit="1" customWidth="1"/>
    <col min="2531" max="2776" width="8.88671875" style="19"/>
    <col min="2777" max="2777" width="11.88671875" style="19" customWidth="1"/>
    <col min="2778" max="2778" width="18.44140625" style="19" customWidth="1"/>
    <col min="2779" max="2779" width="46.44140625" style="19" customWidth="1"/>
    <col min="2780" max="2781" width="12.5546875" style="19" customWidth="1"/>
    <col min="2782" max="2782" width="14.109375" style="19" customWidth="1"/>
    <col min="2783" max="2783" width="15.88671875" style="19" customWidth="1"/>
    <col min="2784" max="2784" width="8.88671875" style="19"/>
    <col min="2785" max="2785" width="9.44140625" style="19" bestFit="1" customWidth="1"/>
    <col min="2786" max="2786" width="11.33203125" style="19" bestFit="1" customWidth="1"/>
    <col min="2787" max="3032" width="8.88671875" style="19"/>
    <col min="3033" max="3033" width="11.88671875" style="19" customWidth="1"/>
    <col min="3034" max="3034" width="18.44140625" style="19" customWidth="1"/>
    <col min="3035" max="3035" width="46.44140625" style="19" customWidth="1"/>
    <col min="3036" max="3037" width="12.5546875" style="19" customWidth="1"/>
    <col min="3038" max="3038" width="14.109375" style="19" customWidth="1"/>
    <col min="3039" max="3039" width="15.88671875" style="19" customWidth="1"/>
    <col min="3040" max="3040" width="8.88671875" style="19"/>
    <col min="3041" max="3041" width="9.44140625" style="19" bestFit="1" customWidth="1"/>
    <col min="3042" max="3042" width="11.33203125" style="19" bestFit="1" customWidth="1"/>
    <col min="3043" max="3288" width="8.88671875" style="19"/>
    <col min="3289" max="3289" width="11.88671875" style="19" customWidth="1"/>
    <col min="3290" max="3290" width="18.44140625" style="19" customWidth="1"/>
    <col min="3291" max="3291" width="46.44140625" style="19" customWidth="1"/>
    <col min="3292" max="3293" width="12.5546875" style="19" customWidth="1"/>
    <col min="3294" max="3294" width="14.109375" style="19" customWidth="1"/>
    <col min="3295" max="3295" width="15.88671875" style="19" customWidth="1"/>
    <col min="3296" max="3296" width="8.88671875" style="19"/>
    <col min="3297" max="3297" width="9.44140625" style="19" bestFit="1" customWidth="1"/>
    <col min="3298" max="3298" width="11.33203125" style="19" bestFit="1" customWidth="1"/>
    <col min="3299" max="3544" width="8.88671875" style="19"/>
    <col min="3545" max="3545" width="11.88671875" style="19" customWidth="1"/>
    <col min="3546" max="3546" width="18.44140625" style="19" customWidth="1"/>
    <col min="3547" max="3547" width="46.44140625" style="19" customWidth="1"/>
    <col min="3548" max="3549" width="12.5546875" style="19" customWidth="1"/>
    <col min="3550" max="3550" width="14.109375" style="19" customWidth="1"/>
    <col min="3551" max="3551" width="15.88671875" style="19" customWidth="1"/>
    <col min="3552" max="3552" width="8.88671875" style="19"/>
    <col min="3553" max="3553" width="9.44140625" style="19" bestFit="1" customWidth="1"/>
    <col min="3554" max="3554" width="11.33203125" style="19" bestFit="1" customWidth="1"/>
    <col min="3555" max="3800" width="8.88671875" style="19"/>
    <col min="3801" max="3801" width="11.88671875" style="19" customWidth="1"/>
    <col min="3802" max="3802" width="18.44140625" style="19" customWidth="1"/>
    <col min="3803" max="3803" width="46.44140625" style="19" customWidth="1"/>
    <col min="3804" max="3805" width="12.5546875" style="19" customWidth="1"/>
    <col min="3806" max="3806" width="14.109375" style="19" customWidth="1"/>
    <col min="3807" max="3807" width="15.88671875" style="19" customWidth="1"/>
    <col min="3808" max="3808" width="8.88671875" style="19"/>
    <col min="3809" max="3809" width="9.44140625" style="19" bestFit="1" customWidth="1"/>
    <col min="3810" max="3810" width="11.33203125" style="19" bestFit="1" customWidth="1"/>
    <col min="3811" max="4056" width="8.88671875" style="19"/>
    <col min="4057" max="4057" width="11.88671875" style="19" customWidth="1"/>
    <col min="4058" max="4058" width="18.44140625" style="19" customWidth="1"/>
    <col min="4059" max="4059" width="46.44140625" style="19" customWidth="1"/>
    <col min="4060" max="4061" width="12.5546875" style="19" customWidth="1"/>
    <col min="4062" max="4062" width="14.109375" style="19" customWidth="1"/>
    <col min="4063" max="4063" width="15.88671875" style="19" customWidth="1"/>
    <col min="4064" max="4064" width="8.88671875" style="19"/>
    <col min="4065" max="4065" width="9.44140625" style="19" bestFit="1" customWidth="1"/>
    <col min="4066" max="4066" width="11.33203125" style="19" bestFit="1" customWidth="1"/>
    <col min="4067" max="4312" width="8.88671875" style="19"/>
    <col min="4313" max="4313" width="11.88671875" style="19" customWidth="1"/>
    <col min="4314" max="4314" width="18.44140625" style="19" customWidth="1"/>
    <col min="4315" max="4315" width="46.44140625" style="19" customWidth="1"/>
    <col min="4316" max="4317" width="12.5546875" style="19" customWidth="1"/>
    <col min="4318" max="4318" width="14.109375" style="19" customWidth="1"/>
    <col min="4319" max="4319" width="15.88671875" style="19" customWidth="1"/>
    <col min="4320" max="4320" width="8.88671875" style="19"/>
    <col min="4321" max="4321" width="9.44140625" style="19" bestFit="1" customWidth="1"/>
    <col min="4322" max="4322" width="11.33203125" style="19" bestFit="1" customWidth="1"/>
    <col min="4323" max="4568" width="8.88671875" style="19"/>
    <col min="4569" max="4569" width="11.88671875" style="19" customWidth="1"/>
    <col min="4570" max="4570" width="18.44140625" style="19" customWidth="1"/>
    <col min="4571" max="4571" width="46.44140625" style="19" customWidth="1"/>
    <col min="4572" max="4573" width="12.5546875" style="19" customWidth="1"/>
    <col min="4574" max="4574" width="14.109375" style="19" customWidth="1"/>
    <col min="4575" max="4575" width="15.88671875" style="19" customWidth="1"/>
    <col min="4576" max="4576" width="8.88671875" style="19"/>
    <col min="4577" max="4577" width="9.44140625" style="19" bestFit="1" customWidth="1"/>
    <col min="4578" max="4578" width="11.33203125" style="19" bestFit="1" customWidth="1"/>
    <col min="4579" max="4824" width="8.88671875" style="19"/>
    <col min="4825" max="4825" width="11.88671875" style="19" customWidth="1"/>
    <col min="4826" max="4826" width="18.44140625" style="19" customWidth="1"/>
    <col min="4827" max="4827" width="46.44140625" style="19" customWidth="1"/>
    <col min="4828" max="4829" width="12.5546875" style="19" customWidth="1"/>
    <col min="4830" max="4830" width="14.109375" style="19" customWidth="1"/>
    <col min="4831" max="4831" width="15.88671875" style="19" customWidth="1"/>
    <col min="4832" max="4832" width="8.88671875" style="19"/>
    <col min="4833" max="4833" width="9.44140625" style="19" bestFit="1" customWidth="1"/>
    <col min="4834" max="4834" width="11.33203125" style="19" bestFit="1" customWidth="1"/>
    <col min="4835" max="5080" width="8.88671875" style="19"/>
    <col min="5081" max="5081" width="11.88671875" style="19" customWidth="1"/>
    <col min="5082" max="5082" width="18.44140625" style="19" customWidth="1"/>
    <col min="5083" max="5083" width="46.44140625" style="19" customWidth="1"/>
    <col min="5084" max="5085" width="12.5546875" style="19" customWidth="1"/>
    <col min="5086" max="5086" width="14.109375" style="19" customWidth="1"/>
    <col min="5087" max="5087" width="15.88671875" style="19" customWidth="1"/>
    <col min="5088" max="5088" width="8.88671875" style="19"/>
    <col min="5089" max="5089" width="9.44140625" style="19" bestFit="1" customWidth="1"/>
    <col min="5090" max="5090" width="11.33203125" style="19" bestFit="1" customWidth="1"/>
    <col min="5091" max="5336" width="8.88671875" style="19"/>
    <col min="5337" max="5337" width="11.88671875" style="19" customWidth="1"/>
    <col min="5338" max="5338" width="18.44140625" style="19" customWidth="1"/>
    <col min="5339" max="5339" width="46.44140625" style="19" customWidth="1"/>
    <col min="5340" max="5341" width="12.5546875" style="19" customWidth="1"/>
    <col min="5342" max="5342" width="14.109375" style="19" customWidth="1"/>
    <col min="5343" max="5343" width="15.88671875" style="19" customWidth="1"/>
    <col min="5344" max="5344" width="8.88671875" style="19"/>
    <col min="5345" max="5345" width="9.44140625" style="19" bestFit="1" customWidth="1"/>
    <col min="5346" max="5346" width="11.33203125" style="19" bestFit="1" customWidth="1"/>
    <col min="5347" max="5592" width="8.88671875" style="19"/>
    <col min="5593" max="5593" width="11.88671875" style="19" customWidth="1"/>
    <col min="5594" max="5594" width="18.44140625" style="19" customWidth="1"/>
    <col min="5595" max="5595" width="46.44140625" style="19" customWidth="1"/>
    <col min="5596" max="5597" width="12.5546875" style="19" customWidth="1"/>
    <col min="5598" max="5598" width="14.109375" style="19" customWidth="1"/>
    <col min="5599" max="5599" width="15.88671875" style="19" customWidth="1"/>
    <col min="5600" max="5600" width="8.88671875" style="19"/>
    <col min="5601" max="5601" width="9.44140625" style="19" bestFit="1" customWidth="1"/>
    <col min="5602" max="5602" width="11.33203125" style="19" bestFit="1" customWidth="1"/>
    <col min="5603" max="5848" width="8.88671875" style="19"/>
    <col min="5849" max="5849" width="11.88671875" style="19" customWidth="1"/>
    <col min="5850" max="5850" width="18.44140625" style="19" customWidth="1"/>
    <col min="5851" max="5851" width="46.44140625" style="19" customWidth="1"/>
    <col min="5852" max="5853" width="12.5546875" style="19" customWidth="1"/>
    <col min="5854" max="5854" width="14.109375" style="19" customWidth="1"/>
    <col min="5855" max="5855" width="15.88671875" style="19" customWidth="1"/>
    <col min="5856" max="5856" width="8.88671875" style="19"/>
    <col min="5857" max="5857" width="9.44140625" style="19" bestFit="1" customWidth="1"/>
    <col min="5858" max="5858" width="11.33203125" style="19" bestFit="1" customWidth="1"/>
    <col min="5859" max="6104" width="8.88671875" style="19"/>
    <col min="6105" max="6105" width="11.88671875" style="19" customWidth="1"/>
    <col min="6106" max="6106" width="18.44140625" style="19" customWidth="1"/>
    <col min="6107" max="6107" width="46.44140625" style="19" customWidth="1"/>
    <col min="6108" max="6109" width="12.5546875" style="19" customWidth="1"/>
    <col min="6110" max="6110" width="14.109375" style="19" customWidth="1"/>
    <col min="6111" max="6111" width="15.88671875" style="19" customWidth="1"/>
    <col min="6112" max="6112" width="8.88671875" style="19"/>
    <col min="6113" max="6113" width="9.44140625" style="19" bestFit="1" customWidth="1"/>
    <col min="6114" max="6114" width="11.33203125" style="19" bestFit="1" customWidth="1"/>
    <col min="6115" max="6360" width="8.88671875" style="19"/>
    <col min="6361" max="6361" width="11.88671875" style="19" customWidth="1"/>
    <col min="6362" max="6362" width="18.44140625" style="19" customWidth="1"/>
    <col min="6363" max="6363" width="46.44140625" style="19" customWidth="1"/>
    <col min="6364" max="6365" width="12.5546875" style="19" customWidth="1"/>
    <col min="6366" max="6366" width="14.109375" style="19" customWidth="1"/>
    <col min="6367" max="6367" width="15.88671875" style="19" customWidth="1"/>
    <col min="6368" max="6368" width="8.88671875" style="19"/>
    <col min="6369" max="6369" width="9.44140625" style="19" bestFit="1" customWidth="1"/>
    <col min="6370" max="6370" width="11.33203125" style="19" bestFit="1" customWidth="1"/>
    <col min="6371" max="6616" width="8.88671875" style="19"/>
    <col min="6617" max="6617" width="11.88671875" style="19" customWidth="1"/>
    <col min="6618" max="6618" width="18.44140625" style="19" customWidth="1"/>
    <col min="6619" max="6619" width="46.44140625" style="19" customWidth="1"/>
    <col min="6620" max="6621" width="12.5546875" style="19" customWidth="1"/>
    <col min="6622" max="6622" width="14.109375" style="19" customWidth="1"/>
    <col min="6623" max="6623" width="15.88671875" style="19" customWidth="1"/>
    <col min="6624" max="6624" width="8.88671875" style="19"/>
    <col min="6625" max="6625" width="9.44140625" style="19" bestFit="1" customWidth="1"/>
    <col min="6626" max="6626" width="11.33203125" style="19" bestFit="1" customWidth="1"/>
    <col min="6627" max="6872" width="8.88671875" style="19"/>
    <col min="6873" max="6873" width="11.88671875" style="19" customWidth="1"/>
    <col min="6874" max="6874" width="18.44140625" style="19" customWidth="1"/>
    <col min="6875" max="6875" width="46.44140625" style="19" customWidth="1"/>
    <col min="6876" max="6877" width="12.5546875" style="19" customWidth="1"/>
    <col min="6878" max="6878" width="14.109375" style="19" customWidth="1"/>
    <col min="6879" max="6879" width="15.88671875" style="19" customWidth="1"/>
    <col min="6880" max="6880" width="8.88671875" style="19"/>
    <col min="6881" max="6881" width="9.44140625" style="19" bestFit="1" customWidth="1"/>
    <col min="6882" max="6882" width="11.33203125" style="19" bestFit="1" customWidth="1"/>
    <col min="6883" max="7128" width="8.88671875" style="19"/>
    <col min="7129" max="7129" width="11.88671875" style="19" customWidth="1"/>
    <col min="7130" max="7130" width="18.44140625" style="19" customWidth="1"/>
    <col min="7131" max="7131" width="46.44140625" style="19" customWidth="1"/>
    <col min="7132" max="7133" width="12.5546875" style="19" customWidth="1"/>
    <col min="7134" max="7134" width="14.109375" style="19" customWidth="1"/>
    <col min="7135" max="7135" width="15.88671875" style="19" customWidth="1"/>
    <col min="7136" max="7136" width="8.88671875" style="19"/>
    <col min="7137" max="7137" width="9.44140625" style="19" bestFit="1" customWidth="1"/>
    <col min="7138" max="7138" width="11.33203125" style="19" bestFit="1" customWidth="1"/>
    <col min="7139" max="7384" width="8.88671875" style="19"/>
    <col min="7385" max="7385" width="11.88671875" style="19" customWidth="1"/>
    <col min="7386" max="7386" width="18.44140625" style="19" customWidth="1"/>
    <col min="7387" max="7387" width="46.44140625" style="19" customWidth="1"/>
    <col min="7388" max="7389" width="12.5546875" style="19" customWidth="1"/>
    <col min="7390" max="7390" width="14.109375" style="19" customWidth="1"/>
    <col min="7391" max="7391" width="15.88671875" style="19" customWidth="1"/>
    <col min="7392" max="7392" width="8.88671875" style="19"/>
    <col min="7393" max="7393" width="9.44140625" style="19" bestFit="1" customWidth="1"/>
    <col min="7394" max="7394" width="11.33203125" style="19" bestFit="1" customWidth="1"/>
    <col min="7395" max="7640" width="8.88671875" style="19"/>
    <col min="7641" max="7641" width="11.88671875" style="19" customWidth="1"/>
    <col min="7642" max="7642" width="18.44140625" style="19" customWidth="1"/>
    <col min="7643" max="7643" width="46.44140625" style="19" customWidth="1"/>
    <col min="7644" max="7645" width="12.5546875" style="19" customWidth="1"/>
    <col min="7646" max="7646" width="14.109375" style="19" customWidth="1"/>
    <col min="7647" max="7647" width="15.88671875" style="19" customWidth="1"/>
    <col min="7648" max="7648" width="8.88671875" style="19"/>
    <col min="7649" max="7649" width="9.44140625" style="19" bestFit="1" customWidth="1"/>
    <col min="7650" max="7650" width="11.33203125" style="19" bestFit="1" customWidth="1"/>
    <col min="7651" max="7896" width="8.88671875" style="19"/>
    <col min="7897" max="7897" width="11.88671875" style="19" customWidth="1"/>
    <col min="7898" max="7898" width="18.44140625" style="19" customWidth="1"/>
    <col min="7899" max="7899" width="46.44140625" style="19" customWidth="1"/>
    <col min="7900" max="7901" width="12.5546875" style="19" customWidth="1"/>
    <col min="7902" max="7902" width="14.109375" style="19" customWidth="1"/>
    <col min="7903" max="7903" width="15.88671875" style="19" customWidth="1"/>
    <col min="7904" max="7904" width="8.88671875" style="19"/>
    <col min="7905" max="7905" width="9.44140625" style="19" bestFit="1" customWidth="1"/>
    <col min="7906" max="7906" width="11.33203125" style="19" bestFit="1" customWidth="1"/>
    <col min="7907" max="8152" width="8.88671875" style="19"/>
    <col min="8153" max="8153" width="11.88671875" style="19" customWidth="1"/>
    <col min="8154" max="8154" width="18.44140625" style="19" customWidth="1"/>
    <col min="8155" max="8155" width="46.44140625" style="19" customWidth="1"/>
    <col min="8156" max="8157" width="12.5546875" style="19" customWidth="1"/>
    <col min="8158" max="8158" width="14.109375" style="19" customWidth="1"/>
    <col min="8159" max="8159" width="15.88671875" style="19" customWidth="1"/>
    <col min="8160" max="8160" width="8.88671875" style="19"/>
    <col min="8161" max="8161" width="9.44140625" style="19" bestFit="1" customWidth="1"/>
    <col min="8162" max="8162" width="11.33203125" style="19" bestFit="1" customWidth="1"/>
    <col min="8163" max="8408" width="8.88671875" style="19"/>
    <col min="8409" max="8409" width="11.88671875" style="19" customWidth="1"/>
    <col min="8410" max="8410" width="18.44140625" style="19" customWidth="1"/>
    <col min="8411" max="8411" width="46.44140625" style="19" customWidth="1"/>
    <col min="8412" max="8413" width="12.5546875" style="19" customWidth="1"/>
    <col min="8414" max="8414" width="14.109375" style="19" customWidth="1"/>
    <col min="8415" max="8415" width="15.88671875" style="19" customWidth="1"/>
    <col min="8416" max="8416" width="8.88671875" style="19"/>
    <col min="8417" max="8417" width="9.44140625" style="19" bestFit="1" customWidth="1"/>
    <col min="8418" max="8418" width="11.33203125" style="19" bestFit="1" customWidth="1"/>
    <col min="8419" max="8664" width="8.88671875" style="19"/>
    <col min="8665" max="8665" width="11.88671875" style="19" customWidth="1"/>
    <col min="8666" max="8666" width="18.44140625" style="19" customWidth="1"/>
    <col min="8667" max="8667" width="46.44140625" style="19" customWidth="1"/>
    <col min="8668" max="8669" width="12.5546875" style="19" customWidth="1"/>
    <col min="8670" max="8670" width="14.109375" style="19" customWidth="1"/>
    <col min="8671" max="8671" width="15.88671875" style="19" customWidth="1"/>
    <col min="8672" max="8672" width="8.88671875" style="19"/>
    <col min="8673" max="8673" width="9.44140625" style="19" bestFit="1" customWidth="1"/>
    <col min="8674" max="8674" width="11.33203125" style="19" bestFit="1" customWidth="1"/>
    <col min="8675" max="8920" width="8.88671875" style="19"/>
    <col min="8921" max="8921" width="11.88671875" style="19" customWidth="1"/>
    <col min="8922" max="8922" width="18.44140625" style="19" customWidth="1"/>
    <col min="8923" max="8923" width="46.44140625" style="19" customWidth="1"/>
    <col min="8924" max="8925" width="12.5546875" style="19" customWidth="1"/>
    <col min="8926" max="8926" width="14.109375" style="19" customWidth="1"/>
    <col min="8927" max="8927" width="15.88671875" style="19" customWidth="1"/>
    <col min="8928" max="8928" width="8.88671875" style="19"/>
    <col min="8929" max="8929" width="9.44140625" style="19" bestFit="1" customWidth="1"/>
    <col min="8930" max="8930" width="11.33203125" style="19" bestFit="1" customWidth="1"/>
    <col min="8931" max="9176" width="8.88671875" style="19"/>
    <col min="9177" max="9177" width="11.88671875" style="19" customWidth="1"/>
    <col min="9178" max="9178" width="18.44140625" style="19" customWidth="1"/>
    <col min="9179" max="9179" width="46.44140625" style="19" customWidth="1"/>
    <col min="9180" max="9181" width="12.5546875" style="19" customWidth="1"/>
    <col min="9182" max="9182" width="14.109375" style="19" customWidth="1"/>
    <col min="9183" max="9183" width="15.88671875" style="19" customWidth="1"/>
    <col min="9184" max="9184" width="8.88671875" style="19"/>
    <col min="9185" max="9185" width="9.44140625" style="19" bestFit="1" customWidth="1"/>
    <col min="9186" max="9186" width="11.33203125" style="19" bestFit="1" customWidth="1"/>
    <col min="9187" max="9432" width="8.88671875" style="19"/>
    <col min="9433" max="9433" width="11.88671875" style="19" customWidth="1"/>
    <col min="9434" max="9434" width="18.44140625" style="19" customWidth="1"/>
    <col min="9435" max="9435" width="46.44140625" style="19" customWidth="1"/>
    <col min="9436" max="9437" width="12.5546875" style="19" customWidth="1"/>
    <col min="9438" max="9438" width="14.109375" style="19" customWidth="1"/>
    <col min="9439" max="9439" width="15.88671875" style="19" customWidth="1"/>
    <col min="9440" max="9440" width="8.88671875" style="19"/>
    <col min="9441" max="9441" width="9.44140625" style="19" bestFit="1" customWidth="1"/>
    <col min="9442" max="9442" width="11.33203125" style="19" bestFit="1" customWidth="1"/>
    <col min="9443" max="9688" width="8.88671875" style="19"/>
    <col min="9689" max="9689" width="11.88671875" style="19" customWidth="1"/>
    <col min="9690" max="9690" width="18.44140625" style="19" customWidth="1"/>
    <col min="9691" max="9691" width="46.44140625" style="19" customWidth="1"/>
    <col min="9692" max="9693" width="12.5546875" style="19" customWidth="1"/>
    <col min="9694" max="9694" width="14.109375" style="19" customWidth="1"/>
    <col min="9695" max="9695" width="15.88671875" style="19" customWidth="1"/>
    <col min="9696" max="9696" width="8.88671875" style="19"/>
    <col min="9697" max="9697" width="9.44140625" style="19" bestFit="1" customWidth="1"/>
    <col min="9698" max="9698" width="11.33203125" style="19" bestFit="1" customWidth="1"/>
    <col min="9699" max="9944" width="8.88671875" style="19"/>
    <col min="9945" max="9945" width="11.88671875" style="19" customWidth="1"/>
    <col min="9946" max="9946" width="18.44140625" style="19" customWidth="1"/>
    <col min="9947" max="9947" width="46.44140625" style="19" customWidth="1"/>
    <col min="9948" max="9949" width="12.5546875" style="19" customWidth="1"/>
    <col min="9950" max="9950" width="14.109375" style="19" customWidth="1"/>
    <col min="9951" max="9951" width="15.88671875" style="19" customWidth="1"/>
    <col min="9952" max="9952" width="8.88671875" style="19"/>
    <col min="9953" max="9953" width="9.44140625" style="19" bestFit="1" customWidth="1"/>
    <col min="9954" max="9954" width="11.33203125" style="19" bestFit="1" customWidth="1"/>
    <col min="9955" max="10200" width="8.88671875" style="19"/>
    <col min="10201" max="10201" width="11.88671875" style="19" customWidth="1"/>
    <col min="10202" max="10202" width="18.44140625" style="19" customWidth="1"/>
    <col min="10203" max="10203" width="46.44140625" style="19" customWidth="1"/>
    <col min="10204" max="10205" width="12.5546875" style="19" customWidth="1"/>
    <col min="10206" max="10206" width="14.109375" style="19" customWidth="1"/>
    <col min="10207" max="10207" width="15.88671875" style="19" customWidth="1"/>
    <col min="10208" max="10208" width="8.88671875" style="19"/>
    <col min="10209" max="10209" width="9.44140625" style="19" bestFit="1" customWidth="1"/>
    <col min="10210" max="10210" width="11.33203125" style="19" bestFit="1" customWidth="1"/>
    <col min="10211" max="10456" width="8.88671875" style="19"/>
    <col min="10457" max="10457" width="11.88671875" style="19" customWidth="1"/>
    <col min="10458" max="10458" width="18.44140625" style="19" customWidth="1"/>
    <col min="10459" max="10459" width="46.44140625" style="19" customWidth="1"/>
    <col min="10460" max="10461" width="12.5546875" style="19" customWidth="1"/>
    <col min="10462" max="10462" width="14.109375" style="19" customWidth="1"/>
    <col min="10463" max="10463" width="15.88671875" style="19" customWidth="1"/>
    <col min="10464" max="10464" width="8.88671875" style="19"/>
    <col min="10465" max="10465" width="9.44140625" style="19" bestFit="1" customWidth="1"/>
    <col min="10466" max="10466" width="11.33203125" style="19" bestFit="1" customWidth="1"/>
    <col min="10467" max="10712" width="8.88671875" style="19"/>
    <col min="10713" max="10713" width="11.88671875" style="19" customWidth="1"/>
    <col min="10714" max="10714" width="18.44140625" style="19" customWidth="1"/>
    <col min="10715" max="10715" width="46.44140625" style="19" customWidth="1"/>
    <col min="10716" max="10717" width="12.5546875" style="19" customWidth="1"/>
    <col min="10718" max="10718" width="14.109375" style="19" customWidth="1"/>
    <col min="10719" max="10719" width="15.88671875" style="19" customWidth="1"/>
    <col min="10720" max="10720" width="8.88671875" style="19"/>
    <col min="10721" max="10721" width="9.44140625" style="19" bestFit="1" customWidth="1"/>
    <col min="10722" max="10722" width="11.33203125" style="19" bestFit="1" customWidth="1"/>
    <col min="10723" max="10968" width="8.88671875" style="19"/>
    <col min="10969" max="10969" width="11.88671875" style="19" customWidth="1"/>
    <col min="10970" max="10970" width="18.44140625" style="19" customWidth="1"/>
    <col min="10971" max="10971" width="46.44140625" style="19" customWidth="1"/>
    <col min="10972" max="10973" width="12.5546875" style="19" customWidth="1"/>
    <col min="10974" max="10974" width="14.109375" style="19" customWidth="1"/>
    <col min="10975" max="10975" width="15.88671875" style="19" customWidth="1"/>
    <col min="10976" max="10976" width="8.88671875" style="19"/>
    <col min="10977" max="10977" width="9.44140625" style="19" bestFit="1" customWidth="1"/>
    <col min="10978" max="10978" width="11.33203125" style="19" bestFit="1" customWidth="1"/>
    <col min="10979" max="11224" width="8.88671875" style="19"/>
    <col min="11225" max="11225" width="11.88671875" style="19" customWidth="1"/>
    <col min="11226" max="11226" width="18.44140625" style="19" customWidth="1"/>
    <col min="11227" max="11227" width="46.44140625" style="19" customWidth="1"/>
    <col min="11228" max="11229" width="12.5546875" style="19" customWidth="1"/>
    <col min="11230" max="11230" width="14.109375" style="19" customWidth="1"/>
    <col min="11231" max="11231" width="15.88671875" style="19" customWidth="1"/>
    <col min="11232" max="11232" width="8.88671875" style="19"/>
    <col min="11233" max="11233" width="9.44140625" style="19" bestFit="1" customWidth="1"/>
    <col min="11234" max="11234" width="11.33203125" style="19" bestFit="1" customWidth="1"/>
    <col min="11235" max="11480" width="8.88671875" style="19"/>
    <col min="11481" max="11481" width="11.88671875" style="19" customWidth="1"/>
    <col min="11482" max="11482" width="18.44140625" style="19" customWidth="1"/>
    <col min="11483" max="11483" width="46.44140625" style="19" customWidth="1"/>
    <col min="11484" max="11485" width="12.5546875" style="19" customWidth="1"/>
    <col min="11486" max="11486" width="14.109375" style="19" customWidth="1"/>
    <col min="11487" max="11487" width="15.88671875" style="19" customWidth="1"/>
    <col min="11488" max="11488" width="8.88671875" style="19"/>
    <col min="11489" max="11489" width="9.44140625" style="19" bestFit="1" customWidth="1"/>
    <col min="11490" max="11490" width="11.33203125" style="19" bestFit="1" customWidth="1"/>
    <col min="11491" max="11736" width="8.88671875" style="19"/>
    <col min="11737" max="11737" width="11.88671875" style="19" customWidth="1"/>
    <col min="11738" max="11738" width="18.44140625" style="19" customWidth="1"/>
    <col min="11739" max="11739" width="46.44140625" style="19" customWidth="1"/>
    <col min="11740" max="11741" width="12.5546875" style="19" customWidth="1"/>
    <col min="11742" max="11742" width="14.109375" style="19" customWidth="1"/>
    <col min="11743" max="11743" width="15.88671875" style="19" customWidth="1"/>
    <col min="11744" max="11744" width="8.88671875" style="19"/>
    <col min="11745" max="11745" width="9.44140625" style="19" bestFit="1" customWidth="1"/>
    <col min="11746" max="11746" width="11.33203125" style="19" bestFit="1" customWidth="1"/>
    <col min="11747" max="11992" width="8.88671875" style="19"/>
    <col min="11993" max="11993" width="11.88671875" style="19" customWidth="1"/>
    <col min="11994" max="11994" width="18.44140625" style="19" customWidth="1"/>
    <col min="11995" max="11995" width="46.44140625" style="19" customWidth="1"/>
    <col min="11996" max="11997" width="12.5546875" style="19" customWidth="1"/>
    <col min="11998" max="11998" width="14.109375" style="19" customWidth="1"/>
    <col min="11999" max="11999" width="15.88671875" style="19" customWidth="1"/>
    <col min="12000" max="12000" width="8.88671875" style="19"/>
    <col min="12001" max="12001" width="9.44140625" style="19" bestFit="1" customWidth="1"/>
    <col min="12002" max="12002" width="11.33203125" style="19" bestFit="1" customWidth="1"/>
    <col min="12003" max="12248" width="8.88671875" style="19"/>
    <col min="12249" max="12249" width="11.88671875" style="19" customWidth="1"/>
    <col min="12250" max="12250" width="18.44140625" style="19" customWidth="1"/>
    <col min="12251" max="12251" width="46.44140625" style="19" customWidth="1"/>
    <col min="12252" max="12253" width="12.5546875" style="19" customWidth="1"/>
    <col min="12254" max="12254" width="14.109375" style="19" customWidth="1"/>
    <col min="12255" max="12255" width="15.88671875" style="19" customWidth="1"/>
    <col min="12256" max="12256" width="8.88671875" style="19"/>
    <col min="12257" max="12257" width="9.44140625" style="19" bestFit="1" customWidth="1"/>
    <col min="12258" max="12258" width="11.33203125" style="19" bestFit="1" customWidth="1"/>
    <col min="12259" max="12504" width="8.88671875" style="19"/>
    <col min="12505" max="12505" width="11.88671875" style="19" customWidth="1"/>
    <col min="12506" max="12506" width="18.44140625" style="19" customWidth="1"/>
    <col min="12507" max="12507" width="46.44140625" style="19" customWidth="1"/>
    <col min="12508" max="12509" width="12.5546875" style="19" customWidth="1"/>
    <col min="12510" max="12510" width="14.109375" style="19" customWidth="1"/>
    <col min="12511" max="12511" width="15.88671875" style="19" customWidth="1"/>
    <col min="12512" max="12512" width="8.88671875" style="19"/>
    <col min="12513" max="12513" width="9.44140625" style="19" bestFit="1" customWidth="1"/>
    <col min="12514" max="12514" width="11.33203125" style="19" bestFit="1" customWidth="1"/>
    <col min="12515" max="12760" width="8.88671875" style="19"/>
    <col min="12761" max="12761" width="11.88671875" style="19" customWidth="1"/>
    <col min="12762" max="12762" width="18.44140625" style="19" customWidth="1"/>
    <col min="12763" max="12763" width="46.44140625" style="19" customWidth="1"/>
    <col min="12764" max="12765" width="12.5546875" style="19" customWidth="1"/>
    <col min="12766" max="12766" width="14.109375" style="19" customWidth="1"/>
    <col min="12767" max="12767" width="15.88671875" style="19" customWidth="1"/>
    <col min="12768" max="12768" width="8.88671875" style="19"/>
    <col min="12769" max="12769" width="9.44140625" style="19" bestFit="1" customWidth="1"/>
    <col min="12770" max="12770" width="11.33203125" style="19" bestFit="1" customWidth="1"/>
    <col min="12771" max="13016" width="8.88671875" style="19"/>
    <col min="13017" max="13017" width="11.88671875" style="19" customWidth="1"/>
    <col min="13018" max="13018" width="18.44140625" style="19" customWidth="1"/>
    <col min="13019" max="13019" width="46.44140625" style="19" customWidth="1"/>
    <col min="13020" max="13021" width="12.5546875" style="19" customWidth="1"/>
    <col min="13022" max="13022" width="14.109375" style="19" customWidth="1"/>
    <col min="13023" max="13023" width="15.88671875" style="19" customWidth="1"/>
    <col min="13024" max="13024" width="8.88671875" style="19"/>
    <col min="13025" max="13025" width="9.44140625" style="19" bestFit="1" customWidth="1"/>
    <col min="13026" max="13026" width="11.33203125" style="19" bestFit="1" customWidth="1"/>
    <col min="13027" max="13272" width="8.88671875" style="19"/>
    <col min="13273" max="13273" width="11.88671875" style="19" customWidth="1"/>
    <col min="13274" max="13274" width="18.44140625" style="19" customWidth="1"/>
    <col min="13275" max="13275" width="46.44140625" style="19" customWidth="1"/>
    <col min="13276" max="13277" width="12.5546875" style="19" customWidth="1"/>
    <col min="13278" max="13278" width="14.109375" style="19" customWidth="1"/>
    <col min="13279" max="13279" width="15.88671875" style="19" customWidth="1"/>
    <col min="13280" max="13280" width="8.88671875" style="19"/>
    <col min="13281" max="13281" width="9.44140625" style="19" bestFit="1" customWidth="1"/>
    <col min="13282" max="13282" width="11.33203125" style="19" bestFit="1" customWidth="1"/>
    <col min="13283" max="13528" width="8.88671875" style="19"/>
    <col min="13529" max="13529" width="11.88671875" style="19" customWidth="1"/>
    <col min="13530" max="13530" width="18.44140625" style="19" customWidth="1"/>
    <col min="13531" max="13531" width="46.44140625" style="19" customWidth="1"/>
    <col min="13532" max="13533" width="12.5546875" style="19" customWidth="1"/>
    <col min="13534" max="13534" width="14.109375" style="19" customWidth="1"/>
    <col min="13535" max="13535" width="15.88671875" style="19" customWidth="1"/>
    <col min="13536" max="13536" width="8.88671875" style="19"/>
    <col min="13537" max="13537" width="9.44140625" style="19" bestFit="1" customWidth="1"/>
    <col min="13538" max="13538" width="11.33203125" style="19" bestFit="1" customWidth="1"/>
    <col min="13539" max="13784" width="8.88671875" style="19"/>
    <col min="13785" max="13785" width="11.88671875" style="19" customWidth="1"/>
    <col min="13786" max="13786" width="18.44140625" style="19" customWidth="1"/>
    <col min="13787" max="13787" width="46.44140625" style="19" customWidth="1"/>
    <col min="13788" max="13789" width="12.5546875" style="19" customWidth="1"/>
    <col min="13790" max="13790" width="14.109375" style="19" customWidth="1"/>
    <col min="13791" max="13791" width="15.88671875" style="19" customWidth="1"/>
    <col min="13792" max="13792" width="8.88671875" style="19"/>
    <col min="13793" max="13793" width="9.44140625" style="19" bestFit="1" customWidth="1"/>
    <col min="13794" max="13794" width="11.33203125" style="19" bestFit="1" customWidth="1"/>
    <col min="13795" max="14040" width="8.88671875" style="19"/>
    <col min="14041" max="14041" width="11.88671875" style="19" customWidth="1"/>
    <col min="14042" max="14042" width="18.44140625" style="19" customWidth="1"/>
    <col min="14043" max="14043" width="46.44140625" style="19" customWidth="1"/>
    <col min="14044" max="14045" width="12.5546875" style="19" customWidth="1"/>
    <col min="14046" max="14046" width="14.109375" style="19" customWidth="1"/>
    <col min="14047" max="14047" width="15.88671875" style="19" customWidth="1"/>
    <col min="14048" max="14048" width="8.88671875" style="19"/>
    <col min="14049" max="14049" width="9.44140625" style="19" bestFit="1" customWidth="1"/>
    <col min="14050" max="14050" width="11.33203125" style="19" bestFit="1" customWidth="1"/>
    <col min="14051" max="14296" width="8.88671875" style="19"/>
    <col min="14297" max="14297" width="11.88671875" style="19" customWidth="1"/>
    <col min="14298" max="14298" width="18.44140625" style="19" customWidth="1"/>
    <col min="14299" max="14299" width="46.44140625" style="19" customWidth="1"/>
    <col min="14300" max="14301" width="12.5546875" style="19" customWidth="1"/>
    <col min="14302" max="14302" width="14.109375" style="19" customWidth="1"/>
    <col min="14303" max="14303" width="15.88671875" style="19" customWidth="1"/>
    <col min="14304" max="14304" width="8.88671875" style="19"/>
    <col min="14305" max="14305" width="9.44140625" style="19" bestFit="1" customWidth="1"/>
    <col min="14306" max="14306" width="11.33203125" style="19" bestFit="1" customWidth="1"/>
    <col min="14307" max="14552" width="8.88671875" style="19"/>
    <col min="14553" max="14553" width="11.88671875" style="19" customWidth="1"/>
    <col min="14554" max="14554" width="18.44140625" style="19" customWidth="1"/>
    <col min="14555" max="14555" width="46.44140625" style="19" customWidth="1"/>
    <col min="14556" max="14557" width="12.5546875" style="19" customWidth="1"/>
    <col min="14558" max="14558" width="14.109375" style="19" customWidth="1"/>
    <col min="14559" max="14559" width="15.88671875" style="19" customWidth="1"/>
    <col min="14560" max="14560" width="8.88671875" style="19"/>
    <col min="14561" max="14561" width="9.44140625" style="19" bestFit="1" customWidth="1"/>
    <col min="14562" max="14562" width="11.33203125" style="19" bestFit="1" customWidth="1"/>
    <col min="14563" max="14808" width="8.88671875" style="19"/>
    <col min="14809" max="14809" width="11.88671875" style="19" customWidth="1"/>
    <col min="14810" max="14810" width="18.44140625" style="19" customWidth="1"/>
    <col min="14811" max="14811" width="46.44140625" style="19" customWidth="1"/>
    <col min="14812" max="14813" width="12.5546875" style="19" customWidth="1"/>
    <col min="14814" max="14814" width="14.109375" style="19" customWidth="1"/>
    <col min="14815" max="14815" width="15.88671875" style="19" customWidth="1"/>
    <col min="14816" max="14816" width="8.88671875" style="19"/>
    <col min="14817" max="14817" width="9.44140625" style="19" bestFit="1" customWidth="1"/>
    <col min="14818" max="14818" width="11.33203125" style="19" bestFit="1" customWidth="1"/>
    <col min="14819" max="15064" width="8.88671875" style="19"/>
    <col min="15065" max="15065" width="11.88671875" style="19" customWidth="1"/>
    <col min="15066" max="15066" width="18.44140625" style="19" customWidth="1"/>
    <col min="15067" max="15067" width="46.44140625" style="19" customWidth="1"/>
    <col min="15068" max="15069" width="12.5546875" style="19" customWidth="1"/>
    <col min="15070" max="15070" width="14.109375" style="19" customWidth="1"/>
    <col min="15071" max="15071" width="15.88671875" style="19" customWidth="1"/>
    <col min="15072" max="15072" width="8.88671875" style="19"/>
    <col min="15073" max="15073" width="9.44140625" style="19" bestFit="1" customWidth="1"/>
    <col min="15074" max="15074" width="11.33203125" style="19" bestFit="1" customWidth="1"/>
    <col min="15075" max="15320" width="8.88671875" style="19"/>
    <col min="15321" max="15321" width="11.88671875" style="19" customWidth="1"/>
    <col min="15322" max="15322" width="18.44140625" style="19" customWidth="1"/>
    <col min="15323" max="15323" width="46.44140625" style="19" customWidth="1"/>
    <col min="15324" max="15325" width="12.5546875" style="19" customWidth="1"/>
    <col min="15326" max="15326" width="14.109375" style="19" customWidth="1"/>
    <col min="15327" max="15327" width="15.88671875" style="19" customWidth="1"/>
    <col min="15328" max="15328" width="8.88671875" style="19"/>
    <col min="15329" max="15329" width="9.44140625" style="19" bestFit="1" customWidth="1"/>
    <col min="15330" max="15330" width="11.33203125" style="19" bestFit="1" customWidth="1"/>
    <col min="15331" max="15576" width="8.88671875" style="19"/>
    <col min="15577" max="15577" width="11.88671875" style="19" customWidth="1"/>
    <col min="15578" max="15578" width="18.44140625" style="19" customWidth="1"/>
    <col min="15579" max="15579" width="46.44140625" style="19" customWidth="1"/>
    <col min="15580" max="15581" width="12.5546875" style="19" customWidth="1"/>
    <col min="15582" max="15582" width="14.109375" style="19" customWidth="1"/>
    <col min="15583" max="15583" width="15.88671875" style="19" customWidth="1"/>
    <col min="15584" max="15584" width="8.88671875" style="19"/>
    <col min="15585" max="15585" width="9.44140625" style="19" bestFit="1" customWidth="1"/>
    <col min="15586" max="15586" width="11.33203125" style="19" bestFit="1" customWidth="1"/>
    <col min="15587" max="15832" width="8.88671875" style="19"/>
    <col min="15833" max="15833" width="11.88671875" style="19" customWidth="1"/>
    <col min="15834" max="15834" width="18.44140625" style="19" customWidth="1"/>
    <col min="15835" max="15835" width="46.44140625" style="19" customWidth="1"/>
    <col min="15836" max="15837" width="12.5546875" style="19" customWidth="1"/>
    <col min="15838" max="15838" width="14.109375" style="19" customWidth="1"/>
    <col min="15839" max="15839" width="15.88671875" style="19" customWidth="1"/>
    <col min="15840" max="15840" width="8.88671875" style="19"/>
    <col min="15841" max="15841" width="9.44140625" style="19" bestFit="1" customWidth="1"/>
    <col min="15842" max="15842" width="11.33203125" style="19" bestFit="1" customWidth="1"/>
    <col min="15843" max="16092" width="8.88671875" style="19"/>
    <col min="16093" max="16338" width="9.109375" style="19" customWidth="1"/>
    <col min="16339" max="16382" width="9.109375" style="19"/>
    <col min="16383" max="16384" width="9.109375" style="19" customWidth="1"/>
  </cols>
  <sheetData>
    <row r="1" spans="1:7" s="10" customFormat="1" ht="30" customHeight="1" x14ac:dyDescent="0.3">
      <c r="A1" s="342" t="str">
        <f>SUMMARY!A1</f>
        <v>JOHANNESBURG WATER</v>
      </c>
      <c r="B1" s="342"/>
      <c r="C1" s="342"/>
      <c r="D1" s="342"/>
      <c r="E1" s="342"/>
      <c r="F1" s="8"/>
      <c r="G1" s="9"/>
    </row>
    <row r="2" spans="1:7" s="10" customFormat="1" ht="12.6" customHeight="1" thickBot="1" x14ac:dyDescent="0.35">
      <c r="A2" s="342" t="str">
        <f>SUMMARY!A3</f>
        <v>GREATER ORANGE FARM PHASE 3A WATER INFRASTRUCTURE RENEWAL PROJECT</v>
      </c>
      <c r="B2" s="342"/>
      <c r="C2" s="342"/>
      <c r="D2" s="342"/>
      <c r="E2" s="342"/>
      <c r="F2" s="370"/>
      <c r="G2" s="370"/>
    </row>
    <row r="3" spans="1:7" s="11" customFormat="1" ht="36" customHeight="1" x14ac:dyDescent="0.3">
      <c r="A3" s="364" t="s">
        <v>0</v>
      </c>
      <c r="B3" s="366" t="s">
        <v>1</v>
      </c>
      <c r="C3" s="366" t="s">
        <v>2</v>
      </c>
      <c r="D3" s="366" t="s">
        <v>3</v>
      </c>
      <c r="E3" s="368" t="s">
        <v>4</v>
      </c>
      <c r="F3" s="373" t="s">
        <v>5</v>
      </c>
      <c r="G3" s="371" t="s">
        <v>6</v>
      </c>
    </row>
    <row r="4" spans="1:7" s="11" customFormat="1" ht="17.399999999999999" customHeight="1" thickBot="1" x14ac:dyDescent="0.35">
      <c r="A4" s="365"/>
      <c r="B4" s="367"/>
      <c r="C4" s="367"/>
      <c r="D4" s="367"/>
      <c r="E4" s="369"/>
      <c r="F4" s="374"/>
      <c r="G4" s="372"/>
    </row>
    <row r="5" spans="1:7" ht="31.2" x14ac:dyDescent="0.3">
      <c r="A5" s="12">
        <v>1</v>
      </c>
      <c r="B5" s="13" t="s">
        <v>7</v>
      </c>
      <c r="C5" s="14" t="s">
        <v>8</v>
      </c>
      <c r="D5" s="15"/>
      <c r="E5" s="16"/>
      <c r="F5" s="17"/>
      <c r="G5" s="18"/>
    </row>
    <row r="6" spans="1:7" ht="15.6" x14ac:dyDescent="0.3">
      <c r="A6" s="20" t="str">
        <f>IF(E6=0,"",$A$5&amp;COUNTIF($A5:A$6,"&gt;&lt;*")+1)</f>
        <v/>
      </c>
      <c r="B6" s="15"/>
      <c r="C6" s="14"/>
      <c r="D6" s="15"/>
      <c r="E6" s="16"/>
      <c r="F6" s="17"/>
      <c r="G6" s="18"/>
    </row>
    <row r="7" spans="1:7" ht="15.6" x14ac:dyDescent="0.3">
      <c r="A7" s="20" t="str">
        <f>IF(E7=0,"",$A$5&amp;COUNTIF($A$6:A6,"&gt;&lt;*")+1)</f>
        <v/>
      </c>
      <c r="B7" s="13">
        <v>8.3000000000000007</v>
      </c>
      <c r="C7" s="14" t="s">
        <v>9</v>
      </c>
      <c r="D7" s="15"/>
      <c r="E7" s="16"/>
      <c r="F7" s="17"/>
      <c r="G7" s="18"/>
    </row>
    <row r="8" spans="1:7" x14ac:dyDescent="0.3">
      <c r="A8" s="20" t="str">
        <f>IF(E8=0,"",$A$5&amp;COUNTIF($A$6:A7,"&gt;&lt;*")+1)</f>
        <v/>
      </c>
      <c r="B8" s="20"/>
      <c r="C8" s="21"/>
      <c r="D8" s="15"/>
      <c r="E8" s="16"/>
      <c r="F8" s="17"/>
      <c r="G8" s="18"/>
    </row>
    <row r="9" spans="1:7" ht="90" x14ac:dyDescent="0.3">
      <c r="A9" s="20" t="s">
        <v>10</v>
      </c>
      <c r="B9" s="20" t="s">
        <v>11</v>
      </c>
      <c r="C9" s="21" t="s">
        <v>540</v>
      </c>
      <c r="D9" s="15" t="s">
        <v>13</v>
      </c>
      <c r="E9" s="16">
        <v>1</v>
      </c>
      <c r="F9" s="22"/>
      <c r="G9" s="18">
        <f>E9*F9</f>
        <v>0</v>
      </c>
    </row>
    <row r="10" spans="1:7" x14ac:dyDescent="0.3">
      <c r="A10" s="20" t="str">
        <f>IF(E10=0,"",$A$5&amp;COUNTIF($A$6:A9,"&gt;&lt;*")+1)</f>
        <v/>
      </c>
      <c r="B10" s="20"/>
      <c r="C10" s="21"/>
      <c r="D10" s="15"/>
      <c r="E10" s="16"/>
      <c r="F10" s="22"/>
      <c r="G10" s="18"/>
    </row>
    <row r="11" spans="1:7" ht="15.6" x14ac:dyDescent="0.3">
      <c r="A11" s="20" t="str">
        <f>IF(E11=0,"",$A$5&amp;COUNTIF($A$6:A10,"&gt;&lt;*")+1)</f>
        <v/>
      </c>
      <c r="B11" s="23" t="s">
        <v>14</v>
      </c>
      <c r="C11" s="24" t="s">
        <v>15</v>
      </c>
      <c r="D11" s="15"/>
      <c r="E11" s="16"/>
      <c r="F11" s="22"/>
      <c r="G11" s="18"/>
    </row>
    <row r="12" spans="1:7" ht="15.6" x14ac:dyDescent="0.3">
      <c r="A12" s="20" t="str">
        <f>IF(E12=0,"",$A$5&amp;COUNTIF($A$6:A11,"&gt;&lt;*")+1)</f>
        <v/>
      </c>
      <c r="B12" s="23" t="s">
        <v>16</v>
      </c>
      <c r="C12" s="24" t="s">
        <v>17</v>
      </c>
      <c r="D12" s="15"/>
      <c r="E12" s="16"/>
      <c r="F12" s="22"/>
      <c r="G12" s="18"/>
    </row>
    <row r="13" spans="1:7" x14ac:dyDescent="0.3">
      <c r="A13" s="20" t="str">
        <f>IF(E13=0,"",$A$5&amp;COUNTIF($A$6:A12,"&gt;&lt;*")+1)</f>
        <v/>
      </c>
      <c r="B13" s="15"/>
      <c r="C13" s="25"/>
      <c r="D13" s="15"/>
      <c r="E13" s="16"/>
      <c r="F13" s="22"/>
      <c r="G13" s="18"/>
    </row>
    <row r="14" spans="1:7" x14ac:dyDescent="0.3">
      <c r="A14" s="20" t="s">
        <v>18</v>
      </c>
      <c r="B14" s="15" t="s">
        <v>19</v>
      </c>
      <c r="C14" s="25" t="s">
        <v>20</v>
      </c>
      <c r="D14" s="15" t="s">
        <v>13</v>
      </c>
      <c r="E14" s="16">
        <v>1</v>
      </c>
      <c r="F14" s="22"/>
      <c r="G14" s="18">
        <f t="shared" ref="G14:G30" si="0">E14*F14</f>
        <v>0</v>
      </c>
    </row>
    <row r="15" spans="1:7" x14ac:dyDescent="0.3">
      <c r="A15" s="20" t="str">
        <f>IF(E15=0,"",$A$5&amp;COUNTIF($A$6:A14,"&gt;&lt;*")+1)</f>
        <v/>
      </c>
      <c r="B15" s="15"/>
      <c r="C15" s="25"/>
      <c r="D15" s="15"/>
      <c r="E15" s="16"/>
      <c r="F15" s="22"/>
      <c r="G15" s="18"/>
    </row>
    <row r="16" spans="1:7" x14ac:dyDescent="0.3">
      <c r="A16" s="20"/>
      <c r="B16" s="15"/>
      <c r="C16" s="25" t="s">
        <v>21</v>
      </c>
      <c r="D16" s="15" t="s">
        <v>13</v>
      </c>
      <c r="E16" s="16">
        <v>1</v>
      </c>
      <c r="F16" s="22"/>
      <c r="G16" s="18">
        <f t="shared" si="0"/>
        <v>0</v>
      </c>
    </row>
    <row r="17" spans="1:7" ht="20.25" customHeight="1" x14ac:dyDescent="0.3">
      <c r="A17" s="20" t="str">
        <f>IF(E17=0,"",$A$5&amp;COUNTIF($A$6:A16,"&gt;&lt;*")+1)</f>
        <v/>
      </c>
      <c r="B17" s="15"/>
      <c r="C17" s="25"/>
      <c r="D17" s="15"/>
      <c r="E17" s="16"/>
      <c r="F17" s="22"/>
      <c r="G17" s="18"/>
    </row>
    <row r="18" spans="1:7" ht="20.25" customHeight="1" x14ac:dyDescent="0.3">
      <c r="A18" s="20"/>
      <c r="B18" s="15"/>
      <c r="C18" s="25" t="s">
        <v>22</v>
      </c>
      <c r="D18" s="15" t="s">
        <v>13</v>
      </c>
      <c r="E18" s="16">
        <v>1</v>
      </c>
      <c r="F18" s="22"/>
      <c r="G18" s="18">
        <f t="shared" si="0"/>
        <v>0</v>
      </c>
    </row>
    <row r="19" spans="1:7" ht="20.25" customHeight="1" x14ac:dyDescent="0.3">
      <c r="A19" s="20"/>
      <c r="B19" s="15"/>
      <c r="C19" s="25"/>
      <c r="D19" s="15"/>
      <c r="E19" s="16"/>
      <c r="F19" s="22"/>
      <c r="G19" s="18"/>
    </row>
    <row r="20" spans="1:7" x14ac:dyDescent="0.3">
      <c r="A20" s="20"/>
      <c r="B20" s="15"/>
      <c r="C20" s="25" t="s">
        <v>23</v>
      </c>
      <c r="D20" s="15" t="s">
        <v>13</v>
      </c>
      <c r="E20" s="16">
        <v>1</v>
      </c>
      <c r="F20" s="22"/>
      <c r="G20" s="18">
        <f t="shared" si="0"/>
        <v>0</v>
      </c>
    </row>
    <row r="21" spans="1:7" ht="20.25" customHeight="1" x14ac:dyDescent="0.3">
      <c r="A21" s="20" t="str">
        <f>IF(E21=0,"",$A$5&amp;COUNTIF($A$6:A20,"&gt;&lt;*")+1)</f>
        <v/>
      </c>
      <c r="B21" s="15"/>
      <c r="C21" s="25"/>
      <c r="D21" s="15"/>
      <c r="E21" s="16"/>
      <c r="F21" s="17"/>
      <c r="G21" s="18"/>
    </row>
    <row r="22" spans="1:7" x14ac:dyDescent="0.3">
      <c r="A22" s="20"/>
      <c r="B22" s="15"/>
      <c r="C22" s="25" t="s">
        <v>24</v>
      </c>
      <c r="D22" s="15" t="s">
        <v>13</v>
      </c>
      <c r="E22" s="16">
        <v>1</v>
      </c>
      <c r="F22" s="22"/>
      <c r="G22" s="18">
        <f t="shared" si="0"/>
        <v>0</v>
      </c>
    </row>
    <row r="23" spans="1:7" x14ac:dyDescent="0.3">
      <c r="A23" s="20" t="str">
        <f>IF(E23=0,"",$A$5&amp;COUNTIF($A$6:A22,"&gt;&lt;*")+1)</f>
        <v/>
      </c>
      <c r="B23" s="15"/>
      <c r="C23" s="25"/>
      <c r="D23" s="15"/>
      <c r="E23" s="16"/>
      <c r="F23" s="22"/>
      <c r="G23" s="18"/>
    </row>
    <row r="24" spans="1:7" x14ac:dyDescent="0.3">
      <c r="A24" s="20"/>
      <c r="B24" s="15"/>
      <c r="C24" s="25" t="s">
        <v>25</v>
      </c>
      <c r="D24" s="15" t="s">
        <v>13</v>
      </c>
      <c r="E24" s="16">
        <v>1</v>
      </c>
      <c r="F24" s="22"/>
      <c r="G24" s="18">
        <f t="shared" si="0"/>
        <v>0</v>
      </c>
    </row>
    <row r="25" spans="1:7" x14ac:dyDescent="0.3">
      <c r="A25" s="20" t="str">
        <f>IF(E25=0,"",$A$5&amp;COUNTIF($A$6:A24,"&gt;&lt;*")+1)</f>
        <v/>
      </c>
      <c r="B25" s="15"/>
      <c r="C25" s="25"/>
      <c r="D25" s="15"/>
      <c r="E25" s="16"/>
      <c r="F25" s="22"/>
      <c r="G25" s="18"/>
    </row>
    <row r="26" spans="1:7" x14ac:dyDescent="0.3">
      <c r="A26" s="20"/>
      <c r="B26" s="15"/>
      <c r="C26" s="25" t="s">
        <v>26</v>
      </c>
      <c r="D26" s="15" t="s">
        <v>13</v>
      </c>
      <c r="E26" s="16">
        <v>1</v>
      </c>
      <c r="F26" s="22"/>
      <c r="G26" s="18">
        <f t="shared" si="0"/>
        <v>0</v>
      </c>
    </row>
    <row r="27" spans="1:7" x14ac:dyDescent="0.3">
      <c r="A27" s="20"/>
      <c r="B27" s="15"/>
      <c r="C27" s="25"/>
      <c r="D27" s="15"/>
      <c r="E27" s="16"/>
      <c r="F27" s="17"/>
      <c r="G27" s="18"/>
    </row>
    <row r="28" spans="1:7" x14ac:dyDescent="0.3">
      <c r="A28" s="20"/>
      <c r="B28" s="15"/>
      <c r="C28" s="25" t="s">
        <v>27</v>
      </c>
      <c r="D28" s="15" t="s">
        <v>13</v>
      </c>
      <c r="E28" s="16">
        <v>1</v>
      </c>
      <c r="F28" s="22"/>
      <c r="G28" s="18">
        <f t="shared" si="0"/>
        <v>0</v>
      </c>
    </row>
    <row r="29" spans="1:7" x14ac:dyDescent="0.3">
      <c r="A29" s="20"/>
      <c r="B29" s="15"/>
      <c r="C29" s="25"/>
      <c r="D29" s="15"/>
      <c r="E29" s="16"/>
      <c r="F29" s="17"/>
      <c r="G29" s="18"/>
    </row>
    <row r="30" spans="1:7" x14ac:dyDescent="0.3">
      <c r="A30" s="20"/>
      <c r="B30" s="15"/>
      <c r="C30" s="25" t="s">
        <v>28</v>
      </c>
      <c r="D30" s="15" t="s">
        <v>13</v>
      </c>
      <c r="E30" s="16">
        <v>1</v>
      </c>
      <c r="F30" s="22"/>
      <c r="G30" s="18">
        <f t="shared" si="0"/>
        <v>0</v>
      </c>
    </row>
    <row r="31" spans="1:7" x14ac:dyDescent="0.3">
      <c r="A31" s="20"/>
      <c r="B31" s="15"/>
      <c r="C31" s="25"/>
      <c r="D31" s="15"/>
      <c r="E31" s="16"/>
      <c r="F31" s="17"/>
      <c r="G31" s="18"/>
    </row>
    <row r="32" spans="1:7" ht="15.6" x14ac:dyDescent="0.3">
      <c r="A32" s="20" t="s">
        <v>29</v>
      </c>
      <c r="B32" s="23" t="s">
        <v>30</v>
      </c>
      <c r="C32" s="24" t="s">
        <v>31</v>
      </c>
      <c r="D32" s="15"/>
      <c r="E32" s="16"/>
      <c r="F32" s="17"/>
      <c r="G32" s="18"/>
    </row>
    <row r="33" spans="1:7" x14ac:dyDescent="0.3">
      <c r="A33" s="20" t="str">
        <f>IF(E33=0,"",$A$5&amp;COUNTIF($A$6:A32,"&gt;&lt;*")+1)</f>
        <v/>
      </c>
      <c r="B33" s="15"/>
      <c r="C33" s="25"/>
      <c r="D33" s="15"/>
      <c r="E33" s="16"/>
      <c r="F33" s="17"/>
      <c r="G33" s="18"/>
    </row>
    <row r="34" spans="1:7" x14ac:dyDescent="0.3">
      <c r="A34" s="20"/>
      <c r="B34" s="15"/>
      <c r="C34" s="26" t="s">
        <v>32</v>
      </c>
      <c r="D34" s="15" t="s">
        <v>13</v>
      </c>
      <c r="E34" s="16">
        <v>1</v>
      </c>
      <c r="F34" s="22"/>
      <c r="G34" s="18">
        <f t="shared" ref="G34:G46" si="1">E34*F34</f>
        <v>0</v>
      </c>
    </row>
    <row r="35" spans="1:7" x14ac:dyDescent="0.3">
      <c r="A35" s="20"/>
      <c r="B35" s="15"/>
      <c r="C35" s="26"/>
      <c r="D35" s="15"/>
      <c r="E35" s="16"/>
      <c r="F35" s="22"/>
      <c r="G35" s="18"/>
    </row>
    <row r="36" spans="1:7" x14ac:dyDescent="0.3">
      <c r="A36" s="20"/>
      <c r="B36" s="15"/>
      <c r="C36" s="26" t="s">
        <v>33</v>
      </c>
      <c r="D36" s="15" t="s">
        <v>13</v>
      </c>
      <c r="E36" s="16">
        <v>1</v>
      </c>
      <c r="F36" s="22"/>
      <c r="G36" s="18">
        <f t="shared" si="1"/>
        <v>0</v>
      </c>
    </row>
    <row r="37" spans="1:7" x14ac:dyDescent="0.3">
      <c r="A37" s="20" t="str">
        <f>IF(E37=0,"",$A$5&amp;COUNTIF($A$6:A34,"&gt;&lt;*")+1)</f>
        <v/>
      </c>
      <c r="B37" s="15"/>
      <c r="C37" s="26"/>
      <c r="D37" s="15"/>
      <c r="E37" s="16"/>
      <c r="F37" s="22"/>
      <c r="G37" s="18"/>
    </row>
    <row r="38" spans="1:7" x14ac:dyDescent="0.3">
      <c r="A38" s="20"/>
      <c r="B38" s="15"/>
      <c r="C38" s="26" t="s">
        <v>34</v>
      </c>
      <c r="D38" s="15" t="s">
        <v>13</v>
      </c>
      <c r="E38" s="16">
        <v>1</v>
      </c>
      <c r="F38" s="22"/>
      <c r="G38" s="18">
        <f t="shared" si="1"/>
        <v>0</v>
      </c>
    </row>
    <row r="39" spans="1:7" x14ac:dyDescent="0.3">
      <c r="A39" s="20" t="str">
        <f>IF(E39=0,"",$A$5&amp;COUNTIF($A$6:A38,"&gt;&lt;*")+1)</f>
        <v/>
      </c>
      <c r="B39" s="15"/>
      <c r="C39" s="26"/>
      <c r="D39" s="15"/>
      <c r="E39" s="16"/>
      <c r="F39" s="17"/>
      <c r="G39" s="18"/>
    </row>
    <row r="40" spans="1:7" x14ac:dyDescent="0.3">
      <c r="A40" s="20"/>
      <c r="B40" s="15"/>
      <c r="C40" s="26" t="s">
        <v>35</v>
      </c>
      <c r="D40" s="15" t="s">
        <v>13</v>
      </c>
      <c r="E40" s="16">
        <v>1</v>
      </c>
      <c r="F40" s="22"/>
      <c r="G40" s="18">
        <f t="shared" si="1"/>
        <v>0</v>
      </c>
    </row>
    <row r="41" spans="1:7" x14ac:dyDescent="0.3">
      <c r="A41" s="20" t="str">
        <f>IF(E41=0,"",$A$5&amp;COUNTIF($A$6:A40,"&gt;&lt;*")+1)</f>
        <v/>
      </c>
      <c r="B41" s="15"/>
      <c r="C41" s="26"/>
      <c r="D41" s="15"/>
      <c r="E41" s="16"/>
      <c r="F41" s="17"/>
      <c r="G41" s="18"/>
    </row>
    <row r="42" spans="1:7" x14ac:dyDescent="0.3">
      <c r="A42" s="20"/>
      <c r="B42" s="15"/>
      <c r="C42" s="26" t="s">
        <v>36</v>
      </c>
      <c r="D42" s="15" t="s">
        <v>13</v>
      </c>
      <c r="E42" s="16">
        <v>1</v>
      </c>
      <c r="F42" s="22"/>
      <c r="G42" s="18">
        <f t="shared" si="1"/>
        <v>0</v>
      </c>
    </row>
    <row r="43" spans="1:7" x14ac:dyDescent="0.3">
      <c r="A43" s="20" t="str">
        <f>IF(E43=0,"",$A$5&amp;COUNTIF($A$6:A42,"&gt;&lt;*")+1)</f>
        <v/>
      </c>
      <c r="B43" s="15"/>
      <c r="C43" s="26"/>
      <c r="D43" s="15"/>
      <c r="E43" s="16"/>
      <c r="F43" s="17"/>
      <c r="G43" s="18"/>
    </row>
    <row r="44" spans="1:7" x14ac:dyDescent="0.3">
      <c r="A44" s="20"/>
      <c r="B44" s="15"/>
      <c r="C44" s="26" t="s">
        <v>37</v>
      </c>
      <c r="D44" s="15" t="s">
        <v>13</v>
      </c>
      <c r="E44" s="16">
        <v>1</v>
      </c>
      <c r="F44" s="22"/>
      <c r="G44" s="18">
        <f t="shared" si="1"/>
        <v>0</v>
      </c>
    </row>
    <row r="45" spans="1:7" x14ac:dyDescent="0.3">
      <c r="A45" s="20" t="str">
        <f>IF(E45=0,"",$A$5&amp;COUNTIF($A$6:A44,"&gt;&lt;*")+1)</f>
        <v/>
      </c>
      <c r="B45" s="15"/>
      <c r="C45" s="26"/>
      <c r="D45" s="15"/>
      <c r="E45" s="16"/>
      <c r="F45" s="22"/>
      <c r="G45" s="18"/>
    </row>
    <row r="46" spans="1:7" x14ac:dyDescent="0.3">
      <c r="A46" s="20"/>
      <c r="B46" s="15"/>
      <c r="C46" s="26" t="s">
        <v>38</v>
      </c>
      <c r="D46" s="15" t="s">
        <v>13</v>
      </c>
      <c r="E46" s="16">
        <v>1</v>
      </c>
      <c r="F46" s="22"/>
      <c r="G46" s="18">
        <f t="shared" si="1"/>
        <v>0</v>
      </c>
    </row>
    <row r="47" spans="1:7" x14ac:dyDescent="0.3">
      <c r="A47" s="20"/>
      <c r="B47" s="15"/>
      <c r="C47" s="26"/>
      <c r="D47" s="15"/>
      <c r="E47" s="16"/>
      <c r="F47" s="17"/>
      <c r="G47" s="18"/>
    </row>
    <row r="48" spans="1:7" ht="15.6" x14ac:dyDescent="0.3">
      <c r="A48" s="20" t="s">
        <v>39</v>
      </c>
      <c r="B48" s="23" t="s">
        <v>557</v>
      </c>
      <c r="C48" s="27" t="s">
        <v>40</v>
      </c>
      <c r="D48" s="15"/>
      <c r="E48" s="16"/>
      <c r="F48" s="17"/>
      <c r="G48" s="18"/>
    </row>
    <row r="49" spans="1:7" ht="15.6" x14ac:dyDescent="0.3">
      <c r="A49" s="20"/>
      <c r="B49" s="15"/>
      <c r="C49" s="27"/>
      <c r="D49" s="15"/>
      <c r="E49" s="16"/>
      <c r="F49" s="17"/>
      <c r="G49" s="18"/>
    </row>
    <row r="50" spans="1:7" x14ac:dyDescent="0.3">
      <c r="A50" s="20"/>
      <c r="B50" s="15"/>
      <c r="C50" s="26" t="s">
        <v>41</v>
      </c>
      <c r="D50" s="15" t="s">
        <v>13</v>
      </c>
      <c r="E50" s="16">
        <v>1</v>
      </c>
      <c r="F50" s="22"/>
      <c r="G50" s="18">
        <f t="shared" ref="G50:G56" si="2">E50*F50</f>
        <v>0</v>
      </c>
    </row>
    <row r="51" spans="1:7" x14ac:dyDescent="0.3">
      <c r="A51" s="20"/>
      <c r="B51" s="15"/>
      <c r="C51" s="26"/>
      <c r="D51" s="15"/>
      <c r="E51" s="16"/>
      <c r="F51" s="22"/>
      <c r="G51" s="18"/>
    </row>
    <row r="52" spans="1:7" x14ac:dyDescent="0.3">
      <c r="A52" s="20"/>
      <c r="B52" s="15"/>
      <c r="C52" s="26" t="s">
        <v>42</v>
      </c>
      <c r="D52" s="15" t="s">
        <v>13</v>
      </c>
      <c r="E52" s="16">
        <v>1</v>
      </c>
      <c r="F52" s="22"/>
      <c r="G52" s="18">
        <f t="shared" si="2"/>
        <v>0</v>
      </c>
    </row>
    <row r="53" spans="1:7" x14ac:dyDescent="0.3">
      <c r="A53" s="20"/>
      <c r="B53" s="15"/>
      <c r="C53" s="26"/>
      <c r="D53" s="15"/>
      <c r="E53" s="16"/>
      <c r="F53" s="22"/>
      <c r="G53" s="18"/>
    </row>
    <row r="54" spans="1:7" x14ac:dyDescent="0.3">
      <c r="A54" s="20"/>
      <c r="B54" s="15"/>
      <c r="C54" s="26" t="s">
        <v>43</v>
      </c>
      <c r="D54" s="15" t="s">
        <v>13</v>
      </c>
      <c r="E54" s="16">
        <v>1</v>
      </c>
      <c r="F54" s="22"/>
      <c r="G54" s="18">
        <f t="shared" si="2"/>
        <v>0</v>
      </c>
    </row>
    <row r="55" spans="1:7" x14ac:dyDescent="0.3">
      <c r="A55" s="20"/>
      <c r="B55" s="15"/>
      <c r="C55" s="26"/>
      <c r="D55" s="15"/>
      <c r="E55" s="16"/>
      <c r="F55" s="17"/>
      <c r="G55" s="18"/>
    </row>
    <row r="56" spans="1:7" x14ac:dyDescent="0.3">
      <c r="A56" s="20"/>
      <c r="B56" s="15"/>
      <c r="C56" s="26" t="s">
        <v>44</v>
      </c>
      <c r="D56" s="15" t="s">
        <v>13</v>
      </c>
      <c r="E56" s="16">
        <v>1</v>
      </c>
      <c r="F56" s="22"/>
      <c r="G56" s="18">
        <f t="shared" si="2"/>
        <v>0</v>
      </c>
    </row>
    <row r="57" spans="1:7" x14ac:dyDescent="0.3">
      <c r="A57" s="20"/>
      <c r="B57" s="15"/>
      <c r="C57" s="26"/>
      <c r="D57" s="15"/>
      <c r="E57" s="16"/>
      <c r="F57" s="17"/>
      <c r="G57" s="18"/>
    </row>
    <row r="58" spans="1:7" ht="15.6" x14ac:dyDescent="0.3">
      <c r="A58" s="20" t="s">
        <v>45</v>
      </c>
      <c r="B58" s="23" t="s">
        <v>46</v>
      </c>
      <c r="C58" s="27" t="s">
        <v>47</v>
      </c>
      <c r="D58" s="15"/>
      <c r="E58" s="16"/>
      <c r="F58" s="17"/>
      <c r="G58" s="18"/>
    </row>
    <row r="59" spans="1:7" x14ac:dyDescent="0.3">
      <c r="A59" s="20"/>
      <c r="B59" s="15"/>
      <c r="C59" s="26"/>
      <c r="D59" s="15"/>
      <c r="E59" s="16"/>
      <c r="F59" s="17"/>
      <c r="G59" s="18"/>
    </row>
    <row r="60" spans="1:7" x14ac:dyDescent="0.3">
      <c r="A60" s="20"/>
      <c r="B60" s="15"/>
      <c r="C60" s="26" t="s">
        <v>48</v>
      </c>
      <c r="D60" s="15" t="s">
        <v>13</v>
      </c>
      <c r="E60" s="16">
        <v>1</v>
      </c>
      <c r="F60" s="22"/>
      <c r="G60" s="18">
        <f t="shared" ref="G60:G76" si="3">E60*F60</f>
        <v>0</v>
      </c>
    </row>
    <row r="61" spans="1:7" x14ac:dyDescent="0.3">
      <c r="A61" s="20"/>
      <c r="B61" s="15"/>
      <c r="C61" s="26"/>
      <c r="D61" s="15"/>
      <c r="E61" s="16"/>
      <c r="F61" s="17"/>
      <c r="G61" s="18"/>
    </row>
    <row r="62" spans="1:7" x14ac:dyDescent="0.3">
      <c r="A62" s="20"/>
      <c r="B62" s="15"/>
      <c r="C62" s="26" t="s">
        <v>49</v>
      </c>
      <c r="D62" s="15" t="s">
        <v>13</v>
      </c>
      <c r="E62" s="16">
        <v>1</v>
      </c>
      <c r="F62" s="22"/>
      <c r="G62" s="18">
        <f t="shared" si="3"/>
        <v>0</v>
      </c>
    </row>
    <row r="63" spans="1:7" ht="18" customHeight="1" x14ac:dyDescent="0.3">
      <c r="A63" s="20"/>
      <c r="B63" s="15"/>
      <c r="C63" s="26"/>
      <c r="D63" s="15"/>
      <c r="E63" s="16"/>
      <c r="F63" s="22"/>
      <c r="G63" s="18"/>
    </row>
    <row r="64" spans="1:7" ht="18" customHeight="1" x14ac:dyDescent="0.3">
      <c r="A64" s="20"/>
      <c r="B64" s="15"/>
      <c r="C64" s="26" t="s">
        <v>50</v>
      </c>
      <c r="D64" s="15" t="s">
        <v>13</v>
      </c>
      <c r="E64" s="16">
        <v>1</v>
      </c>
      <c r="F64" s="22"/>
      <c r="G64" s="18">
        <f t="shared" si="3"/>
        <v>0</v>
      </c>
    </row>
    <row r="65" spans="1:10" ht="18" customHeight="1" x14ac:dyDescent="0.3">
      <c r="A65" s="20"/>
      <c r="B65" s="15"/>
      <c r="C65" s="26"/>
      <c r="D65" s="15"/>
      <c r="E65" s="16"/>
      <c r="F65" s="22"/>
      <c r="G65" s="18"/>
    </row>
    <row r="66" spans="1:10" ht="18" customHeight="1" x14ac:dyDescent="0.3">
      <c r="A66" s="20"/>
      <c r="B66" s="15"/>
      <c r="C66" s="26" t="s">
        <v>51</v>
      </c>
      <c r="D66" s="15" t="s">
        <v>13</v>
      </c>
      <c r="E66" s="16">
        <v>1</v>
      </c>
      <c r="F66" s="22"/>
      <c r="G66" s="18">
        <f t="shared" si="3"/>
        <v>0</v>
      </c>
    </row>
    <row r="67" spans="1:10" ht="18" customHeight="1" x14ac:dyDescent="0.3">
      <c r="A67" s="20"/>
      <c r="B67" s="15"/>
      <c r="C67" s="26"/>
      <c r="D67" s="15"/>
      <c r="E67" s="16"/>
      <c r="F67" s="17"/>
      <c r="G67" s="18"/>
    </row>
    <row r="68" spans="1:10" ht="23.4" customHeight="1" x14ac:dyDescent="0.3">
      <c r="A68" s="20" t="s">
        <v>52</v>
      </c>
      <c r="B68" s="15" t="s">
        <v>54</v>
      </c>
      <c r="C68" s="28" t="s">
        <v>535</v>
      </c>
      <c r="D68" s="15" t="s">
        <v>13</v>
      </c>
      <c r="E68" s="16">
        <v>1</v>
      </c>
      <c r="F68" s="22"/>
      <c r="G68" s="18">
        <f t="shared" si="3"/>
        <v>0</v>
      </c>
    </row>
    <row r="69" spans="1:10" ht="18" customHeight="1" x14ac:dyDescent="0.3">
      <c r="A69" s="20" t="str">
        <f>IF(E69=0,"",$A$5&amp;COUNTIF($A$6:A66,"&gt;&lt;*")+1)</f>
        <v/>
      </c>
      <c r="B69" s="15"/>
      <c r="C69" s="25"/>
      <c r="D69" s="15"/>
      <c r="E69" s="16"/>
      <c r="F69" s="17"/>
      <c r="G69" s="18"/>
    </row>
    <row r="70" spans="1:10" x14ac:dyDescent="0.3">
      <c r="A70" s="20" t="s">
        <v>53</v>
      </c>
      <c r="B70" s="15" t="s">
        <v>57</v>
      </c>
      <c r="C70" s="26" t="s">
        <v>55</v>
      </c>
      <c r="D70" s="15" t="s">
        <v>13</v>
      </c>
      <c r="E70" s="16">
        <v>1</v>
      </c>
      <c r="F70" s="22"/>
      <c r="G70" s="18">
        <f t="shared" si="3"/>
        <v>0</v>
      </c>
    </row>
    <row r="71" spans="1:10" x14ac:dyDescent="0.3">
      <c r="A71" s="20"/>
      <c r="B71" s="15"/>
      <c r="C71" s="26"/>
      <c r="D71" s="15"/>
      <c r="E71" s="16"/>
      <c r="F71" s="17"/>
      <c r="G71" s="18"/>
    </row>
    <row r="72" spans="1:10" x14ac:dyDescent="0.3">
      <c r="A72" s="20" t="s">
        <v>56</v>
      </c>
      <c r="B72" s="15" t="s">
        <v>57</v>
      </c>
      <c r="C72" s="26" t="s">
        <v>58</v>
      </c>
      <c r="D72" s="15" t="s">
        <v>13</v>
      </c>
      <c r="E72" s="16">
        <v>1</v>
      </c>
      <c r="F72" s="22"/>
      <c r="G72" s="18">
        <f t="shared" si="3"/>
        <v>0</v>
      </c>
    </row>
    <row r="73" spans="1:10" x14ac:dyDescent="0.3">
      <c r="A73" s="20"/>
      <c r="B73" s="15"/>
      <c r="C73" s="26"/>
      <c r="D73" s="15"/>
      <c r="E73" s="16"/>
      <c r="F73" s="17"/>
      <c r="G73" s="18"/>
    </row>
    <row r="74" spans="1:10" ht="61.8" customHeight="1" x14ac:dyDescent="0.3">
      <c r="A74" s="20" t="s">
        <v>59</v>
      </c>
      <c r="B74" s="15" t="s">
        <v>537</v>
      </c>
      <c r="C74" s="28" t="s">
        <v>543</v>
      </c>
      <c r="D74" s="15" t="s">
        <v>13</v>
      </c>
      <c r="E74" s="16">
        <v>1</v>
      </c>
      <c r="F74" s="22"/>
      <c r="G74" s="18">
        <f t="shared" si="3"/>
        <v>0</v>
      </c>
    </row>
    <row r="75" spans="1:10" x14ac:dyDescent="0.3">
      <c r="A75" s="20"/>
      <c r="B75" s="15"/>
      <c r="C75" s="21"/>
      <c r="D75" s="15"/>
      <c r="E75" s="16"/>
      <c r="F75" s="22"/>
      <c r="G75" s="18"/>
    </row>
    <row r="76" spans="1:10" x14ac:dyDescent="0.3">
      <c r="A76" s="20" t="s">
        <v>60</v>
      </c>
      <c r="B76" s="15" t="s">
        <v>61</v>
      </c>
      <c r="C76" s="25" t="s">
        <v>62</v>
      </c>
      <c r="D76" s="15" t="s">
        <v>13</v>
      </c>
      <c r="E76" s="16">
        <v>1</v>
      </c>
      <c r="F76" s="22"/>
      <c r="G76" s="18">
        <f t="shared" si="3"/>
        <v>0</v>
      </c>
    </row>
    <row r="77" spans="1:10" x14ac:dyDescent="0.3">
      <c r="A77" s="20"/>
      <c r="B77" s="15"/>
      <c r="C77" s="21"/>
      <c r="D77" s="15"/>
      <c r="E77" s="16"/>
      <c r="F77" s="17"/>
      <c r="G77" s="18"/>
    </row>
    <row r="78" spans="1:10" ht="15.6" x14ac:dyDescent="0.3">
      <c r="A78" s="20" t="s">
        <v>63</v>
      </c>
      <c r="B78" s="23" t="s">
        <v>64</v>
      </c>
      <c r="C78" s="14" t="s">
        <v>65</v>
      </c>
      <c r="D78" s="15"/>
      <c r="E78" s="16"/>
      <c r="F78" s="17"/>
      <c r="G78" s="18"/>
    </row>
    <row r="79" spans="1:10" ht="24" customHeight="1" x14ac:dyDescent="0.3">
      <c r="A79" s="20" t="str">
        <f>IF(E79=0,"",$A$5&amp;COUNTIF($A$6:A78,"&gt;&lt;*")+1)</f>
        <v/>
      </c>
      <c r="B79" s="15"/>
      <c r="C79" s="21"/>
      <c r="D79" s="15"/>
      <c r="E79" s="16"/>
      <c r="F79" s="17"/>
      <c r="G79" s="18"/>
      <c r="J79" s="29"/>
    </row>
    <row r="80" spans="1:10" s="32" customFormat="1" x14ac:dyDescent="0.3">
      <c r="A80" s="299">
        <v>1.1200000000000001</v>
      </c>
      <c r="B80" s="300" t="s">
        <v>66</v>
      </c>
      <c r="C80" s="301" t="s">
        <v>12</v>
      </c>
      <c r="D80" s="300" t="s">
        <v>67</v>
      </c>
      <c r="E80" s="302">
        <v>15</v>
      </c>
      <c r="F80" s="275"/>
      <c r="G80" s="276">
        <f t="shared" ref="G80:G82" si="4">E80*F80</f>
        <v>0</v>
      </c>
      <c r="H80" s="277"/>
    </row>
    <row r="81" spans="1:8" x14ac:dyDescent="0.3">
      <c r="A81" s="299" t="str">
        <f>IF(E81=0,"",$A$5&amp;COUNTIF($A$6:A80,"&gt;&lt;*")+1)</f>
        <v/>
      </c>
      <c r="B81" s="300"/>
      <c r="C81" s="301"/>
      <c r="D81" s="300"/>
      <c r="E81" s="302"/>
      <c r="F81" s="22"/>
      <c r="G81" s="18"/>
    </row>
    <row r="82" spans="1:8" s="32" customFormat="1" x14ac:dyDescent="0.3">
      <c r="A82" s="299" t="s">
        <v>68</v>
      </c>
      <c r="B82" s="300"/>
      <c r="C82" s="301" t="s">
        <v>69</v>
      </c>
      <c r="D82" s="300" t="s">
        <v>67</v>
      </c>
      <c r="E82" s="302">
        <v>15</v>
      </c>
      <c r="F82" s="275"/>
      <c r="G82" s="276">
        <f t="shared" si="4"/>
        <v>0</v>
      </c>
      <c r="H82" s="277"/>
    </row>
    <row r="83" spans="1:8" ht="15.6" thickBot="1" x14ac:dyDescent="0.35">
      <c r="A83" s="20"/>
      <c r="B83" s="15"/>
      <c r="C83" s="21"/>
      <c r="D83" s="15"/>
      <c r="E83" s="16"/>
      <c r="F83" s="17"/>
      <c r="G83" s="18"/>
    </row>
    <row r="84" spans="1:8" ht="22.2" customHeight="1" thickBot="1" x14ac:dyDescent="0.35">
      <c r="A84" s="30" t="str">
        <f>IF(E84=0,"",$A$2&amp;COUNTIF($A$3:A83,"&gt;&lt;*")+1)</f>
        <v/>
      </c>
      <c r="B84" s="351" t="s">
        <v>70</v>
      </c>
      <c r="C84" s="351"/>
      <c r="D84" s="351"/>
      <c r="E84" s="351"/>
      <c r="F84" s="351"/>
      <c r="G84" s="31">
        <f>SUM(G9:G83)</f>
        <v>0</v>
      </c>
    </row>
    <row r="85" spans="1:8" ht="19.2" customHeight="1" thickBot="1" x14ac:dyDescent="0.35">
      <c r="A85" s="30" t="str">
        <f>IF(E85=0,"",$A$2&amp;COUNTIF($A$3:A84,"&gt;&lt;*")+1)</f>
        <v/>
      </c>
      <c r="B85" s="351" t="s">
        <v>71</v>
      </c>
      <c r="C85" s="351"/>
      <c r="D85" s="351"/>
      <c r="E85" s="351"/>
      <c r="F85" s="351"/>
      <c r="G85" s="31">
        <f>G84</f>
        <v>0</v>
      </c>
    </row>
    <row r="86" spans="1:8" ht="15.6" x14ac:dyDescent="0.3">
      <c r="A86" s="20" t="s">
        <v>72</v>
      </c>
      <c r="B86" s="23" t="s">
        <v>73</v>
      </c>
      <c r="C86" s="14" t="s">
        <v>17</v>
      </c>
      <c r="D86" s="15"/>
      <c r="E86" s="16"/>
      <c r="F86" s="17"/>
      <c r="G86" s="18"/>
    </row>
    <row r="87" spans="1:8" x14ac:dyDescent="0.3">
      <c r="A87" s="20" t="str">
        <f>IF(E87=0,"",$A$5&amp;COUNTIF($A$6:A86,"&gt;&lt;*")+1)</f>
        <v/>
      </c>
      <c r="B87" s="15"/>
      <c r="C87" s="21"/>
      <c r="D87" s="15"/>
      <c r="E87" s="16"/>
      <c r="F87" s="17"/>
      <c r="G87" s="18"/>
    </row>
    <row r="88" spans="1:8" x14ac:dyDescent="0.3">
      <c r="A88" s="20"/>
      <c r="B88" s="15"/>
      <c r="C88" s="25" t="s">
        <v>20</v>
      </c>
      <c r="D88" s="15" t="s">
        <v>67</v>
      </c>
      <c r="E88" s="16">
        <v>15</v>
      </c>
      <c r="F88" s="22"/>
      <c r="G88" s="18">
        <f t="shared" ref="G88" si="5">E88*F88</f>
        <v>0</v>
      </c>
    </row>
    <row r="89" spans="1:8" x14ac:dyDescent="0.3">
      <c r="A89" s="20" t="str">
        <f>IF(E89=0,"",$A$5&amp;COUNTIF($A$6:A88,"&gt;&lt;*")+1)</f>
        <v/>
      </c>
      <c r="B89" s="15"/>
      <c r="C89" s="25"/>
      <c r="D89" s="15"/>
      <c r="E89" s="16"/>
      <c r="F89" s="22"/>
      <c r="G89" s="18"/>
    </row>
    <row r="90" spans="1:8" x14ac:dyDescent="0.3">
      <c r="A90" s="20"/>
      <c r="B90" s="15"/>
      <c r="C90" s="25" t="s">
        <v>21</v>
      </c>
      <c r="D90" s="15" t="s">
        <v>67</v>
      </c>
      <c r="E90" s="16">
        <v>15</v>
      </c>
      <c r="F90" s="22"/>
      <c r="G90" s="18">
        <f t="shared" ref="G90:G102" si="6">E90*F90</f>
        <v>0</v>
      </c>
    </row>
    <row r="91" spans="1:8" x14ac:dyDescent="0.3">
      <c r="A91" s="20"/>
      <c r="B91" s="15"/>
      <c r="C91" s="25"/>
      <c r="D91" s="15"/>
      <c r="E91" s="16"/>
      <c r="F91" s="22"/>
      <c r="G91" s="18"/>
    </row>
    <row r="92" spans="1:8" x14ac:dyDescent="0.3">
      <c r="A92" s="20"/>
      <c r="B92" s="15"/>
      <c r="C92" s="25" t="s">
        <v>569</v>
      </c>
      <c r="D92" s="15" t="s">
        <v>67</v>
      </c>
      <c r="E92" s="16">
        <v>15</v>
      </c>
      <c r="F92" s="22"/>
      <c r="G92" s="18">
        <f t="shared" si="6"/>
        <v>0</v>
      </c>
    </row>
    <row r="93" spans="1:8" x14ac:dyDescent="0.3">
      <c r="A93" s="20" t="str">
        <f>IF(E93=0,"",$A$5&amp;COUNTIF($A$6:A92,"&gt;&lt;*")+1)</f>
        <v/>
      </c>
      <c r="B93" s="15"/>
      <c r="C93" s="25"/>
      <c r="D93" s="15"/>
      <c r="E93" s="16"/>
      <c r="F93" s="17"/>
      <c r="G93" s="18"/>
    </row>
    <row r="94" spans="1:8" x14ac:dyDescent="0.3">
      <c r="A94" s="20"/>
      <c r="B94" s="15"/>
      <c r="C94" s="25" t="s">
        <v>570</v>
      </c>
      <c r="D94" s="15" t="s">
        <v>67</v>
      </c>
      <c r="E94" s="16">
        <v>15</v>
      </c>
      <c r="F94" s="22"/>
      <c r="G94" s="18">
        <f t="shared" si="6"/>
        <v>0</v>
      </c>
    </row>
    <row r="95" spans="1:8" x14ac:dyDescent="0.3">
      <c r="A95" s="20" t="str">
        <f>IF(E95=0,"",$A$5&amp;COUNTIF($A$6:A94,"&gt;&lt;*")+1)</f>
        <v/>
      </c>
      <c r="B95" s="15"/>
      <c r="C95" s="25"/>
      <c r="D95" s="15"/>
      <c r="E95" s="16"/>
      <c r="F95" s="22"/>
      <c r="G95" s="18"/>
    </row>
    <row r="96" spans="1:8" x14ac:dyDescent="0.3">
      <c r="A96" s="20" t="s">
        <v>74</v>
      </c>
      <c r="B96" s="15"/>
      <c r="C96" s="25" t="s">
        <v>571</v>
      </c>
      <c r="D96" s="15" t="s">
        <v>67</v>
      </c>
      <c r="E96" s="16">
        <v>15</v>
      </c>
      <c r="F96" s="22"/>
      <c r="G96" s="18">
        <f t="shared" si="6"/>
        <v>0</v>
      </c>
    </row>
    <row r="97" spans="1:7" x14ac:dyDescent="0.3">
      <c r="A97" s="20" t="str">
        <f>IF(E97=0,"",$A$5&amp;COUNTIF($A$6:A96,"&gt;&lt;*")+1)</f>
        <v/>
      </c>
      <c r="B97" s="15"/>
      <c r="C97" s="25"/>
      <c r="D97" s="15"/>
      <c r="E97" s="16"/>
      <c r="F97" s="22"/>
      <c r="G97" s="18"/>
    </row>
    <row r="98" spans="1:7" x14ac:dyDescent="0.3">
      <c r="A98" s="20"/>
      <c r="B98" s="15"/>
      <c r="C98" s="25" t="s">
        <v>572</v>
      </c>
      <c r="D98" s="15" t="s">
        <v>67</v>
      </c>
      <c r="E98" s="16">
        <v>15</v>
      </c>
      <c r="F98" s="22"/>
      <c r="G98" s="18">
        <f t="shared" si="6"/>
        <v>0</v>
      </c>
    </row>
    <row r="99" spans="1:7" x14ac:dyDescent="0.3">
      <c r="A99" s="20"/>
      <c r="B99" s="15"/>
      <c r="C99" s="25"/>
      <c r="D99" s="15"/>
      <c r="E99" s="16"/>
      <c r="F99" s="17"/>
      <c r="G99" s="18"/>
    </row>
    <row r="100" spans="1:7" x14ac:dyDescent="0.3">
      <c r="A100" s="20"/>
      <c r="B100" s="15"/>
      <c r="C100" s="25" t="s">
        <v>573</v>
      </c>
      <c r="D100" s="15" t="s">
        <v>67</v>
      </c>
      <c r="E100" s="16">
        <v>15</v>
      </c>
      <c r="F100" s="22"/>
      <c r="G100" s="18">
        <f t="shared" si="6"/>
        <v>0</v>
      </c>
    </row>
    <row r="101" spans="1:7" x14ac:dyDescent="0.3">
      <c r="A101" s="20"/>
      <c r="B101" s="15"/>
      <c r="C101" s="25"/>
      <c r="D101" s="15"/>
      <c r="E101" s="16"/>
      <c r="F101" s="17"/>
      <c r="G101" s="18"/>
    </row>
    <row r="102" spans="1:7" x14ac:dyDescent="0.3">
      <c r="A102" s="20"/>
      <c r="B102" s="15"/>
      <c r="C102" s="25" t="s">
        <v>574</v>
      </c>
      <c r="D102" s="15" t="s">
        <v>67</v>
      </c>
      <c r="E102" s="16">
        <v>15</v>
      </c>
      <c r="F102" s="22"/>
      <c r="G102" s="18">
        <f t="shared" si="6"/>
        <v>0</v>
      </c>
    </row>
    <row r="103" spans="1:7" x14ac:dyDescent="0.3">
      <c r="A103" s="20"/>
      <c r="B103" s="15"/>
      <c r="C103" s="25"/>
      <c r="D103" s="15"/>
      <c r="E103" s="16"/>
      <c r="F103" s="17"/>
      <c r="G103" s="18"/>
    </row>
    <row r="104" spans="1:7" ht="15.6" x14ac:dyDescent="0.3">
      <c r="A104" s="20" t="s">
        <v>75</v>
      </c>
      <c r="B104" s="23" t="s">
        <v>530</v>
      </c>
      <c r="C104" s="24" t="s">
        <v>76</v>
      </c>
      <c r="D104" s="15"/>
      <c r="E104" s="16"/>
      <c r="F104" s="17"/>
      <c r="G104" s="18"/>
    </row>
    <row r="105" spans="1:7" x14ac:dyDescent="0.3">
      <c r="A105" s="20"/>
      <c r="B105" s="15"/>
      <c r="C105" s="25" t="s">
        <v>77</v>
      </c>
      <c r="D105" s="15" t="s">
        <v>67</v>
      </c>
      <c r="E105" s="16">
        <v>15</v>
      </c>
      <c r="F105" s="22"/>
      <c r="G105" s="18">
        <f t="shared" ref="G105:G127" si="7">E105*F105</f>
        <v>0</v>
      </c>
    </row>
    <row r="106" spans="1:7" x14ac:dyDescent="0.3">
      <c r="A106" s="20"/>
      <c r="B106" s="15"/>
      <c r="C106" s="25"/>
      <c r="D106" s="15"/>
      <c r="E106" s="16"/>
      <c r="F106" s="22"/>
      <c r="G106" s="18"/>
    </row>
    <row r="107" spans="1:7" x14ac:dyDescent="0.3">
      <c r="A107" s="20"/>
      <c r="B107" s="15"/>
      <c r="C107" s="25" t="s">
        <v>78</v>
      </c>
      <c r="D107" s="15" t="s">
        <v>67</v>
      </c>
      <c r="E107" s="16">
        <v>15</v>
      </c>
      <c r="F107" s="22"/>
      <c r="G107" s="18">
        <f t="shared" si="7"/>
        <v>0</v>
      </c>
    </row>
    <row r="108" spans="1:7" x14ac:dyDescent="0.3">
      <c r="A108" s="20" t="str">
        <f>IF(E108=0,"",$A$5&amp;COUNTIF($A$6:A104,"&gt;&lt;*")+1)</f>
        <v/>
      </c>
      <c r="B108" s="15"/>
      <c r="C108" s="25"/>
      <c r="D108" s="15"/>
      <c r="E108" s="16"/>
      <c r="F108" s="22"/>
      <c r="G108" s="18"/>
    </row>
    <row r="109" spans="1:7" x14ac:dyDescent="0.3">
      <c r="A109" s="20"/>
      <c r="B109" s="15"/>
      <c r="C109" s="25" t="s">
        <v>79</v>
      </c>
      <c r="D109" s="15" t="s">
        <v>67</v>
      </c>
      <c r="E109" s="16">
        <v>15</v>
      </c>
      <c r="F109" s="22"/>
      <c r="G109" s="18">
        <f t="shared" si="7"/>
        <v>0</v>
      </c>
    </row>
    <row r="110" spans="1:7" x14ac:dyDescent="0.3">
      <c r="A110" s="20" t="str">
        <f>IF(E110=0,"",$A$5&amp;COUNTIF($A$6:A109,"&gt;&lt;*")+1)</f>
        <v/>
      </c>
      <c r="B110" s="15"/>
      <c r="C110" s="25"/>
      <c r="D110" s="15"/>
      <c r="E110" s="16"/>
      <c r="F110" s="17"/>
      <c r="G110" s="18"/>
    </row>
    <row r="111" spans="1:7" x14ac:dyDescent="0.3">
      <c r="A111" s="20"/>
      <c r="B111" s="15"/>
      <c r="C111" s="26" t="s">
        <v>80</v>
      </c>
      <c r="D111" s="15" t="s">
        <v>67</v>
      </c>
      <c r="E111" s="16">
        <v>15</v>
      </c>
      <c r="F111" s="22"/>
      <c r="G111" s="18">
        <f t="shared" si="7"/>
        <v>0</v>
      </c>
    </row>
    <row r="112" spans="1:7" x14ac:dyDescent="0.3">
      <c r="A112" s="20" t="str">
        <f>IF(E112=0,"",$A$5&amp;COUNTIF($A$6:A111,"&gt;&lt;*")+1)</f>
        <v/>
      </c>
      <c r="B112" s="15"/>
      <c r="C112" s="25"/>
      <c r="D112" s="15"/>
      <c r="E112" s="16"/>
      <c r="F112" s="22"/>
      <c r="G112" s="18"/>
    </row>
    <row r="113" spans="1:7" x14ac:dyDescent="0.3">
      <c r="A113" s="20"/>
      <c r="B113" s="15"/>
      <c r="C113" s="26" t="s">
        <v>81</v>
      </c>
      <c r="D113" s="15" t="s">
        <v>67</v>
      </c>
      <c r="E113" s="16">
        <v>15</v>
      </c>
      <c r="F113" s="22"/>
      <c r="G113" s="18">
        <f t="shared" si="7"/>
        <v>0</v>
      </c>
    </row>
    <row r="114" spans="1:7" x14ac:dyDescent="0.3">
      <c r="A114" s="20" t="str">
        <f>IF(E114=0,"",$A$5&amp;COUNTIF($A$6:A113,"&gt;&lt;*")+1)</f>
        <v/>
      </c>
      <c r="B114" s="15"/>
      <c r="C114" s="25"/>
      <c r="D114" s="15"/>
      <c r="E114" s="16"/>
      <c r="F114" s="22"/>
      <c r="G114" s="18"/>
    </row>
    <row r="115" spans="1:7" x14ac:dyDescent="0.3">
      <c r="A115" s="20"/>
      <c r="B115" s="15"/>
      <c r="C115" s="26" t="s">
        <v>82</v>
      </c>
      <c r="D115" s="15" t="s">
        <v>67</v>
      </c>
      <c r="E115" s="16">
        <v>15</v>
      </c>
      <c r="F115" s="22"/>
      <c r="G115" s="18">
        <f t="shared" si="7"/>
        <v>0</v>
      </c>
    </row>
    <row r="116" spans="1:7" x14ac:dyDescent="0.3">
      <c r="A116" s="20" t="str">
        <f>IF(E116=0,"",$A$5&amp;COUNTIF($A$6:A115,"&gt;&lt;*")+1)</f>
        <v/>
      </c>
      <c r="B116" s="15"/>
      <c r="C116" s="25"/>
      <c r="D116" s="15"/>
      <c r="E116" s="16"/>
      <c r="F116" s="17"/>
      <c r="G116" s="18"/>
    </row>
    <row r="117" spans="1:7" x14ac:dyDescent="0.3">
      <c r="A117" s="20"/>
      <c r="B117" s="15"/>
      <c r="C117" s="26" t="s">
        <v>83</v>
      </c>
      <c r="D117" s="15" t="s">
        <v>67</v>
      </c>
      <c r="E117" s="16">
        <v>15</v>
      </c>
      <c r="F117" s="22"/>
      <c r="G117" s="18">
        <f t="shared" si="7"/>
        <v>0</v>
      </c>
    </row>
    <row r="118" spans="1:7" x14ac:dyDescent="0.3">
      <c r="A118" s="20" t="str">
        <f>IF(E118=0,"",$A$5&amp;COUNTIF($A$6:A117,"&gt;&lt;*")+1)</f>
        <v/>
      </c>
      <c r="B118" s="15"/>
      <c r="C118" s="25"/>
      <c r="D118" s="15"/>
      <c r="E118" s="16"/>
      <c r="F118" s="22"/>
      <c r="G118" s="18"/>
    </row>
    <row r="119" spans="1:7" x14ac:dyDescent="0.3">
      <c r="A119" s="20"/>
      <c r="B119" s="15" t="s">
        <v>545</v>
      </c>
      <c r="C119" s="26" t="s">
        <v>546</v>
      </c>
      <c r="D119" s="15" t="s">
        <v>67</v>
      </c>
      <c r="E119" s="16">
        <v>15</v>
      </c>
      <c r="F119" s="22"/>
      <c r="G119" s="18">
        <f t="shared" si="7"/>
        <v>0</v>
      </c>
    </row>
    <row r="120" spans="1:7" x14ac:dyDescent="0.3">
      <c r="A120" s="20"/>
      <c r="B120" s="15"/>
      <c r="C120" s="26"/>
      <c r="D120" s="15"/>
      <c r="E120" s="16"/>
      <c r="F120" s="17"/>
      <c r="G120" s="18"/>
    </row>
    <row r="121" spans="1:7" x14ac:dyDescent="0.3">
      <c r="A121" s="20" t="s">
        <v>84</v>
      </c>
      <c r="B121" s="15" t="s">
        <v>85</v>
      </c>
      <c r="C121" s="25" t="s">
        <v>86</v>
      </c>
      <c r="D121" s="15" t="s">
        <v>67</v>
      </c>
      <c r="E121" s="16">
        <v>15</v>
      </c>
      <c r="F121" s="22"/>
      <c r="G121" s="18">
        <f t="shared" si="7"/>
        <v>0</v>
      </c>
    </row>
    <row r="122" spans="1:7" x14ac:dyDescent="0.3">
      <c r="A122" s="20"/>
      <c r="B122" s="15"/>
      <c r="C122" s="25"/>
      <c r="D122" s="15"/>
      <c r="E122" s="16"/>
      <c r="F122" s="17"/>
      <c r="G122" s="18"/>
    </row>
    <row r="123" spans="1:7" x14ac:dyDescent="0.3">
      <c r="A123" s="20" t="s">
        <v>87</v>
      </c>
      <c r="B123" s="15" t="s">
        <v>88</v>
      </c>
      <c r="C123" s="25" t="s">
        <v>89</v>
      </c>
      <c r="D123" s="15" t="s">
        <v>67</v>
      </c>
      <c r="E123" s="16">
        <v>15</v>
      </c>
      <c r="F123" s="22"/>
      <c r="G123" s="18">
        <f t="shared" si="7"/>
        <v>0</v>
      </c>
    </row>
    <row r="124" spans="1:7" x14ac:dyDescent="0.3">
      <c r="A124" s="20"/>
      <c r="B124" s="15"/>
      <c r="C124" s="25"/>
      <c r="D124" s="15"/>
      <c r="E124" s="16"/>
      <c r="F124" s="17"/>
      <c r="G124" s="18"/>
    </row>
    <row r="125" spans="1:7" s="32" customFormat="1" x14ac:dyDescent="0.3">
      <c r="A125" s="299" t="s">
        <v>90</v>
      </c>
      <c r="B125" s="300" t="s">
        <v>91</v>
      </c>
      <c r="C125" s="303" t="s">
        <v>92</v>
      </c>
      <c r="D125" s="300" t="s">
        <v>67</v>
      </c>
      <c r="E125" s="302">
        <v>15</v>
      </c>
      <c r="F125" s="275"/>
      <c r="G125" s="276">
        <f t="shared" si="7"/>
        <v>0</v>
      </c>
    </row>
    <row r="126" spans="1:7" x14ac:dyDescent="0.3">
      <c r="A126" s="299"/>
      <c r="B126" s="300"/>
      <c r="C126" s="303"/>
      <c r="D126" s="300"/>
      <c r="E126" s="302"/>
      <c r="F126" s="17"/>
      <c r="G126" s="18"/>
    </row>
    <row r="127" spans="1:7" s="32" customFormat="1" x14ac:dyDescent="0.3">
      <c r="A127" s="299" t="s">
        <v>93</v>
      </c>
      <c r="B127" s="300" t="s">
        <v>94</v>
      </c>
      <c r="C127" s="303" t="s">
        <v>95</v>
      </c>
      <c r="D127" s="300" t="s">
        <v>67</v>
      </c>
      <c r="E127" s="302">
        <v>15</v>
      </c>
      <c r="F127" s="275"/>
      <c r="G127" s="276">
        <f t="shared" si="7"/>
        <v>0</v>
      </c>
    </row>
    <row r="128" spans="1:7" x14ac:dyDescent="0.3">
      <c r="A128" s="299"/>
      <c r="B128" s="300"/>
      <c r="C128" s="303"/>
      <c r="D128" s="300"/>
      <c r="E128" s="302"/>
      <c r="F128" s="17"/>
      <c r="G128" s="18"/>
    </row>
    <row r="129" spans="1:7" ht="15.6" x14ac:dyDescent="0.3">
      <c r="A129" s="299" t="s">
        <v>96</v>
      </c>
      <c r="B129" s="300" t="s">
        <v>97</v>
      </c>
      <c r="C129" s="304" t="s">
        <v>98</v>
      </c>
      <c r="D129" s="300"/>
      <c r="E129" s="302"/>
      <c r="F129" s="17"/>
      <c r="G129" s="18"/>
    </row>
    <row r="130" spans="1:7" ht="15.6" x14ac:dyDescent="0.3">
      <c r="A130" s="299"/>
      <c r="B130" s="300"/>
      <c r="C130" s="304"/>
      <c r="D130" s="300"/>
      <c r="E130" s="302"/>
      <c r="F130" s="17"/>
      <c r="G130" s="18"/>
    </row>
    <row r="131" spans="1:7" x14ac:dyDescent="0.3">
      <c r="A131" s="299"/>
      <c r="B131" s="300"/>
      <c r="C131" s="303" t="s">
        <v>99</v>
      </c>
      <c r="D131" s="300" t="s">
        <v>67</v>
      </c>
      <c r="E131" s="302">
        <v>15</v>
      </c>
      <c r="F131" s="22"/>
      <c r="G131" s="18">
        <f t="shared" ref="G131:G133" si="8">E131*F131</f>
        <v>0</v>
      </c>
    </row>
    <row r="132" spans="1:7" x14ac:dyDescent="0.3">
      <c r="A132" s="299"/>
      <c r="B132" s="300"/>
      <c r="C132" s="303"/>
      <c r="D132" s="300"/>
      <c r="E132" s="302"/>
      <c r="F132" s="22"/>
      <c r="G132" s="18"/>
    </row>
    <row r="133" spans="1:7" s="32" customFormat="1" x14ac:dyDescent="0.3">
      <c r="A133" s="299">
        <v>1.21</v>
      </c>
      <c r="B133" s="300"/>
      <c r="C133" s="303" t="s">
        <v>559</v>
      </c>
      <c r="D133" s="300" t="s">
        <v>560</v>
      </c>
      <c r="E133" s="302">
        <v>1</v>
      </c>
      <c r="F133" s="275"/>
      <c r="G133" s="276">
        <f t="shared" si="8"/>
        <v>0</v>
      </c>
    </row>
    <row r="134" spans="1:7" s="32" customFormat="1" x14ac:dyDescent="0.3">
      <c r="A134" s="299"/>
      <c r="B134" s="300"/>
      <c r="C134" s="303"/>
      <c r="D134" s="300"/>
      <c r="E134" s="302"/>
      <c r="F134" s="275"/>
      <c r="G134" s="276"/>
    </row>
    <row r="135" spans="1:7" s="32" customFormat="1" x14ac:dyDescent="0.3">
      <c r="A135" s="299"/>
      <c r="B135" s="300"/>
      <c r="C135" s="303" t="s">
        <v>561</v>
      </c>
      <c r="D135" s="305" t="s">
        <v>107</v>
      </c>
      <c r="E135" s="302">
        <v>6800000</v>
      </c>
      <c r="F135" s="286"/>
      <c r="G135" s="276">
        <f>+F135*E135</f>
        <v>0</v>
      </c>
    </row>
    <row r="136" spans="1:7" x14ac:dyDescent="0.3">
      <c r="A136" s="299"/>
      <c r="B136" s="300"/>
      <c r="C136" s="303"/>
      <c r="D136" s="300"/>
      <c r="E136" s="302"/>
      <c r="F136" s="17"/>
      <c r="G136" s="18"/>
    </row>
    <row r="137" spans="1:7" ht="15.6" x14ac:dyDescent="0.3">
      <c r="A137" s="20">
        <v>1.22</v>
      </c>
      <c r="B137" s="15" t="s">
        <v>100</v>
      </c>
      <c r="C137" s="27" t="s">
        <v>47</v>
      </c>
      <c r="D137" s="15"/>
      <c r="E137" s="16"/>
      <c r="F137" s="17"/>
      <c r="G137" s="18"/>
    </row>
    <row r="138" spans="1:7" x14ac:dyDescent="0.3">
      <c r="A138" s="20"/>
      <c r="C138" s="25"/>
      <c r="D138" s="15"/>
      <c r="E138" s="16"/>
      <c r="F138" s="17"/>
      <c r="G138" s="18"/>
    </row>
    <row r="139" spans="1:7" x14ac:dyDescent="0.3">
      <c r="A139" s="20"/>
      <c r="B139" s="15"/>
      <c r="C139" s="26" t="s">
        <v>48</v>
      </c>
      <c r="D139" s="15" t="s">
        <v>67</v>
      </c>
      <c r="E139" s="16">
        <v>15</v>
      </c>
      <c r="F139" s="22"/>
      <c r="G139" s="18">
        <f t="shared" ref="G139:G145" si="9">E139*F139</f>
        <v>0</v>
      </c>
    </row>
    <row r="140" spans="1:7" x14ac:dyDescent="0.3">
      <c r="A140" s="20"/>
      <c r="B140" s="15"/>
      <c r="C140" s="26"/>
      <c r="D140" s="15"/>
      <c r="E140" s="16"/>
      <c r="F140" s="22"/>
      <c r="G140" s="18"/>
    </row>
    <row r="141" spans="1:7" x14ac:dyDescent="0.3">
      <c r="A141" s="20"/>
      <c r="B141" s="15"/>
      <c r="C141" s="26" t="s">
        <v>49</v>
      </c>
      <c r="D141" s="15" t="s">
        <v>67</v>
      </c>
      <c r="E141" s="16">
        <v>15</v>
      </c>
      <c r="F141" s="22"/>
      <c r="G141" s="18">
        <f t="shared" si="9"/>
        <v>0</v>
      </c>
    </row>
    <row r="142" spans="1:7" x14ac:dyDescent="0.3">
      <c r="A142" s="20"/>
      <c r="B142" s="15"/>
      <c r="C142" s="26"/>
      <c r="D142" s="15"/>
      <c r="E142" s="16"/>
      <c r="F142" s="22"/>
      <c r="G142" s="18"/>
    </row>
    <row r="143" spans="1:7" x14ac:dyDescent="0.3">
      <c r="A143" s="20"/>
      <c r="B143" s="15"/>
      <c r="C143" s="26" t="s">
        <v>50</v>
      </c>
      <c r="D143" s="15" t="s">
        <v>67</v>
      </c>
      <c r="E143" s="16">
        <v>15</v>
      </c>
      <c r="F143" s="22"/>
      <c r="G143" s="18">
        <f t="shared" si="9"/>
        <v>0</v>
      </c>
    </row>
    <row r="144" spans="1:7" x14ac:dyDescent="0.3">
      <c r="A144" s="20"/>
      <c r="B144" s="15"/>
      <c r="C144" s="26"/>
      <c r="D144" s="15"/>
      <c r="E144" s="16"/>
      <c r="F144" s="22"/>
      <c r="G144" s="18"/>
    </row>
    <row r="145" spans="1:8" x14ac:dyDescent="0.3">
      <c r="A145" s="20"/>
      <c r="B145" s="15"/>
      <c r="C145" s="26" t="s">
        <v>101</v>
      </c>
      <c r="D145" s="15" t="s">
        <v>67</v>
      </c>
      <c r="E145" s="16">
        <v>15</v>
      </c>
      <c r="F145" s="22"/>
      <c r="G145" s="18">
        <f t="shared" si="9"/>
        <v>0</v>
      </c>
    </row>
    <row r="146" spans="1:8" ht="15.6" thickBot="1" x14ac:dyDescent="0.35">
      <c r="A146" s="20"/>
      <c r="B146" s="15"/>
      <c r="C146" s="26"/>
      <c r="D146" s="34"/>
      <c r="E146" s="35"/>
      <c r="F146" s="17"/>
      <c r="G146" s="18"/>
    </row>
    <row r="147" spans="1:8" ht="18" hidden="1" customHeight="1" x14ac:dyDescent="0.3">
      <c r="A147" s="20" t="s">
        <v>102</v>
      </c>
      <c r="B147" s="15" t="s">
        <v>531</v>
      </c>
      <c r="C147" s="25" t="s">
        <v>103</v>
      </c>
      <c r="D147" s="15" t="s">
        <v>104</v>
      </c>
      <c r="E147" s="36">
        <v>0</v>
      </c>
      <c r="F147" s="37">
        <v>2000000</v>
      </c>
      <c r="G147" s="18">
        <f>E147*F147</f>
        <v>0</v>
      </c>
      <c r="H147" s="38"/>
    </row>
    <row r="148" spans="1:8" ht="18" hidden="1" customHeight="1" x14ac:dyDescent="0.3">
      <c r="A148" s="20"/>
      <c r="B148" s="15"/>
      <c r="C148" s="25"/>
      <c r="D148" s="15"/>
      <c r="E148" s="16"/>
      <c r="F148" s="17"/>
      <c r="G148" s="18"/>
      <c r="H148" s="39"/>
    </row>
    <row r="149" spans="1:8" ht="18" hidden="1" customHeight="1" x14ac:dyDescent="0.3">
      <c r="A149" s="20" t="s">
        <v>105</v>
      </c>
      <c r="B149" s="15"/>
      <c r="C149" s="25" t="s">
        <v>106</v>
      </c>
      <c r="D149" s="15" t="s">
        <v>107</v>
      </c>
      <c r="E149" s="16">
        <f>G147</f>
        <v>0</v>
      </c>
      <c r="F149" s="40">
        <v>0.1</v>
      </c>
      <c r="G149" s="18">
        <f>E149*F149</f>
        <v>0</v>
      </c>
    </row>
    <row r="150" spans="1:8" ht="18" hidden="1" customHeight="1" thickBot="1" x14ac:dyDescent="0.35">
      <c r="A150" s="20" t="str">
        <f>IF(E150=0,"",$A$5&amp;COUNTIF($A$6:A149,"&gt;&lt;*")+1)</f>
        <v/>
      </c>
      <c r="B150" s="15"/>
      <c r="C150" s="25"/>
      <c r="D150" s="15"/>
      <c r="E150" s="16"/>
      <c r="F150" s="17"/>
      <c r="G150" s="18"/>
    </row>
    <row r="151" spans="1:8" ht="23.4" customHeight="1" thickBot="1" x14ac:dyDescent="0.35">
      <c r="A151" s="30" t="str">
        <f>IF(E151=0,"",$A$2&amp;COUNTIF($A$3:A150,"&gt;&lt;*")+1)</f>
        <v/>
      </c>
      <c r="B151" s="351" t="s">
        <v>70</v>
      </c>
      <c r="C151" s="351"/>
      <c r="D151" s="351"/>
      <c r="E151" s="351"/>
      <c r="F151" s="355"/>
      <c r="G151" s="41">
        <f>SUM(G85:G150)</f>
        <v>0</v>
      </c>
    </row>
    <row r="152" spans="1:8" ht="21.6" customHeight="1" thickBot="1" x14ac:dyDescent="0.35">
      <c r="A152" s="30" t="str">
        <f>IF(E152=0,"",$A$2&amp;COUNTIF($A$3:A151,"&gt;&lt;*")+1)</f>
        <v/>
      </c>
      <c r="B152" s="351" t="s">
        <v>71</v>
      </c>
      <c r="C152" s="351"/>
      <c r="D152" s="351"/>
      <c r="E152" s="351"/>
      <c r="F152" s="355"/>
      <c r="G152" s="42">
        <f>G151</f>
        <v>0</v>
      </c>
    </row>
    <row r="153" spans="1:8" ht="18" customHeight="1" x14ac:dyDescent="0.3">
      <c r="A153" s="20" t="str">
        <f>IF(E153=0,"",$A$5&amp;COUNTIF($A$6:A150,"&gt;&lt;*")+1)</f>
        <v/>
      </c>
      <c r="B153" s="15"/>
      <c r="C153" s="25"/>
      <c r="D153" s="15"/>
      <c r="E153" s="16"/>
      <c r="F153" s="17"/>
      <c r="G153" s="18"/>
    </row>
    <row r="154" spans="1:8" ht="18" customHeight="1" x14ac:dyDescent="0.3">
      <c r="A154" s="20" t="s">
        <v>568</v>
      </c>
      <c r="B154" s="15" t="s">
        <v>536</v>
      </c>
      <c r="C154" s="24" t="s">
        <v>108</v>
      </c>
      <c r="D154" s="15"/>
      <c r="E154" s="16"/>
      <c r="F154" s="17"/>
      <c r="G154" s="18"/>
    </row>
    <row r="155" spans="1:8" ht="18" customHeight="1" x14ac:dyDescent="0.3">
      <c r="A155" s="20" t="str">
        <f>IF(E155=0,"",$A$5&amp;COUNTIF($A$6:A154,"&gt;&lt;*")+1)</f>
        <v/>
      </c>
      <c r="B155" s="15"/>
      <c r="C155" s="21"/>
      <c r="D155" s="15"/>
      <c r="E155" s="16"/>
      <c r="F155" s="17"/>
      <c r="G155" s="18"/>
    </row>
    <row r="156" spans="1:8" ht="30" x14ac:dyDescent="0.3">
      <c r="A156" s="20"/>
      <c r="B156" s="15"/>
      <c r="C156" s="21" t="s">
        <v>109</v>
      </c>
      <c r="D156" s="15" t="s">
        <v>104</v>
      </c>
      <c r="E156" s="43">
        <v>1</v>
      </c>
      <c r="F156" s="17"/>
      <c r="G156" s="18">
        <f>E156*F156</f>
        <v>0</v>
      </c>
    </row>
    <row r="157" spans="1:8" x14ac:dyDescent="0.3">
      <c r="A157" s="20" t="str">
        <f>IF(E157=0,"",$A$5&amp;COUNTIF($A$6:A156,"&gt;&lt;*")+1)</f>
        <v/>
      </c>
      <c r="B157" s="15"/>
      <c r="C157" s="21"/>
      <c r="D157" s="15"/>
      <c r="E157" s="43"/>
      <c r="F157" s="17"/>
      <c r="G157" s="18"/>
    </row>
    <row r="158" spans="1:8" ht="30" x14ac:dyDescent="0.3">
      <c r="A158" s="20"/>
      <c r="B158" s="15"/>
      <c r="C158" s="21" t="s">
        <v>110</v>
      </c>
      <c r="D158" s="15" t="s">
        <v>104</v>
      </c>
      <c r="E158" s="16">
        <v>1</v>
      </c>
      <c r="F158" s="17"/>
      <c r="G158" s="18">
        <f>E158*F158</f>
        <v>0</v>
      </c>
    </row>
    <row r="159" spans="1:8" x14ac:dyDescent="0.3">
      <c r="A159" s="20" t="str">
        <f>IF(E159=0,"",$A$5&amp;COUNTIF($A$6:A158,"&gt;&lt;*")+1)</f>
        <v/>
      </c>
      <c r="B159" s="15"/>
      <c r="C159" s="21"/>
      <c r="D159" s="15"/>
      <c r="E159" s="16"/>
      <c r="F159" s="17"/>
      <c r="G159" s="18"/>
    </row>
    <row r="160" spans="1:8" x14ac:dyDescent="0.3">
      <c r="A160" s="20"/>
      <c r="B160" s="15"/>
      <c r="C160" s="21" t="s">
        <v>111</v>
      </c>
      <c r="D160" s="15" t="s">
        <v>104</v>
      </c>
      <c r="E160" s="16">
        <v>1</v>
      </c>
      <c r="F160" s="17"/>
      <c r="G160" s="18">
        <f>E160*F160</f>
        <v>0</v>
      </c>
    </row>
    <row r="161" spans="1:8" x14ac:dyDescent="0.3">
      <c r="A161" s="20" t="str">
        <f>IF(E161=0,"",$A$5&amp;COUNTIF($A$6:A160,"&gt;&lt;*")+1)</f>
        <v/>
      </c>
      <c r="B161" s="15"/>
      <c r="C161" s="21"/>
      <c r="D161" s="15"/>
      <c r="E161" s="16"/>
      <c r="F161" s="17"/>
      <c r="G161" s="18"/>
    </row>
    <row r="162" spans="1:8" x14ac:dyDescent="0.3">
      <c r="A162" s="20"/>
      <c r="B162" s="15"/>
      <c r="C162" s="21" t="s">
        <v>112</v>
      </c>
      <c r="D162" s="15" t="s">
        <v>104</v>
      </c>
      <c r="E162" s="16">
        <v>1</v>
      </c>
      <c r="F162" s="17"/>
      <c r="G162" s="18">
        <f t="shared" ref="G162:G164" si="10">E162*F162</f>
        <v>0</v>
      </c>
    </row>
    <row r="163" spans="1:8" x14ac:dyDescent="0.3">
      <c r="A163" s="20"/>
      <c r="B163" s="15"/>
      <c r="C163" s="21"/>
      <c r="D163" s="15"/>
      <c r="E163" s="16"/>
      <c r="F163" s="17"/>
      <c r="G163" s="18"/>
    </row>
    <row r="164" spans="1:8" x14ac:dyDescent="0.3">
      <c r="A164" s="20"/>
      <c r="B164" s="15"/>
      <c r="C164" s="21" t="s">
        <v>113</v>
      </c>
      <c r="D164" s="15" t="s">
        <v>104</v>
      </c>
      <c r="E164" s="16">
        <v>1</v>
      </c>
      <c r="F164" s="17"/>
      <c r="G164" s="18">
        <f t="shared" si="10"/>
        <v>0</v>
      </c>
    </row>
    <row r="165" spans="1:8" x14ac:dyDescent="0.3">
      <c r="A165" s="20"/>
      <c r="B165" s="15"/>
      <c r="C165" s="21"/>
      <c r="D165" s="15"/>
      <c r="E165" s="16"/>
      <c r="F165" s="17"/>
      <c r="G165" s="18"/>
    </row>
    <row r="166" spans="1:8" x14ac:dyDescent="0.3">
      <c r="A166" s="20"/>
      <c r="B166" s="15"/>
      <c r="C166" s="21" t="s">
        <v>114</v>
      </c>
      <c r="D166" s="15" t="s">
        <v>104</v>
      </c>
      <c r="E166" s="16">
        <v>1</v>
      </c>
      <c r="F166" s="17"/>
      <c r="G166" s="18">
        <f t="shared" ref="G166" si="11">E166*F166</f>
        <v>0</v>
      </c>
    </row>
    <row r="167" spans="1:8" x14ac:dyDescent="0.3">
      <c r="A167" s="20"/>
      <c r="B167" s="15"/>
      <c r="C167" s="21"/>
      <c r="D167" s="15"/>
      <c r="E167" s="16"/>
      <c r="F167" s="17"/>
      <c r="G167" s="18"/>
    </row>
    <row r="168" spans="1:8" x14ac:dyDescent="0.3">
      <c r="A168" s="20"/>
      <c r="B168" s="15"/>
      <c r="C168" s="21" t="s">
        <v>115</v>
      </c>
      <c r="D168" s="15" t="s">
        <v>104</v>
      </c>
      <c r="E168" s="16">
        <v>1</v>
      </c>
      <c r="F168" s="17"/>
      <c r="G168" s="18">
        <f t="shared" ref="G168" si="12">E168*F168</f>
        <v>0</v>
      </c>
    </row>
    <row r="169" spans="1:8" x14ac:dyDescent="0.3">
      <c r="A169" s="20"/>
      <c r="B169" s="15"/>
      <c r="C169" s="21"/>
      <c r="D169" s="15"/>
      <c r="E169" s="16"/>
      <c r="F169" s="17"/>
      <c r="G169" s="18"/>
    </row>
    <row r="170" spans="1:8" x14ac:dyDescent="0.3">
      <c r="A170" s="20"/>
      <c r="B170" s="15" t="s">
        <v>536</v>
      </c>
      <c r="C170" s="21" t="s">
        <v>544</v>
      </c>
      <c r="D170" s="15" t="s">
        <v>104</v>
      </c>
      <c r="E170" s="16">
        <v>1</v>
      </c>
      <c r="F170" s="17"/>
      <c r="G170" s="18">
        <f>E170*F170</f>
        <v>0</v>
      </c>
      <c r="H170" s="32"/>
    </row>
    <row r="171" spans="1:8" x14ac:dyDescent="0.3">
      <c r="A171" s="20"/>
      <c r="B171" s="15"/>
      <c r="C171" s="21"/>
      <c r="D171" s="15"/>
      <c r="E171" s="16"/>
      <c r="F171" s="17"/>
      <c r="G171" s="18"/>
    </row>
    <row r="172" spans="1:8" x14ac:dyDescent="0.3">
      <c r="A172" s="20" t="s">
        <v>131</v>
      </c>
      <c r="B172" s="15"/>
      <c r="C172" s="25" t="s">
        <v>116</v>
      </c>
      <c r="D172" s="15" t="s">
        <v>107</v>
      </c>
      <c r="E172" s="1">
        <f>SUM(F156:F169)</f>
        <v>0</v>
      </c>
      <c r="F172" s="40"/>
      <c r="G172" s="18">
        <f>E172*F172</f>
        <v>0</v>
      </c>
    </row>
    <row r="173" spans="1:8" x14ac:dyDescent="0.3">
      <c r="A173" s="20"/>
      <c r="B173" s="15"/>
      <c r="C173" s="25"/>
      <c r="D173" s="15"/>
      <c r="E173" s="1"/>
      <c r="F173" s="17"/>
      <c r="G173" s="18"/>
    </row>
    <row r="174" spans="1:8" ht="15.6" x14ac:dyDescent="0.3">
      <c r="A174" s="20" t="s">
        <v>562</v>
      </c>
      <c r="B174" s="15"/>
      <c r="C174" s="24" t="s">
        <v>117</v>
      </c>
      <c r="D174" s="15"/>
      <c r="E174" s="1"/>
      <c r="F174" s="17"/>
      <c r="G174" s="18"/>
    </row>
    <row r="175" spans="1:8" x14ac:dyDescent="0.3">
      <c r="A175" s="20"/>
      <c r="B175" s="15"/>
      <c r="C175" s="25"/>
      <c r="D175" s="15"/>
      <c r="E175" s="1"/>
      <c r="F175" s="17"/>
      <c r="G175" s="18"/>
    </row>
    <row r="176" spans="1:8" x14ac:dyDescent="0.3">
      <c r="A176" s="20"/>
      <c r="B176" s="15" t="s">
        <v>118</v>
      </c>
      <c r="C176" s="25" t="s">
        <v>119</v>
      </c>
      <c r="D176" s="15"/>
      <c r="E176" s="1"/>
      <c r="F176" s="17"/>
      <c r="G176" s="18"/>
    </row>
    <row r="177" spans="1:7" x14ac:dyDescent="0.3">
      <c r="A177" s="20"/>
      <c r="B177" s="15"/>
      <c r="C177" s="25"/>
      <c r="D177" s="15"/>
      <c r="E177" s="1"/>
      <c r="F177" s="17"/>
      <c r="G177" s="18"/>
    </row>
    <row r="178" spans="1:7" ht="17.399999999999999" x14ac:dyDescent="0.3">
      <c r="A178" s="20"/>
      <c r="B178" s="15" t="s">
        <v>120</v>
      </c>
      <c r="C178" s="25" t="s">
        <v>121</v>
      </c>
      <c r="D178" s="44" t="s">
        <v>122</v>
      </c>
      <c r="E178" s="45">
        <v>400</v>
      </c>
      <c r="F178" s="22"/>
      <c r="G178" s="18">
        <f t="shared" ref="G178:G184" si="13">E178*F178</f>
        <v>0</v>
      </c>
    </row>
    <row r="179" spans="1:7" x14ac:dyDescent="0.3">
      <c r="A179" s="20" t="str">
        <f>IF(E179=0,"",$A$5&amp;COUNTIF($A$6:A172,"&gt;&lt;*")+1)</f>
        <v/>
      </c>
      <c r="B179" s="15"/>
      <c r="C179" s="21"/>
      <c r="D179" s="15"/>
      <c r="E179" s="16"/>
      <c r="F179" s="22"/>
      <c r="G179" s="18"/>
    </row>
    <row r="180" spans="1:7" x14ac:dyDescent="0.3">
      <c r="A180" s="20"/>
      <c r="B180" s="15" t="s">
        <v>123</v>
      </c>
      <c r="C180" s="25" t="s">
        <v>124</v>
      </c>
      <c r="D180" s="15" t="s">
        <v>13</v>
      </c>
      <c r="E180" s="16">
        <v>1</v>
      </c>
      <c r="F180" s="22"/>
      <c r="G180" s="18">
        <f t="shared" si="13"/>
        <v>0</v>
      </c>
    </row>
    <row r="181" spans="1:7" x14ac:dyDescent="0.3">
      <c r="A181" s="20"/>
      <c r="B181" s="15"/>
      <c r="C181" s="25"/>
      <c r="D181" s="15"/>
      <c r="E181" s="16"/>
      <c r="F181" s="22"/>
      <c r="G181" s="18"/>
    </row>
    <row r="182" spans="1:7" x14ac:dyDescent="0.3">
      <c r="A182" s="20"/>
      <c r="B182" s="15" t="s">
        <v>125</v>
      </c>
      <c r="C182" s="25" t="s">
        <v>126</v>
      </c>
      <c r="D182" s="15" t="s">
        <v>13</v>
      </c>
      <c r="E182" s="16">
        <v>1</v>
      </c>
      <c r="F182" s="22"/>
      <c r="G182" s="18">
        <f t="shared" si="13"/>
        <v>0</v>
      </c>
    </row>
    <row r="183" spans="1:7" x14ac:dyDescent="0.3">
      <c r="A183" s="20"/>
      <c r="B183" s="46"/>
      <c r="C183" s="25"/>
      <c r="D183" s="15"/>
      <c r="E183" s="16"/>
      <c r="F183" s="17"/>
      <c r="G183" s="18"/>
    </row>
    <row r="184" spans="1:7" x14ac:dyDescent="0.3">
      <c r="A184" s="20"/>
      <c r="B184" s="15" t="s">
        <v>127</v>
      </c>
      <c r="C184" s="47" t="s">
        <v>128</v>
      </c>
      <c r="D184" s="15" t="s">
        <v>13</v>
      </c>
      <c r="E184" s="16">
        <v>1</v>
      </c>
      <c r="F184" s="22"/>
      <c r="G184" s="18">
        <f t="shared" si="13"/>
        <v>0</v>
      </c>
    </row>
    <row r="185" spans="1:7" x14ac:dyDescent="0.3">
      <c r="A185" s="48"/>
      <c r="B185" s="46"/>
      <c r="C185" s="25"/>
      <c r="D185" s="15"/>
      <c r="E185" s="16"/>
      <c r="F185" s="17"/>
      <c r="G185" s="18"/>
    </row>
    <row r="186" spans="1:7" ht="46.2" x14ac:dyDescent="0.3">
      <c r="A186" s="20" t="s">
        <v>563</v>
      </c>
      <c r="B186" s="15" t="s">
        <v>129</v>
      </c>
      <c r="C186" s="25" t="s">
        <v>130</v>
      </c>
      <c r="D186" s="15"/>
      <c r="E186" s="16"/>
      <c r="F186" s="17"/>
      <c r="G186" s="18"/>
    </row>
    <row r="187" spans="1:7" ht="7.5" customHeight="1" x14ac:dyDescent="0.3">
      <c r="A187" s="20" t="str">
        <f>IF(E187=0,"",$A$5&amp;COUNTIF($A$6:A186,"&gt;&lt;*")+1)</f>
        <v/>
      </c>
      <c r="B187" s="15"/>
      <c r="C187" s="25"/>
      <c r="D187" s="15"/>
      <c r="E187" s="16"/>
      <c r="F187" s="17"/>
      <c r="G187" s="18"/>
    </row>
    <row r="188" spans="1:7" ht="15.6" x14ac:dyDescent="0.3">
      <c r="A188" s="20" t="s">
        <v>564</v>
      </c>
      <c r="B188" s="15"/>
      <c r="C188" s="49" t="s">
        <v>132</v>
      </c>
      <c r="D188" s="15"/>
      <c r="E188" s="16"/>
      <c r="F188" s="17"/>
      <c r="G188" s="18"/>
    </row>
    <row r="189" spans="1:7" ht="6.75" customHeight="1" x14ac:dyDescent="0.3">
      <c r="A189" s="20" t="str">
        <f>IF(E189=0,"",$A$5&amp;COUNTIF($A$6:A188,"&gt;&lt;*")+1)</f>
        <v/>
      </c>
      <c r="B189" s="15"/>
      <c r="C189" s="25"/>
      <c r="D189" s="15"/>
      <c r="E189" s="16"/>
      <c r="F189" s="17"/>
      <c r="G189" s="18"/>
    </row>
    <row r="190" spans="1:7" x14ac:dyDescent="0.3">
      <c r="A190" s="20"/>
      <c r="B190" s="15"/>
      <c r="C190" s="25" t="s">
        <v>133</v>
      </c>
      <c r="D190" s="15" t="s">
        <v>134</v>
      </c>
      <c r="E190" s="16">
        <v>20</v>
      </c>
      <c r="F190" s="22"/>
      <c r="G190" s="18">
        <f t="shared" ref="G190:G196" si="14">E190*F190</f>
        <v>0</v>
      </c>
    </row>
    <row r="191" spans="1:7" x14ac:dyDescent="0.3">
      <c r="A191" s="20" t="str">
        <f>IF(E191=0,"",$A$5&amp;COUNTIF($A$6:A190,"&gt;&lt;*")+1)</f>
        <v/>
      </c>
      <c r="B191" s="15"/>
      <c r="C191" s="25"/>
      <c r="D191" s="15"/>
      <c r="E191" s="16"/>
      <c r="F191" s="22"/>
      <c r="G191" s="18"/>
    </row>
    <row r="192" spans="1:7" x14ac:dyDescent="0.3">
      <c r="A192" s="20"/>
      <c r="B192" s="15"/>
      <c r="C192" s="25" t="s">
        <v>135</v>
      </c>
      <c r="D192" s="15" t="s">
        <v>134</v>
      </c>
      <c r="E192" s="16">
        <v>20</v>
      </c>
      <c r="F192" s="22"/>
      <c r="G192" s="18">
        <f t="shared" si="14"/>
        <v>0</v>
      </c>
    </row>
    <row r="193" spans="1:7" x14ac:dyDescent="0.3">
      <c r="A193" s="20" t="str">
        <f>IF(E193=0,"",$A$5&amp;COUNTIF($A$6:A192,"&gt;&lt;*")+1)</f>
        <v/>
      </c>
      <c r="B193" s="15"/>
      <c r="C193" s="25"/>
      <c r="D193" s="15"/>
      <c r="E193" s="16"/>
      <c r="F193" s="22"/>
      <c r="G193" s="18"/>
    </row>
    <row r="194" spans="1:7" x14ac:dyDescent="0.3">
      <c r="A194" s="20"/>
      <c r="B194" s="15"/>
      <c r="C194" s="25" t="s">
        <v>136</v>
      </c>
      <c r="D194" s="15" t="s">
        <v>134</v>
      </c>
      <c r="E194" s="16">
        <v>20</v>
      </c>
      <c r="F194" s="22"/>
      <c r="G194" s="18">
        <f t="shared" si="14"/>
        <v>0</v>
      </c>
    </row>
    <row r="195" spans="1:7" x14ac:dyDescent="0.3">
      <c r="A195" s="20" t="str">
        <f>IF(E195=0,"",$A$5&amp;COUNTIF($A$6:A194,"&gt;&lt;*")+1)</f>
        <v/>
      </c>
      <c r="B195" s="15"/>
      <c r="C195" s="25"/>
      <c r="D195" s="15"/>
      <c r="E195" s="16"/>
      <c r="F195" s="22"/>
      <c r="G195" s="18"/>
    </row>
    <row r="196" spans="1:7" x14ac:dyDescent="0.3">
      <c r="A196" s="20"/>
      <c r="B196" s="15"/>
      <c r="C196" s="25" t="s">
        <v>137</v>
      </c>
      <c r="D196" s="15" t="s">
        <v>134</v>
      </c>
      <c r="E196" s="16">
        <v>20</v>
      </c>
      <c r="F196" s="22"/>
      <c r="G196" s="18">
        <f t="shared" si="14"/>
        <v>0</v>
      </c>
    </row>
    <row r="197" spans="1:7" ht="15.6" thickBot="1" x14ac:dyDescent="0.35">
      <c r="A197" s="48" t="str">
        <f>IF(E197=0,"",$A$5&amp;COUNTIF($A$6:A196,"&gt;&lt;*")+1)</f>
        <v/>
      </c>
      <c r="B197" s="15"/>
      <c r="C197" s="25"/>
      <c r="D197" s="15"/>
      <c r="E197" s="16"/>
      <c r="F197" s="17"/>
      <c r="G197" s="18"/>
    </row>
    <row r="198" spans="1:7" ht="25.95" customHeight="1" thickBot="1" x14ac:dyDescent="0.35">
      <c r="A198" s="50" t="str">
        <f>IF(E198=0,"",$A$5&amp;COUNTIF($A$6:A197,"&gt;&lt;*")+1)</f>
        <v/>
      </c>
      <c r="B198" s="351" t="s">
        <v>70</v>
      </c>
      <c r="C198" s="351"/>
      <c r="D198" s="351"/>
      <c r="E198" s="351"/>
      <c r="F198" s="351"/>
      <c r="G198" s="31">
        <f>SUM(G152:G197)</f>
        <v>0</v>
      </c>
    </row>
    <row r="199" spans="1:7" ht="23.4" customHeight="1" thickBot="1" x14ac:dyDescent="0.35">
      <c r="A199" s="50" t="str">
        <f>IF(E199=0,"",$A$5&amp;COUNTIF($A$6:A198,"&gt;&lt;*")+1)</f>
        <v/>
      </c>
      <c r="B199" s="351" t="s">
        <v>71</v>
      </c>
      <c r="C199" s="351"/>
      <c r="D199" s="351"/>
      <c r="E199" s="351"/>
      <c r="F199" s="351"/>
      <c r="G199" s="42">
        <f>G198</f>
        <v>0</v>
      </c>
    </row>
    <row r="200" spans="1:7" ht="15.6" x14ac:dyDescent="0.3">
      <c r="A200" s="48" t="str">
        <f>IF(E200=0,"",$A$5&amp;COUNTIF($A$6:A199,"&gt;&lt;*")+1)</f>
        <v/>
      </c>
      <c r="B200" s="15"/>
      <c r="C200" s="25"/>
      <c r="D200" s="15"/>
      <c r="E200" s="16"/>
      <c r="F200" s="51"/>
      <c r="G200" s="52"/>
    </row>
    <row r="201" spans="1:7" x14ac:dyDescent="0.3">
      <c r="A201" s="20" t="str">
        <f>IF(E201=0,"",$A$5&amp;COUNTIF($A$6:A200,"&gt;&lt;*")+1)</f>
        <v/>
      </c>
      <c r="B201" s="15"/>
      <c r="C201" s="25"/>
      <c r="D201" s="15"/>
      <c r="E201" s="16"/>
      <c r="F201" s="17"/>
      <c r="G201" s="18"/>
    </row>
    <row r="202" spans="1:7" ht="15.6" x14ac:dyDescent="0.3">
      <c r="A202" s="20" t="s">
        <v>565</v>
      </c>
      <c r="B202" s="15"/>
      <c r="C202" s="49" t="s">
        <v>138</v>
      </c>
      <c r="D202" s="15"/>
      <c r="E202" s="16"/>
      <c r="F202" s="17"/>
      <c r="G202" s="18"/>
    </row>
    <row r="203" spans="1:7" x14ac:dyDescent="0.3">
      <c r="A203" s="20" t="str">
        <f>IF(E203=0,"",$A$5&amp;COUNTIF($A$6:A202,"&gt;&lt;*")+1)</f>
        <v/>
      </c>
      <c r="B203" s="15"/>
      <c r="C203" s="25"/>
      <c r="D203" s="15"/>
      <c r="E203" s="16"/>
      <c r="F203" s="17"/>
      <c r="G203" s="18"/>
    </row>
    <row r="204" spans="1:7" x14ac:dyDescent="0.3">
      <c r="A204" s="20"/>
      <c r="B204" s="15"/>
      <c r="C204" s="25" t="s">
        <v>139</v>
      </c>
      <c r="D204" s="15" t="s">
        <v>134</v>
      </c>
      <c r="E204" s="16">
        <v>15</v>
      </c>
      <c r="F204" s="22"/>
      <c r="G204" s="18">
        <f t="shared" ref="G204:G206" si="15">E204*F204</f>
        <v>0</v>
      </c>
    </row>
    <row r="205" spans="1:7" x14ac:dyDescent="0.3">
      <c r="A205" s="20" t="str">
        <f>IF(E205=0,"",$A$5&amp;COUNTIF($A$6:A204,"&gt;&lt;*")+1)</f>
        <v/>
      </c>
      <c r="B205" s="15"/>
      <c r="C205" s="25"/>
      <c r="D205" s="15"/>
      <c r="E205" s="16"/>
      <c r="F205" s="22"/>
      <c r="G205" s="18"/>
    </row>
    <row r="206" spans="1:7" x14ac:dyDescent="0.3">
      <c r="A206" s="20"/>
      <c r="B206" s="15"/>
      <c r="C206" s="25" t="s">
        <v>140</v>
      </c>
      <c r="D206" s="15" t="s">
        <v>134</v>
      </c>
      <c r="E206" s="16">
        <v>15</v>
      </c>
      <c r="F206" s="22"/>
      <c r="G206" s="18">
        <f t="shared" si="15"/>
        <v>0</v>
      </c>
    </row>
    <row r="207" spans="1:7" x14ac:dyDescent="0.3">
      <c r="A207" s="20" t="str">
        <f>IF(E207=0,"",$A$5&amp;COUNTIF($A$6:A206,"&gt;&lt;*")+1)</f>
        <v/>
      </c>
      <c r="B207" s="15"/>
      <c r="C207" s="25"/>
      <c r="D207" s="15"/>
      <c r="E207" s="16"/>
      <c r="F207" s="22"/>
      <c r="G207" s="18"/>
    </row>
    <row r="208" spans="1:7" ht="15.6" x14ac:dyDescent="0.3">
      <c r="A208" s="20" t="s">
        <v>566</v>
      </c>
      <c r="B208" s="15"/>
      <c r="C208" s="49" t="s">
        <v>141</v>
      </c>
      <c r="D208" s="15"/>
      <c r="E208" s="16"/>
      <c r="F208" s="22"/>
      <c r="G208" s="18"/>
    </row>
    <row r="209" spans="1:7" x14ac:dyDescent="0.3">
      <c r="A209" s="20" t="str">
        <f>IF(E209=0,"",$A$5&amp;COUNTIF($A$6:A208,"&gt;&lt;*")+1)</f>
        <v/>
      </c>
      <c r="B209" s="15"/>
      <c r="C209" s="25"/>
      <c r="D209" s="15"/>
      <c r="E209" s="16"/>
      <c r="F209" s="22"/>
      <c r="G209" s="18"/>
    </row>
    <row r="210" spans="1:7" x14ac:dyDescent="0.3">
      <c r="A210" s="20"/>
      <c r="B210" s="15"/>
      <c r="C210" s="25" t="s">
        <v>142</v>
      </c>
      <c r="D210" s="15" t="s">
        <v>134</v>
      </c>
      <c r="E210" s="16">
        <v>10</v>
      </c>
      <c r="F210" s="22"/>
      <c r="G210" s="18">
        <f t="shared" ref="G210:G212" si="16">E210*F210</f>
        <v>0</v>
      </c>
    </row>
    <row r="211" spans="1:7" x14ac:dyDescent="0.3">
      <c r="A211" s="20" t="str">
        <f>IF(E211=0,"",$A$5&amp;COUNTIF($A$6:A210,"&gt;&lt;*")+1)</f>
        <v/>
      </c>
      <c r="B211" s="15"/>
      <c r="C211" s="25"/>
      <c r="D211" s="15"/>
      <c r="E211" s="16"/>
      <c r="F211" s="22"/>
      <c r="G211" s="18"/>
    </row>
    <row r="212" spans="1:7" x14ac:dyDescent="0.3">
      <c r="A212" s="20"/>
      <c r="B212" s="15"/>
      <c r="C212" s="25" t="s">
        <v>143</v>
      </c>
      <c r="D212" s="15" t="s">
        <v>134</v>
      </c>
      <c r="E212" s="16">
        <v>10</v>
      </c>
      <c r="F212" s="22"/>
      <c r="G212" s="18">
        <f t="shared" si="16"/>
        <v>0</v>
      </c>
    </row>
    <row r="213" spans="1:7" x14ac:dyDescent="0.3">
      <c r="A213" s="20" t="str">
        <f>IF(E213=0,"",$A$5&amp;COUNTIF($A$6:A212,"&gt;&lt;*")+1)</f>
        <v/>
      </c>
      <c r="B213" s="15"/>
      <c r="C213" s="25"/>
      <c r="D213" s="15"/>
      <c r="E213" s="16"/>
      <c r="F213" s="22"/>
      <c r="G213" s="18"/>
    </row>
    <row r="214" spans="1:7" ht="15.6" x14ac:dyDescent="0.3">
      <c r="A214" s="20" t="s">
        <v>567</v>
      </c>
      <c r="B214" s="15"/>
      <c r="C214" s="49" t="s">
        <v>144</v>
      </c>
      <c r="D214" s="15"/>
      <c r="E214" s="16"/>
      <c r="F214" s="22"/>
      <c r="G214" s="18"/>
    </row>
    <row r="215" spans="1:7" x14ac:dyDescent="0.3">
      <c r="A215" s="20" t="str">
        <f>IF(E215=0,"",$A$5&amp;COUNTIF($A$6:A214,"&gt;&lt;*")+1)</f>
        <v/>
      </c>
      <c r="B215" s="15"/>
      <c r="C215" s="25"/>
      <c r="D215" s="15"/>
      <c r="E215" s="16"/>
      <c r="F215" s="22"/>
      <c r="G215" s="18"/>
    </row>
    <row r="216" spans="1:7" x14ac:dyDescent="0.3">
      <c r="A216" s="20"/>
      <c r="B216" s="15"/>
      <c r="C216" s="25" t="s">
        <v>145</v>
      </c>
      <c r="D216" s="15" t="s">
        <v>134</v>
      </c>
      <c r="E216" s="16">
        <v>10</v>
      </c>
      <c r="F216" s="22"/>
      <c r="G216" s="18">
        <f t="shared" ref="G216:G218" si="17">E216*F216</f>
        <v>0</v>
      </c>
    </row>
    <row r="217" spans="1:7" x14ac:dyDescent="0.3">
      <c r="A217" s="20" t="str">
        <f>IF(E217=0,"",$A$5&amp;COUNTIF($A$6:A216,"&gt;&lt;*")+1)</f>
        <v/>
      </c>
      <c r="B217" s="15"/>
      <c r="C217" s="25"/>
      <c r="D217" s="15"/>
      <c r="E217" s="16"/>
      <c r="F217" s="22"/>
      <c r="G217" s="18"/>
    </row>
    <row r="218" spans="1:7" x14ac:dyDescent="0.3">
      <c r="A218" s="20"/>
      <c r="C218" s="25" t="s">
        <v>146</v>
      </c>
      <c r="D218" s="15" t="s">
        <v>134</v>
      </c>
      <c r="E218" s="16">
        <v>10</v>
      </c>
      <c r="F218" s="22"/>
      <c r="G218" s="18">
        <f t="shared" si="17"/>
        <v>0</v>
      </c>
    </row>
    <row r="219" spans="1:7" x14ac:dyDescent="0.3">
      <c r="A219" s="20"/>
      <c r="C219" s="25"/>
      <c r="D219" s="44"/>
      <c r="E219" s="53"/>
      <c r="F219" s="17"/>
      <c r="G219" s="18"/>
    </row>
    <row r="220" spans="1:7" x14ac:dyDescent="0.3">
      <c r="A220" s="20"/>
      <c r="C220" s="25"/>
      <c r="D220" s="44"/>
      <c r="E220" s="53"/>
      <c r="F220" s="17"/>
      <c r="G220" s="18"/>
    </row>
    <row r="221" spans="1:7" x14ac:dyDescent="0.3">
      <c r="A221" s="20"/>
      <c r="C221" s="25"/>
      <c r="D221" s="44"/>
      <c r="E221" s="53"/>
      <c r="F221" s="17"/>
      <c r="G221" s="18"/>
    </row>
    <row r="222" spans="1:7" x14ac:dyDescent="0.3">
      <c r="A222" s="20"/>
      <c r="C222" s="25"/>
      <c r="D222" s="44"/>
      <c r="E222" s="53"/>
      <c r="F222" s="17"/>
      <c r="G222" s="18"/>
    </row>
    <row r="223" spans="1:7" x14ac:dyDescent="0.3">
      <c r="A223" s="20"/>
      <c r="C223" s="25"/>
      <c r="D223" s="44"/>
      <c r="E223" s="53"/>
      <c r="F223" s="17"/>
      <c r="G223" s="18"/>
    </row>
    <row r="224" spans="1:7" x14ac:dyDescent="0.3">
      <c r="A224" s="20"/>
      <c r="C224" s="25"/>
      <c r="D224" s="44"/>
      <c r="E224" s="53"/>
      <c r="F224" s="17"/>
      <c r="G224" s="18"/>
    </row>
    <row r="225" spans="1:7" x14ac:dyDescent="0.3">
      <c r="A225" s="20"/>
      <c r="C225" s="25"/>
      <c r="D225" s="44"/>
      <c r="E225" s="53"/>
      <c r="F225" s="17"/>
      <c r="G225" s="18"/>
    </row>
    <row r="226" spans="1:7" x14ac:dyDescent="0.3">
      <c r="A226" s="20"/>
      <c r="C226" s="25"/>
      <c r="D226" s="44"/>
      <c r="E226" s="53"/>
      <c r="F226" s="17"/>
      <c r="G226" s="18"/>
    </row>
    <row r="227" spans="1:7" x14ac:dyDescent="0.3">
      <c r="A227" s="20"/>
      <c r="C227" s="25"/>
      <c r="D227" s="44"/>
      <c r="E227" s="53"/>
      <c r="F227" s="17"/>
      <c r="G227" s="18"/>
    </row>
    <row r="228" spans="1:7" x14ac:dyDescent="0.3">
      <c r="A228" s="20"/>
      <c r="C228" s="25"/>
      <c r="D228" s="44"/>
      <c r="E228" s="53"/>
      <c r="F228" s="17"/>
      <c r="G228" s="18"/>
    </row>
    <row r="229" spans="1:7" x14ac:dyDescent="0.3">
      <c r="A229" s="20"/>
      <c r="C229" s="25"/>
      <c r="D229" s="44"/>
      <c r="E229" s="53"/>
      <c r="F229" s="17"/>
      <c r="G229" s="18"/>
    </row>
    <row r="230" spans="1:7" x14ac:dyDescent="0.3">
      <c r="A230" s="20"/>
      <c r="C230" s="25"/>
      <c r="D230" s="44"/>
      <c r="E230" s="53"/>
      <c r="F230" s="17"/>
      <c r="G230" s="18"/>
    </row>
    <row r="231" spans="1:7" x14ac:dyDescent="0.3">
      <c r="A231" s="20"/>
      <c r="C231" s="25"/>
      <c r="D231" s="44"/>
      <c r="E231" s="53"/>
      <c r="F231" s="17"/>
      <c r="G231" s="18"/>
    </row>
    <row r="232" spans="1:7" x14ac:dyDescent="0.3">
      <c r="A232" s="20"/>
      <c r="C232" s="25"/>
      <c r="D232" s="44"/>
      <c r="E232" s="53"/>
      <c r="F232" s="17"/>
      <c r="G232" s="18"/>
    </row>
    <row r="233" spans="1:7" x14ac:dyDescent="0.3">
      <c r="A233" s="20"/>
      <c r="C233" s="25"/>
      <c r="D233" s="44"/>
      <c r="E233" s="53"/>
      <c r="F233" s="17"/>
      <c r="G233" s="18"/>
    </row>
    <row r="234" spans="1:7" x14ac:dyDescent="0.3">
      <c r="A234" s="20"/>
      <c r="C234" s="25"/>
      <c r="D234" s="44"/>
      <c r="E234" s="53"/>
      <c r="F234" s="17"/>
      <c r="G234" s="18"/>
    </row>
    <row r="235" spans="1:7" x14ac:dyDescent="0.3">
      <c r="A235" s="20"/>
      <c r="C235" s="25"/>
      <c r="D235" s="44"/>
      <c r="E235" s="53"/>
      <c r="F235" s="17"/>
      <c r="G235" s="18"/>
    </row>
    <row r="236" spans="1:7" ht="15.6" thickBot="1" x14ac:dyDescent="0.35">
      <c r="A236" s="54"/>
      <c r="B236" s="55"/>
      <c r="C236" s="56"/>
      <c r="D236" s="57"/>
      <c r="E236" s="53"/>
      <c r="F236" s="17"/>
      <c r="G236" s="18"/>
    </row>
    <row r="237" spans="1:7" ht="35.4" customHeight="1" thickBot="1" x14ac:dyDescent="0.35">
      <c r="A237" s="30" t="str">
        <f>IF(E237=0,"",$A$5&amp;COUNTIF($A$6:A212,"&gt;&lt;*")+1)</f>
        <v/>
      </c>
      <c r="B237" s="351" t="s">
        <v>147</v>
      </c>
      <c r="C237" s="351"/>
      <c r="D237" s="351"/>
      <c r="E237" s="351"/>
      <c r="F237" s="355"/>
      <c r="G237" s="58">
        <f>SUM(G199:G236)</f>
        <v>0</v>
      </c>
    </row>
    <row r="238" spans="1:7" ht="36.6" customHeight="1" thickBot="1" x14ac:dyDescent="0.35">
      <c r="A238" s="59" t="s">
        <v>0</v>
      </c>
      <c r="B238" s="60" t="s">
        <v>1</v>
      </c>
      <c r="C238" s="60" t="s">
        <v>2</v>
      </c>
      <c r="D238" s="60" t="s">
        <v>3</v>
      </c>
      <c r="E238" s="61" t="s">
        <v>4</v>
      </c>
      <c r="F238" s="62" t="s">
        <v>5</v>
      </c>
      <c r="G238" s="63" t="s">
        <v>6</v>
      </c>
    </row>
    <row r="239" spans="1:7" x14ac:dyDescent="0.3">
      <c r="A239" s="64"/>
      <c r="B239" s="65"/>
      <c r="C239" s="66"/>
      <c r="D239" s="67"/>
      <c r="E239" s="68"/>
      <c r="F239" s="66"/>
      <c r="G239" s="69"/>
    </row>
    <row r="240" spans="1:7" ht="15.6" x14ac:dyDescent="0.3">
      <c r="A240" s="70">
        <v>2</v>
      </c>
      <c r="B240" s="71" t="s">
        <v>148</v>
      </c>
      <c r="C240" s="14" t="s">
        <v>149</v>
      </c>
      <c r="D240" s="44"/>
      <c r="E240" s="72"/>
      <c r="F240" s="73"/>
      <c r="G240" s="69"/>
    </row>
    <row r="241" spans="1:7" ht="15.6" x14ac:dyDescent="0.3">
      <c r="A241" s="74"/>
      <c r="B241" s="75"/>
      <c r="C241" s="76"/>
      <c r="D241" s="75"/>
      <c r="E241" s="72"/>
      <c r="F241" s="72"/>
      <c r="G241" s="77"/>
    </row>
    <row r="242" spans="1:7" s="323" customFormat="1" x14ac:dyDescent="0.3">
      <c r="A242" s="306" t="s">
        <v>150</v>
      </c>
      <c r="B242" s="307" t="s">
        <v>151</v>
      </c>
      <c r="C242" s="308" t="s">
        <v>152</v>
      </c>
      <c r="D242" s="307" t="s">
        <v>153</v>
      </c>
      <c r="E242" s="309">
        <v>12191</v>
      </c>
      <c r="F242" s="322"/>
      <c r="G242" s="322">
        <f>E242*F242</f>
        <v>0</v>
      </c>
    </row>
    <row r="243" spans="1:7" x14ac:dyDescent="0.3">
      <c r="A243" s="78"/>
      <c r="B243" s="44"/>
      <c r="C243" s="79"/>
      <c r="D243" s="44"/>
      <c r="E243" s="80"/>
      <c r="F243" s="81"/>
      <c r="G243" s="81"/>
    </row>
    <row r="244" spans="1:7" x14ac:dyDescent="0.3">
      <c r="A244" s="78" t="s">
        <v>154</v>
      </c>
      <c r="B244" s="44" t="s">
        <v>155</v>
      </c>
      <c r="C244" s="79" t="s">
        <v>156</v>
      </c>
      <c r="D244" s="44" t="s">
        <v>157</v>
      </c>
      <c r="E244" s="80">
        <v>20</v>
      </c>
      <c r="F244" s="81"/>
      <c r="G244" s="81">
        <f t="shared" ref="G244:G246" si="18">E244*F244</f>
        <v>0</v>
      </c>
    </row>
    <row r="245" spans="1:7" ht="15.6" x14ac:dyDescent="0.3">
      <c r="A245" s="78"/>
      <c r="B245" s="44"/>
      <c r="C245" s="79"/>
      <c r="D245" s="75"/>
      <c r="E245" s="80"/>
      <c r="F245" s="77"/>
      <c r="G245" s="77"/>
    </row>
    <row r="246" spans="1:7" ht="30" x14ac:dyDescent="0.3">
      <c r="A246" s="78" t="s">
        <v>158</v>
      </c>
      <c r="B246" s="44" t="s">
        <v>159</v>
      </c>
      <c r="C246" s="79" t="s">
        <v>160</v>
      </c>
      <c r="D246" s="44" t="s">
        <v>122</v>
      </c>
      <c r="E246" s="80">
        <v>250</v>
      </c>
      <c r="F246" s="81"/>
      <c r="G246" s="81">
        <f t="shared" si="18"/>
        <v>0</v>
      </c>
    </row>
    <row r="247" spans="1:7" ht="15.6" x14ac:dyDescent="0.3">
      <c r="A247" s="78"/>
      <c r="B247" s="44"/>
      <c r="C247" s="79"/>
      <c r="D247" s="75"/>
      <c r="E247" s="72"/>
      <c r="F247" s="82"/>
      <c r="G247" s="81"/>
    </row>
    <row r="248" spans="1:7" ht="15.6" x14ac:dyDescent="0.3">
      <c r="A248" s="78" t="s">
        <v>161</v>
      </c>
      <c r="B248" s="44" t="s">
        <v>162</v>
      </c>
      <c r="C248" s="79" t="s">
        <v>163</v>
      </c>
      <c r="D248" s="75"/>
      <c r="E248" s="72"/>
      <c r="F248" s="82"/>
      <c r="G248" s="81"/>
    </row>
    <row r="249" spans="1:7" ht="15.6" x14ac:dyDescent="0.3">
      <c r="A249" s="78"/>
      <c r="B249" s="44"/>
      <c r="C249" s="79"/>
      <c r="D249" s="75"/>
      <c r="E249" s="72"/>
      <c r="F249" s="83"/>
      <c r="G249" s="77"/>
    </row>
    <row r="250" spans="1:7" x14ac:dyDescent="0.3">
      <c r="A250" s="78"/>
      <c r="B250" s="44"/>
      <c r="C250" s="79" t="s">
        <v>164</v>
      </c>
      <c r="D250" s="44"/>
      <c r="E250" s="72"/>
      <c r="F250" s="82"/>
      <c r="G250" s="81"/>
    </row>
    <row r="251" spans="1:7" ht="15.6" x14ac:dyDescent="0.3">
      <c r="A251" s="78"/>
      <c r="B251" s="44"/>
      <c r="C251" s="79"/>
      <c r="D251" s="75"/>
      <c r="E251" s="72"/>
      <c r="F251" s="82"/>
      <c r="G251" s="81"/>
    </row>
    <row r="252" spans="1:7" ht="17.399999999999999" x14ac:dyDescent="0.3">
      <c r="A252" s="78"/>
      <c r="B252" s="44"/>
      <c r="C252" s="79" t="s">
        <v>165</v>
      </c>
      <c r="D252" s="44" t="s">
        <v>166</v>
      </c>
      <c r="E252" s="80">
        <f>(12191*0.3)*0.8</f>
        <v>2925.84</v>
      </c>
      <c r="F252" s="81"/>
      <c r="G252" s="81">
        <f t="shared" ref="G252:G272" si="19">E252*F252</f>
        <v>0</v>
      </c>
    </row>
    <row r="253" spans="1:7" ht="15.6" x14ac:dyDescent="0.3">
      <c r="A253" s="78"/>
      <c r="B253" s="44"/>
      <c r="C253" s="79"/>
      <c r="D253" s="75"/>
      <c r="E253" s="80"/>
      <c r="F253" s="77"/>
      <c r="G253" s="77"/>
    </row>
    <row r="254" spans="1:7" ht="17.399999999999999" x14ac:dyDescent="0.3">
      <c r="A254" s="78"/>
      <c r="B254" s="44"/>
      <c r="C254" s="79" t="s">
        <v>167</v>
      </c>
      <c r="D254" s="44" t="s">
        <v>166</v>
      </c>
      <c r="E254" s="80">
        <v>800</v>
      </c>
      <c r="F254" s="81"/>
      <c r="G254" s="81">
        <f t="shared" si="19"/>
        <v>0</v>
      </c>
    </row>
    <row r="255" spans="1:7" x14ac:dyDescent="0.3">
      <c r="A255" s="78"/>
      <c r="B255" s="44"/>
      <c r="C255" s="79"/>
      <c r="D255" s="44"/>
      <c r="E255" s="80"/>
      <c r="F255" s="81"/>
      <c r="G255" s="81"/>
    </row>
    <row r="256" spans="1:7" ht="17.399999999999999" x14ac:dyDescent="0.3">
      <c r="A256" s="78"/>
      <c r="B256" s="44"/>
      <c r="C256" s="79" t="s">
        <v>168</v>
      </c>
      <c r="D256" s="44" t="s">
        <v>166</v>
      </c>
      <c r="E256" s="80">
        <f>(12191*0.4)*0.8</f>
        <v>3901.1200000000008</v>
      </c>
      <c r="F256" s="81"/>
      <c r="G256" s="81">
        <f t="shared" si="19"/>
        <v>0</v>
      </c>
    </row>
    <row r="257" spans="1:7" x14ac:dyDescent="0.3">
      <c r="A257" s="78"/>
      <c r="B257" s="44"/>
      <c r="C257" s="79"/>
      <c r="D257" s="44"/>
      <c r="E257" s="80"/>
      <c r="F257" s="77"/>
      <c r="G257" s="77"/>
    </row>
    <row r="258" spans="1:7" ht="17.399999999999999" x14ac:dyDescent="0.3">
      <c r="A258" s="78"/>
      <c r="B258" s="44"/>
      <c r="C258" s="79" t="s">
        <v>169</v>
      </c>
      <c r="D258" s="44" t="s">
        <v>166</v>
      </c>
      <c r="E258" s="80">
        <v>150</v>
      </c>
      <c r="F258" s="81"/>
      <c r="G258" s="81">
        <f t="shared" si="19"/>
        <v>0</v>
      </c>
    </row>
    <row r="259" spans="1:7" x14ac:dyDescent="0.3">
      <c r="A259" s="78"/>
      <c r="B259" s="44"/>
      <c r="C259" s="79"/>
      <c r="D259" s="44"/>
      <c r="E259" s="80"/>
      <c r="F259" s="81"/>
      <c r="G259" s="81"/>
    </row>
    <row r="260" spans="1:7" ht="17.399999999999999" x14ac:dyDescent="0.3">
      <c r="A260" s="78"/>
      <c r="B260" s="44"/>
      <c r="C260" s="79" t="s">
        <v>170</v>
      </c>
      <c r="D260" s="44" t="s">
        <v>166</v>
      </c>
      <c r="E260" s="80">
        <v>2500</v>
      </c>
      <c r="F260" s="81"/>
      <c r="G260" s="81">
        <f t="shared" si="19"/>
        <v>0</v>
      </c>
    </row>
    <row r="261" spans="1:7" x14ac:dyDescent="0.3">
      <c r="A261" s="78"/>
      <c r="B261" s="44"/>
      <c r="C261" s="79"/>
      <c r="D261" s="44"/>
      <c r="E261" s="80"/>
      <c r="F261" s="77"/>
      <c r="G261" s="77"/>
    </row>
    <row r="262" spans="1:7" ht="17.399999999999999" x14ac:dyDescent="0.3">
      <c r="A262" s="78"/>
      <c r="B262" s="44"/>
      <c r="C262" s="79" t="s">
        <v>171</v>
      </c>
      <c r="D262" s="44" t="s">
        <v>166</v>
      </c>
      <c r="E262" s="80">
        <v>3900</v>
      </c>
      <c r="F262" s="81"/>
      <c r="G262" s="81">
        <f t="shared" si="19"/>
        <v>0</v>
      </c>
    </row>
    <row r="263" spans="1:7" x14ac:dyDescent="0.3">
      <c r="A263" s="78"/>
      <c r="B263" s="44"/>
      <c r="C263" s="79"/>
      <c r="D263" s="44"/>
      <c r="E263" s="80"/>
      <c r="F263" s="81"/>
      <c r="G263" s="81"/>
    </row>
    <row r="264" spans="1:7" x14ac:dyDescent="0.3">
      <c r="A264" s="78"/>
      <c r="B264" s="44"/>
      <c r="C264" s="79" t="s">
        <v>172</v>
      </c>
      <c r="D264" s="44" t="s">
        <v>173</v>
      </c>
      <c r="E264" s="80">
        <v>350</v>
      </c>
      <c r="F264" s="81"/>
      <c r="G264" s="81">
        <f t="shared" si="19"/>
        <v>0</v>
      </c>
    </row>
    <row r="265" spans="1:7" x14ac:dyDescent="0.3">
      <c r="A265" s="78"/>
      <c r="B265" s="44"/>
      <c r="C265" s="79"/>
      <c r="D265" s="44"/>
      <c r="E265" s="80"/>
      <c r="F265" s="77"/>
      <c r="G265" s="77"/>
    </row>
    <row r="266" spans="1:7" x14ac:dyDescent="0.3">
      <c r="A266" s="78"/>
      <c r="B266" s="44"/>
      <c r="C266" s="79" t="s">
        <v>174</v>
      </c>
      <c r="D266" s="44" t="s">
        <v>173</v>
      </c>
      <c r="E266" s="80">
        <v>250</v>
      </c>
      <c r="F266" s="81"/>
      <c r="G266" s="81">
        <f t="shared" si="19"/>
        <v>0</v>
      </c>
    </row>
    <row r="267" spans="1:7" x14ac:dyDescent="0.3">
      <c r="A267" s="78"/>
      <c r="B267" s="44"/>
      <c r="C267" s="79"/>
      <c r="D267" s="44"/>
      <c r="E267" s="80"/>
      <c r="F267" s="81"/>
      <c r="G267" s="81"/>
    </row>
    <row r="268" spans="1:7" x14ac:dyDescent="0.3">
      <c r="A268" s="78"/>
      <c r="B268" s="44"/>
      <c r="C268" s="79" t="s">
        <v>175</v>
      </c>
      <c r="D268" s="44" t="s">
        <v>153</v>
      </c>
      <c r="E268" s="80">
        <v>1500</v>
      </c>
      <c r="F268" s="81"/>
      <c r="G268" s="81">
        <f t="shared" si="19"/>
        <v>0</v>
      </c>
    </row>
    <row r="269" spans="1:7" x14ac:dyDescent="0.3">
      <c r="A269" s="78"/>
      <c r="B269" s="44"/>
      <c r="C269" s="79"/>
      <c r="D269" s="44"/>
      <c r="E269" s="80"/>
      <c r="F269" s="77"/>
      <c r="G269" s="77"/>
    </row>
    <row r="270" spans="1:7" x14ac:dyDescent="0.3">
      <c r="A270" s="78"/>
      <c r="B270" s="44"/>
      <c r="C270" s="79" t="s">
        <v>176</v>
      </c>
      <c r="D270" s="44" t="s">
        <v>173</v>
      </c>
      <c r="E270" s="80">
        <v>250</v>
      </c>
      <c r="F270" s="81"/>
      <c r="G270" s="81">
        <f t="shared" si="19"/>
        <v>0</v>
      </c>
    </row>
    <row r="271" spans="1:7" ht="16.2" customHeight="1" x14ac:dyDescent="0.3">
      <c r="A271" s="78"/>
      <c r="B271" s="44"/>
      <c r="C271" s="79"/>
      <c r="D271" s="44"/>
      <c r="E271" s="84"/>
      <c r="F271" s="81"/>
      <c r="G271" s="81"/>
    </row>
    <row r="272" spans="1:7" x14ac:dyDescent="0.3">
      <c r="A272" s="78"/>
      <c r="B272" s="44"/>
      <c r="C272" s="79" t="s">
        <v>177</v>
      </c>
      <c r="D272" s="44" t="s">
        <v>153</v>
      </c>
      <c r="E272" s="80">
        <v>650</v>
      </c>
      <c r="F272" s="81"/>
      <c r="G272" s="81">
        <f t="shared" si="19"/>
        <v>0</v>
      </c>
    </row>
    <row r="273" spans="1:7" x14ac:dyDescent="0.3">
      <c r="A273" s="78"/>
      <c r="B273" s="44"/>
      <c r="C273" s="79"/>
      <c r="D273" s="44"/>
      <c r="E273" s="84"/>
      <c r="F273" s="77"/>
      <c r="G273" s="77"/>
    </row>
    <row r="274" spans="1:7" x14ac:dyDescent="0.3">
      <c r="A274" s="78"/>
      <c r="B274" s="44"/>
      <c r="C274" s="79" t="s">
        <v>178</v>
      </c>
      <c r="D274" s="44" t="s">
        <v>153</v>
      </c>
      <c r="E274" s="80">
        <v>650</v>
      </c>
      <c r="F274" s="81"/>
      <c r="G274" s="81">
        <f t="shared" ref="G274:G280" si="20">E274*F274</f>
        <v>0</v>
      </c>
    </row>
    <row r="275" spans="1:7" x14ac:dyDescent="0.3">
      <c r="A275" s="78"/>
      <c r="B275" s="44"/>
      <c r="C275" s="79"/>
      <c r="D275" s="44"/>
      <c r="E275" s="84"/>
      <c r="F275" s="81"/>
      <c r="G275" s="81"/>
    </row>
    <row r="276" spans="1:7" x14ac:dyDescent="0.3">
      <c r="A276" s="78"/>
      <c r="B276" s="44"/>
      <c r="C276" s="79" t="s">
        <v>179</v>
      </c>
      <c r="D276" s="44" t="s">
        <v>153</v>
      </c>
      <c r="E276" s="80">
        <v>500</v>
      </c>
      <c r="F276" s="81"/>
      <c r="G276" s="81">
        <f t="shared" si="20"/>
        <v>0</v>
      </c>
    </row>
    <row r="277" spans="1:7" x14ac:dyDescent="0.3">
      <c r="A277" s="78"/>
      <c r="B277" s="44"/>
      <c r="C277" s="79"/>
      <c r="D277" s="44"/>
      <c r="E277" s="84"/>
      <c r="F277" s="77"/>
      <c r="G277" s="77"/>
    </row>
    <row r="278" spans="1:7" x14ac:dyDescent="0.3">
      <c r="A278" s="78"/>
      <c r="B278" s="44"/>
      <c r="C278" s="79" t="s">
        <v>180</v>
      </c>
      <c r="D278" s="44" t="s">
        <v>153</v>
      </c>
      <c r="E278" s="80">
        <v>1000</v>
      </c>
      <c r="F278" s="81"/>
      <c r="G278" s="81">
        <f t="shared" si="20"/>
        <v>0</v>
      </c>
    </row>
    <row r="279" spans="1:7" x14ac:dyDescent="0.3">
      <c r="A279" s="78"/>
      <c r="B279" s="44"/>
      <c r="C279" s="79"/>
      <c r="D279" s="44"/>
      <c r="E279" s="80"/>
      <c r="F279" s="81"/>
      <c r="G279" s="81"/>
    </row>
    <row r="280" spans="1:7" x14ac:dyDescent="0.3">
      <c r="A280" s="78"/>
      <c r="B280" s="44"/>
      <c r="C280" s="79" t="s">
        <v>181</v>
      </c>
      <c r="D280" s="44" t="s">
        <v>153</v>
      </c>
      <c r="E280" s="80">
        <v>1000</v>
      </c>
      <c r="F280" s="81"/>
      <c r="G280" s="81">
        <f t="shared" si="20"/>
        <v>0</v>
      </c>
    </row>
    <row r="281" spans="1:7" x14ac:dyDescent="0.3">
      <c r="A281" s="78"/>
      <c r="B281" s="44"/>
      <c r="C281" s="79"/>
      <c r="D281" s="44"/>
      <c r="E281" s="72"/>
      <c r="F281" s="85"/>
      <c r="G281" s="77"/>
    </row>
    <row r="282" spans="1:7" x14ac:dyDescent="0.3">
      <c r="A282" s="78" t="s">
        <v>182</v>
      </c>
      <c r="B282" s="44" t="s">
        <v>183</v>
      </c>
      <c r="C282" s="79" t="s">
        <v>184</v>
      </c>
      <c r="D282" s="44"/>
      <c r="E282" s="72"/>
      <c r="F282" s="86"/>
      <c r="G282" s="81"/>
    </row>
    <row r="283" spans="1:7" ht="15.6" x14ac:dyDescent="0.3">
      <c r="A283" s="78"/>
      <c r="B283" s="75"/>
      <c r="C283" s="76"/>
      <c r="D283" s="75"/>
      <c r="E283" s="72"/>
      <c r="F283" s="86"/>
      <c r="G283" s="81"/>
    </row>
    <row r="284" spans="1:7" ht="30" x14ac:dyDescent="0.3">
      <c r="A284" s="78"/>
      <c r="B284" s="44"/>
      <c r="C284" s="79" t="s">
        <v>185</v>
      </c>
      <c r="D284" s="75"/>
      <c r="E284" s="72"/>
      <c r="F284" s="86"/>
      <c r="G284" s="81"/>
    </row>
    <row r="285" spans="1:7" ht="15.6" x14ac:dyDescent="0.3">
      <c r="A285" s="78"/>
      <c r="B285" s="75"/>
      <c r="C285" s="79"/>
      <c r="D285" s="44"/>
      <c r="E285" s="72"/>
      <c r="F285" s="85"/>
      <c r="G285" s="77"/>
    </row>
    <row r="286" spans="1:7" ht="17.399999999999999" x14ac:dyDescent="0.3">
      <c r="A286" s="78"/>
      <c r="B286" s="75"/>
      <c r="C286" s="79" t="s">
        <v>186</v>
      </c>
      <c r="D286" s="44" t="s">
        <v>166</v>
      </c>
      <c r="E286" s="80">
        <f>E256*0.8</f>
        <v>3120.8960000000006</v>
      </c>
      <c r="F286" s="81"/>
      <c r="G286" s="81">
        <f t="shared" ref="G286:G296" si="21">E286*F286</f>
        <v>0</v>
      </c>
    </row>
    <row r="287" spans="1:7" ht="15.6" x14ac:dyDescent="0.3">
      <c r="A287" s="78"/>
      <c r="B287" s="75"/>
      <c r="C287" s="79"/>
      <c r="D287" s="44"/>
      <c r="E287" s="80"/>
      <c r="F287" s="81"/>
      <c r="G287" s="81"/>
    </row>
    <row r="288" spans="1:7" ht="17.399999999999999" x14ac:dyDescent="0.3">
      <c r="A288" s="78"/>
      <c r="B288" s="75"/>
      <c r="C288" s="79" t="s">
        <v>187</v>
      </c>
      <c r="D288" s="44" t="s">
        <v>166</v>
      </c>
      <c r="E288" s="80">
        <v>150</v>
      </c>
      <c r="F288" s="81"/>
      <c r="G288" s="81">
        <f t="shared" si="21"/>
        <v>0</v>
      </c>
    </row>
    <row r="289" spans="1:7" ht="15.6" x14ac:dyDescent="0.3">
      <c r="A289" s="78"/>
      <c r="B289" s="75"/>
      <c r="C289" s="79"/>
      <c r="D289" s="44"/>
      <c r="E289" s="80"/>
      <c r="F289" s="77"/>
      <c r="G289" s="77"/>
    </row>
    <row r="290" spans="1:7" ht="17.399999999999999" x14ac:dyDescent="0.3">
      <c r="A290" s="78"/>
      <c r="B290" s="75"/>
      <c r="C290" s="79" t="s">
        <v>188</v>
      </c>
      <c r="D290" s="44" t="s">
        <v>166</v>
      </c>
      <c r="E290" s="80">
        <f>E260*0.6</f>
        <v>1500</v>
      </c>
      <c r="F290" s="81"/>
      <c r="G290" s="81">
        <f t="shared" si="21"/>
        <v>0</v>
      </c>
    </row>
    <row r="291" spans="1:7" ht="15.6" x14ac:dyDescent="0.3">
      <c r="A291" s="78"/>
      <c r="B291" s="75"/>
      <c r="C291" s="79"/>
      <c r="D291" s="44"/>
      <c r="E291" s="80"/>
      <c r="F291" s="81"/>
      <c r="G291" s="81"/>
    </row>
    <row r="292" spans="1:7" ht="17.399999999999999" x14ac:dyDescent="0.3">
      <c r="A292" s="78"/>
      <c r="B292" s="75"/>
      <c r="C292" s="79" t="s">
        <v>189</v>
      </c>
      <c r="D292" s="44" t="s">
        <v>166</v>
      </c>
      <c r="E292" s="80">
        <f>E262*0.6</f>
        <v>2340</v>
      </c>
      <c r="F292" s="81"/>
      <c r="G292" s="81">
        <f t="shared" si="21"/>
        <v>0</v>
      </c>
    </row>
    <row r="293" spans="1:7" ht="15.6" x14ac:dyDescent="0.3">
      <c r="A293" s="78"/>
      <c r="B293" s="75"/>
      <c r="C293" s="79"/>
      <c r="D293" s="44"/>
      <c r="E293" s="80"/>
      <c r="F293" s="77"/>
      <c r="G293" s="77"/>
    </row>
    <row r="294" spans="1:7" ht="15.6" x14ac:dyDescent="0.3">
      <c r="A294" s="78"/>
      <c r="B294" s="75"/>
      <c r="C294" s="79" t="s">
        <v>190</v>
      </c>
      <c r="D294" s="44" t="s">
        <v>153</v>
      </c>
      <c r="E294" s="80">
        <f>E268*0.6</f>
        <v>900</v>
      </c>
      <c r="F294" s="81"/>
      <c r="G294" s="81">
        <f t="shared" si="21"/>
        <v>0</v>
      </c>
    </row>
    <row r="295" spans="1:7" ht="15.6" x14ac:dyDescent="0.3">
      <c r="A295" s="78"/>
      <c r="B295" s="75"/>
      <c r="C295" s="79"/>
      <c r="D295" s="44"/>
      <c r="E295" s="80"/>
      <c r="F295" s="81"/>
      <c r="G295" s="81"/>
    </row>
    <row r="296" spans="1:7" ht="16.2" thickBot="1" x14ac:dyDescent="0.35">
      <c r="A296" s="78"/>
      <c r="B296" s="75"/>
      <c r="C296" s="79" t="s">
        <v>191</v>
      </c>
      <c r="D296" s="44" t="s">
        <v>173</v>
      </c>
      <c r="E296" s="80">
        <f>E270*0.8</f>
        <v>200</v>
      </c>
      <c r="F296" s="81"/>
      <c r="G296" s="81">
        <f t="shared" si="21"/>
        <v>0</v>
      </c>
    </row>
    <row r="297" spans="1:7" ht="25.2" customHeight="1" thickBot="1" x14ac:dyDescent="0.35">
      <c r="A297" s="350" t="s">
        <v>70</v>
      </c>
      <c r="B297" s="351"/>
      <c r="C297" s="351"/>
      <c r="D297" s="351"/>
      <c r="E297" s="351"/>
      <c r="F297" s="355"/>
      <c r="G297" s="87">
        <f>SUM(G240:G296)</f>
        <v>0</v>
      </c>
    </row>
    <row r="298" spans="1:7" ht="25.2" customHeight="1" thickBot="1" x14ac:dyDescent="0.35">
      <c r="A298" s="350" t="s">
        <v>71</v>
      </c>
      <c r="B298" s="351"/>
      <c r="C298" s="351"/>
      <c r="D298" s="351"/>
      <c r="E298" s="351"/>
      <c r="F298" s="355"/>
      <c r="G298" s="87">
        <f>G297</f>
        <v>0</v>
      </c>
    </row>
    <row r="299" spans="1:7" ht="15.6" x14ac:dyDescent="0.3">
      <c r="A299" s="88"/>
      <c r="B299" s="88"/>
      <c r="C299" s="88"/>
      <c r="D299" s="89"/>
      <c r="E299" s="90"/>
      <c r="F299" s="91"/>
      <c r="G299" s="69"/>
    </row>
    <row r="300" spans="1:7" ht="15.6" x14ac:dyDescent="0.3">
      <c r="A300" s="44" t="s">
        <v>192</v>
      </c>
      <c r="B300" s="44" t="s">
        <v>532</v>
      </c>
      <c r="C300" s="79" t="s">
        <v>193</v>
      </c>
      <c r="D300" s="23"/>
      <c r="E300" s="80"/>
      <c r="F300" s="23"/>
      <c r="G300" s="81"/>
    </row>
    <row r="301" spans="1:7" ht="15.6" x14ac:dyDescent="0.3">
      <c r="A301" s="44"/>
      <c r="B301" s="44"/>
      <c r="C301" s="79"/>
      <c r="D301" s="23"/>
      <c r="E301" s="80"/>
      <c r="F301" s="23"/>
      <c r="G301" s="81"/>
    </row>
    <row r="302" spans="1:7" ht="17.399999999999999" x14ac:dyDescent="0.3">
      <c r="A302" s="44"/>
      <c r="B302" s="75"/>
      <c r="C302" s="79" t="s">
        <v>165</v>
      </c>
      <c r="D302" s="15" t="s">
        <v>166</v>
      </c>
      <c r="E302" s="80">
        <f>E252</f>
        <v>2925.84</v>
      </c>
      <c r="F302" s="1"/>
      <c r="G302" s="81">
        <f t="shared" ref="G302:G320" si="22">E302*F302</f>
        <v>0</v>
      </c>
    </row>
    <row r="303" spans="1:7" ht="15.6" x14ac:dyDescent="0.3">
      <c r="A303" s="44"/>
      <c r="B303" s="75"/>
      <c r="C303" s="79"/>
      <c r="D303" s="23"/>
      <c r="E303" s="80"/>
      <c r="F303" s="1"/>
      <c r="G303" s="81"/>
    </row>
    <row r="304" spans="1:7" ht="17.399999999999999" x14ac:dyDescent="0.3">
      <c r="A304" s="44"/>
      <c r="B304" s="75"/>
      <c r="C304" s="79" t="s">
        <v>167</v>
      </c>
      <c r="D304" s="15" t="s">
        <v>166</v>
      </c>
      <c r="E304" s="80">
        <f>E254</f>
        <v>800</v>
      </c>
      <c r="F304" s="1"/>
      <c r="G304" s="81">
        <f t="shared" si="22"/>
        <v>0</v>
      </c>
    </row>
    <row r="305" spans="1:7" ht="15.6" x14ac:dyDescent="0.3">
      <c r="A305" s="44"/>
      <c r="B305" s="44"/>
      <c r="C305" s="79"/>
      <c r="D305" s="23"/>
      <c r="E305" s="80"/>
      <c r="F305" s="1"/>
      <c r="G305" s="81"/>
    </row>
    <row r="306" spans="1:7" ht="17.399999999999999" x14ac:dyDescent="0.3">
      <c r="A306" s="76"/>
      <c r="B306" s="75"/>
      <c r="C306" s="79" t="s">
        <v>168</v>
      </c>
      <c r="D306" s="15" t="s">
        <v>166</v>
      </c>
      <c r="E306" s="80">
        <f>E256*0.2</f>
        <v>780.22400000000016</v>
      </c>
      <c r="F306" s="1"/>
      <c r="G306" s="81">
        <f t="shared" si="22"/>
        <v>0</v>
      </c>
    </row>
    <row r="307" spans="1:7" ht="15.6" x14ac:dyDescent="0.3">
      <c r="A307" s="76"/>
      <c r="B307" s="75"/>
      <c r="C307" s="79"/>
      <c r="D307" s="15"/>
      <c r="E307" s="72"/>
      <c r="F307" s="1"/>
      <c r="G307" s="81"/>
    </row>
    <row r="308" spans="1:7" ht="17.399999999999999" x14ac:dyDescent="0.3">
      <c r="A308" s="76"/>
      <c r="B308" s="75"/>
      <c r="C308" s="79" t="s">
        <v>169</v>
      </c>
      <c r="D308" s="15" t="s">
        <v>166</v>
      </c>
      <c r="E308" s="80">
        <v>150</v>
      </c>
      <c r="F308" s="1"/>
      <c r="G308" s="81">
        <f t="shared" si="22"/>
        <v>0</v>
      </c>
    </row>
    <row r="309" spans="1:7" ht="15.6" x14ac:dyDescent="0.3">
      <c r="A309" s="44"/>
      <c r="B309" s="75"/>
      <c r="C309" s="79"/>
      <c r="D309" s="15"/>
      <c r="E309" s="80"/>
      <c r="F309" s="1"/>
      <c r="G309" s="81"/>
    </row>
    <row r="310" spans="1:7" ht="17.399999999999999" x14ac:dyDescent="0.3">
      <c r="A310" s="76"/>
      <c r="B310" s="75"/>
      <c r="C310" s="79" t="s">
        <v>194</v>
      </c>
      <c r="D310" s="15" t="s">
        <v>166</v>
      </c>
      <c r="E310" s="80">
        <f>E260*0.4</f>
        <v>1000</v>
      </c>
      <c r="F310" s="1"/>
      <c r="G310" s="81">
        <f t="shared" si="22"/>
        <v>0</v>
      </c>
    </row>
    <row r="311" spans="1:7" ht="15.6" x14ac:dyDescent="0.3">
      <c r="A311" s="76"/>
      <c r="B311" s="75"/>
      <c r="C311" s="79"/>
      <c r="D311" s="15"/>
      <c r="E311" s="80"/>
      <c r="F311" s="1"/>
      <c r="G311" s="81"/>
    </row>
    <row r="312" spans="1:7" ht="17.399999999999999" x14ac:dyDescent="0.3">
      <c r="A312" s="76"/>
      <c r="B312" s="75"/>
      <c r="C312" s="79" t="s">
        <v>171</v>
      </c>
      <c r="D312" s="15" t="s">
        <v>166</v>
      </c>
      <c r="E312" s="80">
        <f>E262*0.4</f>
        <v>1560</v>
      </c>
      <c r="F312" s="1"/>
      <c r="G312" s="81">
        <f t="shared" si="22"/>
        <v>0</v>
      </c>
    </row>
    <row r="313" spans="1:7" ht="15.6" x14ac:dyDescent="0.3">
      <c r="A313" s="76"/>
      <c r="B313" s="75"/>
      <c r="C313" s="79"/>
      <c r="D313" s="15"/>
      <c r="E313" s="80"/>
      <c r="F313" s="1"/>
      <c r="G313" s="81"/>
    </row>
    <row r="314" spans="1:7" ht="15.6" x14ac:dyDescent="0.3">
      <c r="A314" s="76"/>
      <c r="B314" s="75"/>
      <c r="C314" s="79" t="s">
        <v>172</v>
      </c>
      <c r="D314" s="15" t="s">
        <v>173</v>
      </c>
      <c r="E314" s="80">
        <f>E264</f>
        <v>350</v>
      </c>
      <c r="F314" s="1"/>
      <c r="G314" s="81">
        <f t="shared" si="22"/>
        <v>0</v>
      </c>
    </row>
    <row r="315" spans="1:7" ht="15.6" x14ac:dyDescent="0.3">
      <c r="A315" s="76"/>
      <c r="B315" s="75"/>
      <c r="C315" s="79"/>
      <c r="D315" s="15"/>
      <c r="E315" s="80"/>
      <c r="F315" s="1"/>
      <c r="G315" s="81"/>
    </row>
    <row r="316" spans="1:7" ht="15.6" x14ac:dyDescent="0.3">
      <c r="A316" s="76"/>
      <c r="B316" s="75"/>
      <c r="C316" s="79" t="s">
        <v>174</v>
      </c>
      <c r="D316" s="15" t="s">
        <v>173</v>
      </c>
      <c r="E316" s="80">
        <f>E266</f>
        <v>250</v>
      </c>
      <c r="F316" s="1"/>
      <c r="G316" s="81">
        <f t="shared" si="22"/>
        <v>0</v>
      </c>
    </row>
    <row r="317" spans="1:7" ht="15.6" x14ac:dyDescent="0.3">
      <c r="A317" s="76"/>
      <c r="B317" s="75"/>
      <c r="C317" s="79"/>
      <c r="D317" s="15"/>
      <c r="E317" s="80"/>
      <c r="F317" s="1"/>
      <c r="G317" s="81"/>
    </row>
    <row r="318" spans="1:7" ht="15.6" x14ac:dyDescent="0.3">
      <c r="A318" s="44"/>
      <c r="B318" s="75"/>
      <c r="C318" s="79" t="s">
        <v>175</v>
      </c>
      <c r="D318" s="15" t="s">
        <v>153</v>
      </c>
      <c r="E318" s="80">
        <f>E268*0.4</f>
        <v>600</v>
      </c>
      <c r="F318" s="1"/>
      <c r="G318" s="81">
        <f t="shared" si="22"/>
        <v>0</v>
      </c>
    </row>
    <row r="319" spans="1:7" ht="15.6" x14ac:dyDescent="0.3">
      <c r="A319" s="76"/>
      <c r="B319" s="75"/>
      <c r="C319" s="79"/>
      <c r="D319" s="23"/>
      <c r="E319" s="72"/>
      <c r="F319" s="1"/>
      <c r="G319" s="81"/>
    </row>
    <row r="320" spans="1:7" ht="15.6" x14ac:dyDescent="0.3">
      <c r="A320" s="44"/>
      <c r="B320" s="75"/>
      <c r="C320" s="79" t="s">
        <v>176</v>
      </c>
      <c r="D320" s="15" t="s">
        <v>173</v>
      </c>
      <c r="E320" s="72">
        <f>E270*0.2</f>
        <v>50</v>
      </c>
      <c r="F320" s="1"/>
      <c r="G320" s="81">
        <f t="shared" si="22"/>
        <v>0</v>
      </c>
    </row>
    <row r="321" spans="1:7" ht="15.6" x14ac:dyDescent="0.3">
      <c r="A321" s="44"/>
      <c r="B321" s="75"/>
      <c r="C321" s="79"/>
      <c r="D321" s="15"/>
      <c r="E321" s="72"/>
      <c r="F321" s="1"/>
      <c r="G321" s="81"/>
    </row>
    <row r="322" spans="1:7" ht="15.6" x14ac:dyDescent="0.3">
      <c r="A322" s="44"/>
      <c r="B322" s="75"/>
      <c r="C322" s="79" t="s">
        <v>177</v>
      </c>
      <c r="D322" s="15" t="s">
        <v>153</v>
      </c>
      <c r="E322" s="72">
        <f>E272</f>
        <v>650</v>
      </c>
      <c r="F322" s="1"/>
      <c r="G322" s="81">
        <f t="shared" ref="G322:G330" si="23">E322*F322</f>
        <v>0</v>
      </c>
    </row>
    <row r="323" spans="1:7" ht="15.6" x14ac:dyDescent="0.3">
      <c r="A323" s="44"/>
      <c r="B323" s="75"/>
      <c r="C323" s="79"/>
      <c r="D323" s="15"/>
      <c r="E323" s="72"/>
      <c r="F323" s="1"/>
      <c r="G323" s="81"/>
    </row>
    <row r="324" spans="1:7" ht="15.6" x14ac:dyDescent="0.3">
      <c r="A324" s="44"/>
      <c r="B324" s="75"/>
      <c r="C324" s="79" t="s">
        <v>178</v>
      </c>
      <c r="D324" s="15" t="s">
        <v>153</v>
      </c>
      <c r="E324" s="72">
        <f>E274</f>
        <v>650</v>
      </c>
      <c r="F324" s="1"/>
      <c r="G324" s="81">
        <f t="shared" si="23"/>
        <v>0</v>
      </c>
    </row>
    <row r="325" spans="1:7" ht="15.6" x14ac:dyDescent="0.3">
      <c r="A325" s="44"/>
      <c r="B325" s="75"/>
      <c r="C325" s="79"/>
      <c r="D325" s="15"/>
      <c r="E325" s="72"/>
      <c r="F325" s="1"/>
      <c r="G325" s="81"/>
    </row>
    <row r="326" spans="1:7" ht="15.6" x14ac:dyDescent="0.3">
      <c r="A326" s="44"/>
      <c r="B326" s="75"/>
      <c r="C326" s="79" t="s">
        <v>195</v>
      </c>
      <c r="D326" s="15" t="s">
        <v>153</v>
      </c>
      <c r="E326" s="72">
        <f>E276</f>
        <v>500</v>
      </c>
      <c r="F326" s="1"/>
      <c r="G326" s="81">
        <f t="shared" si="23"/>
        <v>0</v>
      </c>
    </row>
    <row r="327" spans="1:7" ht="15.6" x14ac:dyDescent="0.3">
      <c r="A327" s="44"/>
      <c r="B327" s="75"/>
      <c r="C327" s="79"/>
      <c r="D327" s="15"/>
      <c r="E327" s="72"/>
      <c r="F327" s="1"/>
      <c r="G327" s="81"/>
    </row>
    <row r="328" spans="1:7" ht="15.6" x14ac:dyDescent="0.3">
      <c r="A328" s="44"/>
      <c r="B328" s="75"/>
      <c r="C328" s="79" t="s">
        <v>196</v>
      </c>
      <c r="D328" s="15" t="s">
        <v>153</v>
      </c>
      <c r="E328" s="72">
        <f>E278</f>
        <v>1000</v>
      </c>
      <c r="F328" s="1"/>
      <c r="G328" s="81">
        <f t="shared" si="23"/>
        <v>0</v>
      </c>
    </row>
    <row r="329" spans="1:7" ht="15.6" x14ac:dyDescent="0.3">
      <c r="A329" s="44"/>
      <c r="B329" s="75"/>
      <c r="C329" s="79"/>
      <c r="D329" s="15"/>
      <c r="E329" s="72"/>
      <c r="F329" s="1"/>
      <c r="G329" s="81"/>
    </row>
    <row r="330" spans="1:7" ht="15.6" x14ac:dyDescent="0.3">
      <c r="A330" s="44"/>
      <c r="B330" s="75"/>
      <c r="C330" s="79" t="s">
        <v>197</v>
      </c>
      <c r="D330" s="15" t="s">
        <v>153</v>
      </c>
      <c r="E330" s="92">
        <f>E280</f>
        <v>1000</v>
      </c>
      <c r="F330" s="1"/>
      <c r="G330" s="81">
        <f t="shared" si="23"/>
        <v>0</v>
      </c>
    </row>
    <row r="331" spans="1:7" ht="15.6" x14ac:dyDescent="0.3">
      <c r="A331" s="93"/>
      <c r="B331" s="65"/>
      <c r="C331" s="93"/>
      <c r="D331" s="23"/>
      <c r="E331" s="23"/>
      <c r="F331" s="23"/>
      <c r="G331" s="81"/>
    </row>
    <row r="332" spans="1:7" ht="16.2" thickBot="1" x14ac:dyDescent="0.35">
      <c r="A332" s="93"/>
      <c r="B332" s="65"/>
      <c r="C332" s="93"/>
      <c r="D332" s="23"/>
      <c r="E332" s="23"/>
      <c r="F332" s="23"/>
      <c r="G332" s="81"/>
    </row>
    <row r="333" spans="1:7" ht="27" customHeight="1" thickBot="1" x14ac:dyDescent="0.35">
      <c r="A333" s="352" t="s">
        <v>147</v>
      </c>
      <c r="B333" s="353"/>
      <c r="C333" s="353"/>
      <c r="D333" s="353"/>
      <c r="E333" s="353"/>
      <c r="F333" s="353"/>
      <c r="G333" s="87">
        <f>SUM(G298:G332)</f>
        <v>0</v>
      </c>
    </row>
    <row r="334" spans="1:7" ht="35.4" customHeight="1" thickBot="1" x14ac:dyDescent="0.35">
      <c r="A334" s="94" t="s">
        <v>0</v>
      </c>
      <c r="B334" s="95" t="s">
        <v>1</v>
      </c>
      <c r="C334" s="95" t="s">
        <v>2</v>
      </c>
      <c r="D334" s="96" t="s">
        <v>3</v>
      </c>
      <c r="E334" s="97" t="s">
        <v>4</v>
      </c>
      <c r="F334" s="98" t="s">
        <v>198</v>
      </c>
      <c r="G334" s="99" t="s">
        <v>199</v>
      </c>
    </row>
    <row r="335" spans="1:7" ht="24.6" customHeight="1" x14ac:dyDescent="0.25">
      <c r="A335" s="74">
        <v>3</v>
      </c>
      <c r="B335" s="75" t="s">
        <v>200</v>
      </c>
      <c r="C335" s="76" t="s">
        <v>201</v>
      </c>
      <c r="D335" s="23"/>
      <c r="E335" s="72"/>
      <c r="F335" s="100"/>
      <c r="G335" s="101"/>
    </row>
    <row r="336" spans="1:7" ht="15.6" x14ac:dyDescent="0.25">
      <c r="A336" s="74"/>
      <c r="B336" s="75"/>
      <c r="C336" s="76"/>
      <c r="D336" s="23"/>
      <c r="E336" s="72"/>
      <c r="F336" s="100"/>
      <c r="G336" s="101"/>
    </row>
    <row r="337" spans="1:7" ht="15.6" x14ac:dyDescent="0.25">
      <c r="A337" s="78" t="s">
        <v>202</v>
      </c>
      <c r="B337" s="44" t="s">
        <v>14</v>
      </c>
      <c r="C337" s="102" t="s">
        <v>203</v>
      </c>
      <c r="D337" s="15"/>
      <c r="E337" s="72"/>
      <c r="F337" s="100"/>
      <c r="G337" s="101"/>
    </row>
    <row r="338" spans="1:7" x14ac:dyDescent="0.25">
      <c r="A338" s="78"/>
      <c r="B338" s="44"/>
      <c r="C338" s="103"/>
      <c r="D338" s="15"/>
      <c r="E338" s="72"/>
      <c r="F338" s="100"/>
      <c r="G338" s="101"/>
    </row>
    <row r="339" spans="1:7" ht="30" x14ac:dyDescent="0.25">
      <c r="A339" s="78" t="s">
        <v>204</v>
      </c>
      <c r="B339" s="44" t="s">
        <v>205</v>
      </c>
      <c r="C339" s="103" t="s">
        <v>206</v>
      </c>
      <c r="D339" s="15"/>
      <c r="E339" s="72"/>
      <c r="F339" s="100"/>
      <c r="G339" s="101"/>
    </row>
    <row r="340" spans="1:7" x14ac:dyDescent="0.25">
      <c r="A340" s="78"/>
      <c r="B340" s="44"/>
      <c r="C340" s="103"/>
      <c r="D340" s="15"/>
      <c r="E340" s="72"/>
      <c r="F340" s="100"/>
      <c r="G340" s="101"/>
    </row>
    <row r="341" spans="1:7" x14ac:dyDescent="0.25">
      <c r="A341" s="78"/>
      <c r="B341" s="44"/>
      <c r="C341" s="103" t="s">
        <v>207</v>
      </c>
      <c r="D341" s="15" t="s">
        <v>173</v>
      </c>
      <c r="E341" s="80">
        <f>11000*0.8*1.5</f>
        <v>13200</v>
      </c>
      <c r="F341" s="100"/>
      <c r="G341" s="101">
        <f t="shared" ref="G341:G345" si="24">E341*F341</f>
        <v>0</v>
      </c>
    </row>
    <row r="342" spans="1:7" x14ac:dyDescent="0.25">
      <c r="A342" s="78"/>
      <c r="B342" s="44"/>
      <c r="C342" s="103"/>
      <c r="D342" s="15"/>
      <c r="E342" s="80"/>
      <c r="F342" s="100"/>
      <c r="G342" s="101"/>
    </row>
    <row r="343" spans="1:7" x14ac:dyDescent="0.25">
      <c r="A343" s="78"/>
      <c r="B343" s="44"/>
      <c r="C343" s="103" t="s">
        <v>208</v>
      </c>
      <c r="D343" s="15" t="s">
        <v>173</v>
      </c>
      <c r="E343" s="80">
        <v>500</v>
      </c>
      <c r="F343" s="100"/>
      <c r="G343" s="101">
        <f t="shared" si="24"/>
        <v>0</v>
      </c>
    </row>
    <row r="344" spans="1:7" x14ac:dyDescent="0.25">
      <c r="A344" s="78"/>
      <c r="B344" s="44"/>
      <c r="C344" s="103"/>
      <c r="D344" s="15"/>
      <c r="E344" s="80"/>
      <c r="F344" s="100"/>
      <c r="G344" s="101"/>
    </row>
    <row r="345" spans="1:7" x14ac:dyDescent="0.25">
      <c r="A345" s="78"/>
      <c r="B345" s="44"/>
      <c r="C345" s="103" t="s">
        <v>209</v>
      </c>
      <c r="D345" s="15" t="s">
        <v>173</v>
      </c>
      <c r="E345" s="104">
        <v>150</v>
      </c>
      <c r="F345" s="100"/>
      <c r="G345" s="101">
        <f t="shared" si="24"/>
        <v>0</v>
      </c>
    </row>
    <row r="346" spans="1:7" x14ac:dyDescent="0.25">
      <c r="A346" s="78"/>
      <c r="B346" s="44"/>
      <c r="C346" s="103"/>
      <c r="D346" s="15"/>
      <c r="E346" s="104"/>
      <c r="F346" s="100"/>
      <c r="G346" s="101"/>
    </row>
    <row r="347" spans="1:7" ht="30" x14ac:dyDescent="0.25">
      <c r="A347" s="78" t="s">
        <v>210</v>
      </c>
      <c r="B347" s="44" t="s">
        <v>211</v>
      </c>
      <c r="C347" s="103" t="s">
        <v>212</v>
      </c>
      <c r="D347" s="15"/>
      <c r="E347" s="105"/>
      <c r="F347" s="100"/>
      <c r="G347" s="101"/>
    </row>
    <row r="348" spans="1:7" x14ac:dyDescent="0.25">
      <c r="A348" s="78"/>
      <c r="B348" s="44"/>
      <c r="C348" s="103"/>
      <c r="D348" s="15"/>
      <c r="E348" s="105"/>
      <c r="F348" s="100"/>
      <c r="G348" s="101"/>
    </row>
    <row r="349" spans="1:7" x14ac:dyDescent="0.25">
      <c r="A349" s="78"/>
      <c r="B349" s="44"/>
      <c r="C349" s="103" t="s">
        <v>213</v>
      </c>
      <c r="D349" s="15" t="s">
        <v>173</v>
      </c>
      <c r="E349" s="80">
        <v>6000</v>
      </c>
      <c r="F349" s="100"/>
      <c r="G349" s="101">
        <f t="shared" ref="G349:G353" si="25">E349*F349</f>
        <v>0</v>
      </c>
    </row>
    <row r="350" spans="1:7" x14ac:dyDescent="0.25">
      <c r="A350" s="78"/>
      <c r="B350" s="44"/>
      <c r="C350" s="103"/>
      <c r="D350" s="15"/>
      <c r="E350" s="80"/>
      <c r="F350" s="100"/>
      <c r="G350" s="101"/>
    </row>
    <row r="351" spans="1:7" x14ac:dyDescent="0.25">
      <c r="A351" s="78"/>
      <c r="B351" s="44"/>
      <c r="C351" s="103" t="s">
        <v>214</v>
      </c>
      <c r="D351" s="15" t="s">
        <v>173</v>
      </c>
      <c r="E351" s="80">
        <v>200</v>
      </c>
      <c r="F351" s="100"/>
      <c r="G351" s="101">
        <f t="shared" si="25"/>
        <v>0</v>
      </c>
    </row>
    <row r="352" spans="1:7" x14ac:dyDescent="0.25">
      <c r="A352" s="78"/>
      <c r="B352" s="44"/>
      <c r="C352" s="103"/>
      <c r="D352" s="15"/>
      <c r="E352" s="80"/>
      <c r="F352" s="100"/>
      <c r="G352" s="101"/>
    </row>
    <row r="353" spans="1:7" x14ac:dyDescent="0.25">
      <c r="A353" s="78"/>
      <c r="B353" s="44"/>
      <c r="C353" s="103" t="s">
        <v>215</v>
      </c>
      <c r="D353" s="15" t="s">
        <v>173</v>
      </c>
      <c r="E353" s="80">
        <v>100</v>
      </c>
      <c r="F353" s="100"/>
      <c r="G353" s="101">
        <f t="shared" si="25"/>
        <v>0</v>
      </c>
    </row>
    <row r="354" spans="1:7" x14ac:dyDescent="0.25">
      <c r="A354" s="78"/>
      <c r="B354" s="44"/>
      <c r="C354" s="103"/>
      <c r="D354" s="15"/>
      <c r="E354" s="72"/>
      <c r="F354" s="100"/>
      <c r="G354" s="101"/>
    </row>
    <row r="355" spans="1:7" ht="30" x14ac:dyDescent="0.25">
      <c r="A355" s="78" t="s">
        <v>216</v>
      </c>
      <c r="B355" s="44" t="s">
        <v>217</v>
      </c>
      <c r="C355" s="103" t="s">
        <v>218</v>
      </c>
      <c r="D355" s="15"/>
      <c r="E355" s="72"/>
      <c r="F355" s="100"/>
      <c r="G355" s="101"/>
    </row>
    <row r="356" spans="1:7" x14ac:dyDescent="0.25">
      <c r="A356" s="78"/>
      <c r="B356" s="44"/>
      <c r="C356" s="103"/>
      <c r="D356" s="15"/>
      <c r="E356" s="72"/>
      <c r="F356" s="106"/>
      <c r="G356" s="101"/>
    </row>
    <row r="357" spans="1:7" x14ac:dyDescent="0.25">
      <c r="A357" s="78"/>
      <c r="B357" s="44"/>
      <c r="C357" s="103" t="s">
        <v>219</v>
      </c>
      <c r="D357" s="15" t="s">
        <v>173</v>
      </c>
      <c r="E357" s="80">
        <f>(12191*0.3)*0.8*0.5</f>
        <v>1462.92</v>
      </c>
      <c r="F357" s="100"/>
      <c r="G357" s="101">
        <f t="shared" ref="G357:G361" si="26">E357*F357</f>
        <v>0</v>
      </c>
    </row>
    <row r="358" spans="1:7" x14ac:dyDescent="0.25">
      <c r="A358" s="78"/>
      <c r="B358" s="44"/>
      <c r="C358" s="103"/>
      <c r="D358" s="15"/>
      <c r="E358" s="80"/>
      <c r="F358" s="100"/>
      <c r="G358" s="101"/>
    </row>
    <row r="359" spans="1:7" x14ac:dyDescent="0.25">
      <c r="A359" s="78"/>
      <c r="B359" s="44"/>
      <c r="C359" s="103" t="s">
        <v>220</v>
      </c>
      <c r="D359" s="15" t="s">
        <v>173</v>
      </c>
      <c r="E359" s="80">
        <f>(12191*0.3)*0.8*0.5</f>
        <v>1462.92</v>
      </c>
      <c r="F359" s="100"/>
      <c r="G359" s="101">
        <f t="shared" si="26"/>
        <v>0</v>
      </c>
    </row>
    <row r="360" spans="1:7" x14ac:dyDescent="0.25">
      <c r="A360" s="78"/>
      <c r="B360" s="44"/>
      <c r="C360" s="103"/>
      <c r="D360" s="15"/>
      <c r="E360" s="80"/>
      <c r="F360" s="100"/>
      <c r="G360" s="101"/>
    </row>
    <row r="361" spans="1:7" s="32" customFormat="1" x14ac:dyDescent="0.25">
      <c r="A361" s="278"/>
      <c r="B361" s="279"/>
      <c r="C361" s="310" t="s">
        <v>221</v>
      </c>
      <c r="D361" s="300" t="s">
        <v>173</v>
      </c>
      <c r="E361" s="309">
        <f>(12191*0.25)*0.8*0.5</f>
        <v>1219.1000000000001</v>
      </c>
      <c r="F361" s="280"/>
      <c r="G361" s="281">
        <f t="shared" si="26"/>
        <v>0</v>
      </c>
    </row>
    <row r="362" spans="1:7" x14ac:dyDescent="0.25">
      <c r="A362" s="78"/>
      <c r="B362" s="44"/>
      <c r="C362" s="103"/>
      <c r="D362" s="15"/>
      <c r="E362" s="72"/>
      <c r="F362" s="100"/>
      <c r="G362" s="101"/>
    </row>
    <row r="363" spans="1:7" x14ac:dyDescent="0.25">
      <c r="A363" s="78" t="s">
        <v>222</v>
      </c>
      <c r="B363" s="44" t="s">
        <v>542</v>
      </c>
      <c r="C363" s="47" t="s">
        <v>223</v>
      </c>
      <c r="D363" s="15"/>
      <c r="E363" s="72"/>
      <c r="F363" s="100"/>
      <c r="G363" s="101"/>
    </row>
    <row r="364" spans="1:7" x14ac:dyDescent="0.25">
      <c r="A364" s="107"/>
      <c r="B364" s="44"/>
      <c r="C364" s="103"/>
      <c r="D364" s="15"/>
      <c r="E364" s="72"/>
      <c r="F364" s="100"/>
      <c r="G364" s="101"/>
    </row>
    <row r="365" spans="1:7" x14ac:dyDescent="0.25">
      <c r="A365" s="78" t="s">
        <v>224</v>
      </c>
      <c r="B365" s="44" t="s">
        <v>225</v>
      </c>
      <c r="C365" s="47" t="s">
        <v>226</v>
      </c>
      <c r="D365" s="15"/>
      <c r="E365" s="72"/>
      <c r="F365" s="100"/>
      <c r="G365" s="101"/>
    </row>
    <row r="366" spans="1:7" x14ac:dyDescent="0.25">
      <c r="A366" s="107"/>
      <c r="B366" s="44"/>
      <c r="C366" s="47"/>
      <c r="D366" s="15"/>
      <c r="E366" s="72"/>
      <c r="F366" s="100"/>
      <c r="G366" s="101"/>
    </row>
    <row r="367" spans="1:7" x14ac:dyDescent="0.25">
      <c r="A367" s="107"/>
      <c r="B367" s="44"/>
      <c r="C367" s="47" t="s">
        <v>227</v>
      </c>
      <c r="D367" s="15" t="s">
        <v>173</v>
      </c>
      <c r="E367" s="80">
        <f>E361*0.6</f>
        <v>731.46</v>
      </c>
      <c r="F367" s="100"/>
      <c r="G367" s="101">
        <f t="shared" ref="G367:G375" si="27">E367*F367</f>
        <v>0</v>
      </c>
    </row>
    <row r="368" spans="1:7" x14ac:dyDescent="0.25">
      <c r="A368" s="107"/>
      <c r="B368" s="44"/>
      <c r="C368" s="47"/>
      <c r="D368" s="15"/>
      <c r="E368" s="80"/>
      <c r="F368" s="100"/>
      <c r="G368" s="101"/>
    </row>
    <row r="369" spans="1:7" x14ac:dyDescent="0.25">
      <c r="A369" s="107"/>
      <c r="B369" s="44"/>
      <c r="C369" s="47" t="s">
        <v>228</v>
      </c>
      <c r="D369" s="15" t="s">
        <v>173</v>
      </c>
      <c r="E369" s="80">
        <f>E361*0.4</f>
        <v>487.6400000000001</v>
      </c>
      <c r="F369" s="100"/>
      <c r="G369" s="101">
        <f t="shared" si="27"/>
        <v>0</v>
      </c>
    </row>
    <row r="370" spans="1:7" x14ac:dyDescent="0.25">
      <c r="A370" s="107"/>
      <c r="B370" s="44"/>
      <c r="C370" s="47"/>
      <c r="D370" s="15"/>
      <c r="E370" s="80"/>
      <c r="F370" s="100"/>
      <c r="G370" s="101"/>
    </row>
    <row r="371" spans="1:7" ht="30" x14ac:dyDescent="0.25">
      <c r="A371" s="107"/>
      <c r="B371" s="44"/>
      <c r="C371" s="47" t="s">
        <v>229</v>
      </c>
      <c r="D371" s="15" t="s">
        <v>173</v>
      </c>
      <c r="E371" s="80">
        <f>E361*0.3</f>
        <v>365.73</v>
      </c>
      <c r="F371" s="100"/>
      <c r="G371" s="101">
        <f t="shared" si="27"/>
        <v>0</v>
      </c>
    </row>
    <row r="372" spans="1:7" x14ac:dyDescent="0.25">
      <c r="A372" s="107"/>
      <c r="B372" s="44"/>
      <c r="C372" s="47" t="s">
        <v>230</v>
      </c>
      <c r="D372" s="15"/>
      <c r="E372" s="80"/>
      <c r="F372" s="100"/>
      <c r="G372" s="101"/>
    </row>
    <row r="373" spans="1:7" x14ac:dyDescent="0.25">
      <c r="A373" s="78" t="s">
        <v>231</v>
      </c>
      <c r="B373" s="44" t="s">
        <v>232</v>
      </c>
      <c r="C373" s="47" t="s">
        <v>233</v>
      </c>
      <c r="D373" s="15" t="s">
        <v>173</v>
      </c>
      <c r="E373" s="80">
        <v>200</v>
      </c>
      <c r="F373" s="100"/>
      <c r="G373" s="101">
        <f t="shared" si="27"/>
        <v>0</v>
      </c>
    </row>
    <row r="374" spans="1:7" x14ac:dyDescent="0.25">
      <c r="A374" s="78"/>
      <c r="B374" s="44"/>
      <c r="C374" s="47"/>
      <c r="D374" s="15"/>
      <c r="E374" s="80"/>
      <c r="F374" s="100"/>
      <c r="G374" s="101"/>
    </row>
    <row r="375" spans="1:7" x14ac:dyDescent="0.25">
      <c r="A375" s="78" t="s">
        <v>234</v>
      </c>
      <c r="B375" s="44" t="s">
        <v>235</v>
      </c>
      <c r="C375" s="47" t="s">
        <v>236</v>
      </c>
      <c r="D375" s="15" t="s">
        <v>153</v>
      </c>
      <c r="E375" s="80">
        <v>1080</v>
      </c>
      <c r="F375" s="100"/>
      <c r="G375" s="101">
        <f t="shared" si="27"/>
        <v>0</v>
      </c>
    </row>
    <row r="376" spans="1:7" ht="15.6" thickBot="1" x14ac:dyDescent="0.3">
      <c r="A376" s="78"/>
      <c r="B376" s="44"/>
      <c r="C376" s="47"/>
      <c r="D376" s="15"/>
      <c r="E376" s="80"/>
      <c r="F376" s="108"/>
      <c r="G376" s="101"/>
    </row>
    <row r="377" spans="1:7" ht="24" customHeight="1" x14ac:dyDescent="0.3">
      <c r="A377" s="361" t="s">
        <v>70</v>
      </c>
      <c r="B377" s="362"/>
      <c r="C377" s="362"/>
      <c r="D377" s="362"/>
      <c r="E377" s="362"/>
      <c r="F377" s="362"/>
      <c r="G377" s="109">
        <f>SUM(G335:G376)</f>
        <v>0</v>
      </c>
    </row>
    <row r="378" spans="1:7" ht="27" customHeight="1" thickBot="1" x14ac:dyDescent="0.35">
      <c r="A378" s="359" t="s">
        <v>71</v>
      </c>
      <c r="B378" s="360"/>
      <c r="C378" s="360"/>
      <c r="D378" s="360"/>
      <c r="E378" s="360"/>
      <c r="F378" s="360"/>
      <c r="G378" s="110">
        <f>G377</f>
        <v>0</v>
      </c>
    </row>
    <row r="379" spans="1:7" x14ac:dyDescent="0.25">
      <c r="A379" s="78" t="s">
        <v>237</v>
      </c>
      <c r="B379" s="44" t="s">
        <v>238</v>
      </c>
      <c r="C379" s="47" t="s">
        <v>239</v>
      </c>
      <c r="D379" s="15"/>
      <c r="E379" s="80"/>
      <c r="F379" s="100"/>
      <c r="G379" s="101"/>
    </row>
    <row r="380" spans="1:7" x14ac:dyDescent="0.25">
      <c r="A380" s="107"/>
      <c r="B380" s="44"/>
      <c r="C380" s="103"/>
      <c r="D380" s="15"/>
      <c r="E380" s="80"/>
      <c r="F380" s="100"/>
      <c r="G380" s="101"/>
    </row>
    <row r="381" spans="1:7" x14ac:dyDescent="0.25">
      <c r="A381" s="107"/>
      <c r="B381" s="44"/>
      <c r="C381" s="47" t="s">
        <v>240</v>
      </c>
      <c r="D381" s="15" t="s">
        <v>157</v>
      </c>
      <c r="E381" s="80">
        <v>30</v>
      </c>
      <c r="F381" s="100"/>
      <c r="G381" s="101">
        <f t="shared" ref="G381:G393" si="28">E381*F381</f>
        <v>0</v>
      </c>
    </row>
    <row r="382" spans="1:7" x14ac:dyDescent="0.25">
      <c r="A382" s="107"/>
      <c r="B382" s="44"/>
      <c r="C382" s="103"/>
      <c r="D382" s="15"/>
      <c r="E382" s="80"/>
      <c r="F382" s="100"/>
      <c r="G382" s="101"/>
    </row>
    <row r="383" spans="1:7" x14ac:dyDescent="0.25">
      <c r="A383" s="107"/>
      <c r="B383" s="44"/>
      <c r="C383" s="103" t="s">
        <v>241</v>
      </c>
      <c r="D383" s="15" t="s">
        <v>157</v>
      </c>
      <c r="E383" s="80">
        <v>20</v>
      </c>
      <c r="F383" s="100"/>
      <c r="G383" s="101">
        <f t="shared" si="28"/>
        <v>0</v>
      </c>
    </row>
    <row r="384" spans="1:7" x14ac:dyDescent="0.25">
      <c r="A384" s="107"/>
      <c r="B384" s="44"/>
      <c r="C384" s="103"/>
      <c r="D384" s="15"/>
      <c r="E384" s="80"/>
      <c r="F384" s="100"/>
      <c r="G384" s="101"/>
    </row>
    <row r="385" spans="1:7" x14ac:dyDescent="0.25">
      <c r="A385" s="107"/>
      <c r="B385" s="44"/>
      <c r="C385" s="103" t="s">
        <v>242</v>
      </c>
      <c r="D385" s="15" t="s">
        <v>157</v>
      </c>
      <c r="E385" s="80">
        <v>20</v>
      </c>
      <c r="F385" s="100"/>
      <c r="G385" s="101">
        <f t="shared" si="28"/>
        <v>0</v>
      </c>
    </row>
    <row r="386" spans="1:7" x14ac:dyDescent="0.25">
      <c r="A386" s="107"/>
      <c r="B386" s="44"/>
      <c r="C386" s="103"/>
      <c r="D386" s="15"/>
      <c r="E386" s="80"/>
      <c r="F386" s="100"/>
      <c r="G386" s="101"/>
    </row>
    <row r="387" spans="1:7" x14ac:dyDescent="0.25">
      <c r="A387" s="107"/>
      <c r="B387" s="44"/>
      <c r="C387" s="103" t="s">
        <v>243</v>
      </c>
      <c r="D387" s="15" t="s">
        <v>157</v>
      </c>
      <c r="E387" s="80">
        <v>20</v>
      </c>
      <c r="F387" s="100"/>
      <c r="G387" s="101">
        <f t="shared" si="28"/>
        <v>0</v>
      </c>
    </row>
    <row r="388" spans="1:7" x14ac:dyDescent="0.25">
      <c r="A388" s="107"/>
      <c r="B388" s="44"/>
      <c r="C388" s="103"/>
      <c r="D388" s="15"/>
      <c r="E388" s="80"/>
      <c r="F388" s="100"/>
      <c r="G388" s="101"/>
    </row>
    <row r="389" spans="1:7" x14ac:dyDescent="0.25">
      <c r="A389" s="107"/>
      <c r="B389" s="44"/>
      <c r="C389" s="103" t="s">
        <v>244</v>
      </c>
      <c r="D389" s="15" t="s">
        <v>157</v>
      </c>
      <c r="E389" s="80">
        <v>20</v>
      </c>
      <c r="F389" s="100"/>
      <c r="G389" s="101">
        <f t="shared" si="28"/>
        <v>0</v>
      </c>
    </row>
    <row r="390" spans="1:7" x14ac:dyDescent="0.25">
      <c r="A390" s="107"/>
      <c r="B390" s="44"/>
      <c r="C390" s="103"/>
      <c r="D390" s="15"/>
      <c r="E390" s="80"/>
      <c r="F390" s="100"/>
      <c r="G390" s="101"/>
    </row>
    <row r="391" spans="1:7" x14ac:dyDescent="0.25">
      <c r="A391" s="107"/>
      <c r="B391" s="44"/>
      <c r="C391" s="103" t="s">
        <v>245</v>
      </c>
      <c r="D391" s="15" t="s">
        <v>157</v>
      </c>
      <c r="E391" s="80">
        <v>5</v>
      </c>
      <c r="F391" s="100"/>
      <c r="G391" s="101">
        <f t="shared" si="28"/>
        <v>0</v>
      </c>
    </row>
    <row r="392" spans="1:7" x14ac:dyDescent="0.25">
      <c r="A392" s="107"/>
      <c r="B392" s="44"/>
      <c r="C392" s="103"/>
      <c r="D392" s="15"/>
      <c r="E392" s="80"/>
      <c r="F392" s="100"/>
      <c r="G392" s="101"/>
    </row>
    <row r="393" spans="1:7" x14ac:dyDescent="0.25">
      <c r="A393" s="107"/>
      <c r="B393" s="44"/>
      <c r="C393" s="103" t="s">
        <v>246</v>
      </c>
      <c r="D393" s="15" t="s">
        <v>157</v>
      </c>
      <c r="E393" s="80">
        <v>5</v>
      </c>
      <c r="F393" s="100"/>
      <c r="G393" s="101">
        <f t="shared" si="28"/>
        <v>0</v>
      </c>
    </row>
    <row r="394" spans="1:7" x14ac:dyDescent="0.25">
      <c r="A394" s="107"/>
      <c r="B394" s="44"/>
      <c r="C394" s="103"/>
      <c r="D394" s="15"/>
      <c r="E394" s="80"/>
      <c r="F394" s="100"/>
      <c r="G394" s="101"/>
    </row>
    <row r="395" spans="1:7" x14ac:dyDescent="0.25">
      <c r="A395" s="78" t="s">
        <v>247</v>
      </c>
      <c r="B395" s="44" t="s">
        <v>248</v>
      </c>
      <c r="C395" s="47" t="s">
        <v>249</v>
      </c>
      <c r="D395" s="15"/>
      <c r="E395" s="80"/>
      <c r="F395" s="100"/>
      <c r="G395" s="101"/>
    </row>
    <row r="396" spans="1:7" x14ac:dyDescent="0.25">
      <c r="A396" s="107"/>
      <c r="B396" s="44"/>
      <c r="C396" s="47"/>
      <c r="D396" s="15"/>
      <c r="E396" s="80"/>
      <c r="F396" s="100"/>
      <c r="G396" s="101"/>
    </row>
    <row r="397" spans="1:7" x14ac:dyDescent="0.25">
      <c r="A397" s="107"/>
      <c r="B397" s="44"/>
      <c r="C397" s="47" t="s">
        <v>250</v>
      </c>
      <c r="D397" s="15" t="s">
        <v>153</v>
      </c>
      <c r="E397" s="80">
        <v>3500</v>
      </c>
      <c r="F397" s="100"/>
      <c r="G397" s="101">
        <f t="shared" ref="G397:G413" si="29">E397*F397</f>
        <v>0</v>
      </c>
    </row>
    <row r="398" spans="1:7" ht="15.6" x14ac:dyDescent="0.25">
      <c r="A398" s="111"/>
      <c r="B398" s="47"/>
      <c r="C398" s="103"/>
      <c r="D398" s="112"/>
      <c r="E398" s="113"/>
      <c r="F398" s="100"/>
      <c r="G398" s="101"/>
    </row>
    <row r="399" spans="1:7" x14ac:dyDescent="0.25">
      <c r="A399" s="107"/>
      <c r="B399" s="44"/>
      <c r="C399" s="103" t="s">
        <v>251</v>
      </c>
      <c r="D399" s="15" t="s">
        <v>153</v>
      </c>
      <c r="E399" s="80">
        <v>1500</v>
      </c>
      <c r="F399" s="100"/>
      <c r="G399" s="101">
        <f t="shared" si="29"/>
        <v>0</v>
      </c>
    </row>
    <row r="400" spans="1:7" x14ac:dyDescent="0.25">
      <c r="A400" s="107"/>
      <c r="B400" s="44"/>
      <c r="C400" s="103"/>
      <c r="D400" s="15"/>
      <c r="E400" s="80"/>
      <c r="F400" s="100"/>
      <c r="G400" s="101"/>
    </row>
    <row r="401" spans="1:7" x14ac:dyDescent="0.25">
      <c r="A401" s="107"/>
      <c r="B401" s="47"/>
      <c r="C401" s="103" t="s">
        <v>242</v>
      </c>
      <c r="D401" s="15" t="s">
        <v>153</v>
      </c>
      <c r="E401" s="80">
        <v>12191</v>
      </c>
      <c r="F401" s="100"/>
      <c r="G401" s="101">
        <f t="shared" si="29"/>
        <v>0</v>
      </c>
    </row>
    <row r="402" spans="1:7" x14ac:dyDescent="0.25">
      <c r="A402" s="107"/>
      <c r="B402" s="47"/>
      <c r="C402" s="103"/>
      <c r="D402" s="15"/>
      <c r="E402" s="80"/>
      <c r="F402" s="100"/>
      <c r="G402" s="101"/>
    </row>
    <row r="403" spans="1:7" x14ac:dyDescent="0.25">
      <c r="A403" s="107"/>
      <c r="B403" s="44"/>
      <c r="C403" s="103" t="s">
        <v>243</v>
      </c>
      <c r="D403" s="15" t="s">
        <v>153</v>
      </c>
      <c r="E403" s="80">
        <v>1000</v>
      </c>
      <c r="F403" s="100"/>
      <c r="G403" s="101">
        <f t="shared" si="29"/>
        <v>0</v>
      </c>
    </row>
    <row r="404" spans="1:7" x14ac:dyDescent="0.25">
      <c r="A404" s="107"/>
      <c r="B404" s="44"/>
      <c r="C404" s="103"/>
      <c r="D404" s="15"/>
      <c r="E404" s="80"/>
      <c r="F404" s="100"/>
      <c r="G404" s="101"/>
    </row>
    <row r="405" spans="1:7" x14ac:dyDescent="0.25">
      <c r="A405" s="107"/>
      <c r="B405" s="44"/>
      <c r="C405" s="103" t="s">
        <v>244</v>
      </c>
      <c r="D405" s="15" t="s">
        <v>153</v>
      </c>
      <c r="E405" s="80">
        <v>1000</v>
      </c>
      <c r="F405" s="100"/>
      <c r="G405" s="101">
        <f t="shared" si="29"/>
        <v>0</v>
      </c>
    </row>
    <row r="406" spans="1:7" ht="15.6" x14ac:dyDescent="0.25">
      <c r="A406" s="78"/>
      <c r="B406" s="75"/>
      <c r="C406" s="79"/>
      <c r="D406" s="15"/>
      <c r="E406" s="80"/>
      <c r="F406" s="100"/>
      <c r="G406" s="101"/>
    </row>
    <row r="407" spans="1:7" x14ac:dyDescent="0.25">
      <c r="A407" s="107"/>
      <c r="B407" s="44"/>
      <c r="C407" s="103" t="s">
        <v>245</v>
      </c>
      <c r="D407" s="15" t="s">
        <v>153</v>
      </c>
      <c r="E407" s="80">
        <v>1500</v>
      </c>
      <c r="F407" s="100"/>
      <c r="G407" s="101">
        <f t="shared" si="29"/>
        <v>0</v>
      </c>
    </row>
    <row r="408" spans="1:7" x14ac:dyDescent="0.25">
      <c r="A408" s="107"/>
      <c r="B408" s="44"/>
      <c r="C408" s="103"/>
      <c r="D408" s="15"/>
      <c r="E408" s="80"/>
      <c r="F408" s="100"/>
      <c r="G408" s="101"/>
    </row>
    <row r="409" spans="1:7" x14ac:dyDescent="0.25">
      <c r="A409" s="107"/>
      <c r="B409" s="44"/>
      <c r="C409" s="103" t="s">
        <v>246</v>
      </c>
      <c r="D409" s="15" t="s">
        <v>153</v>
      </c>
      <c r="E409" s="80">
        <v>500</v>
      </c>
      <c r="F409" s="100"/>
      <c r="G409" s="101">
        <f t="shared" si="29"/>
        <v>0</v>
      </c>
    </row>
    <row r="410" spans="1:7" x14ac:dyDescent="0.25">
      <c r="A410" s="107"/>
      <c r="B410" s="44"/>
      <c r="C410" s="103"/>
      <c r="D410" s="15"/>
      <c r="E410" s="80"/>
      <c r="F410" s="100"/>
      <c r="G410" s="101"/>
    </row>
    <row r="411" spans="1:7" x14ac:dyDescent="0.25">
      <c r="A411" s="78" t="s">
        <v>252</v>
      </c>
      <c r="B411" s="44" t="s">
        <v>253</v>
      </c>
      <c r="C411" s="103" t="s">
        <v>254</v>
      </c>
      <c r="D411" s="15" t="s">
        <v>255</v>
      </c>
      <c r="E411" s="80">
        <v>30</v>
      </c>
      <c r="F411" s="100"/>
      <c r="G411" s="101">
        <f t="shared" si="29"/>
        <v>0</v>
      </c>
    </row>
    <row r="412" spans="1:7" x14ac:dyDescent="0.25">
      <c r="A412" s="78"/>
      <c r="B412" s="44"/>
      <c r="C412" s="103"/>
      <c r="D412" s="15"/>
      <c r="E412" s="80"/>
      <c r="F412" s="100"/>
      <c r="G412" s="101"/>
    </row>
    <row r="413" spans="1:7" ht="30.6" thickBot="1" x14ac:dyDescent="0.3">
      <c r="A413" s="78" t="s">
        <v>256</v>
      </c>
      <c r="B413" s="44" t="s">
        <v>533</v>
      </c>
      <c r="C413" s="103" t="s">
        <v>257</v>
      </c>
      <c r="D413" s="15" t="s">
        <v>255</v>
      </c>
      <c r="E413" s="80">
        <v>20</v>
      </c>
      <c r="F413" s="100"/>
      <c r="G413" s="101">
        <f t="shared" si="29"/>
        <v>0</v>
      </c>
    </row>
    <row r="414" spans="1:7" ht="28.95" customHeight="1" thickBot="1" x14ac:dyDescent="0.35">
      <c r="A414" s="361" t="s">
        <v>258</v>
      </c>
      <c r="B414" s="362"/>
      <c r="C414" s="362"/>
      <c r="D414" s="362"/>
      <c r="E414" s="362"/>
      <c r="F414" s="363"/>
      <c r="G414" s="109">
        <f>SUM(G378:G413)</f>
        <v>0</v>
      </c>
    </row>
    <row r="415" spans="1:7" ht="40.950000000000003" customHeight="1" thickBot="1" x14ac:dyDescent="0.35">
      <c r="A415" s="114" t="s">
        <v>0</v>
      </c>
      <c r="B415" s="115" t="s">
        <v>1</v>
      </c>
      <c r="C415" s="116" t="s">
        <v>2</v>
      </c>
      <c r="D415" s="115" t="s">
        <v>3</v>
      </c>
      <c r="E415" s="117" t="s">
        <v>4</v>
      </c>
      <c r="F415" s="118" t="s">
        <v>5</v>
      </c>
      <c r="G415" s="119" t="s">
        <v>6</v>
      </c>
    </row>
    <row r="416" spans="1:7" ht="22.95" customHeight="1" x14ac:dyDescent="0.3">
      <c r="A416" s="120">
        <v>4</v>
      </c>
      <c r="B416" s="121" t="s">
        <v>259</v>
      </c>
      <c r="C416" s="122" t="s">
        <v>260</v>
      </c>
      <c r="E416" s="123"/>
      <c r="F416" s="124"/>
      <c r="G416" s="125"/>
    </row>
    <row r="417" spans="1:7" x14ac:dyDescent="0.3">
      <c r="E417" s="123"/>
      <c r="F417" s="124"/>
      <c r="G417" s="125"/>
    </row>
    <row r="418" spans="1:7" x14ac:dyDescent="0.3">
      <c r="A418" s="126" t="s">
        <v>261</v>
      </c>
      <c r="B418" s="33" t="s">
        <v>262</v>
      </c>
      <c r="C418" s="127" t="s">
        <v>263</v>
      </c>
      <c r="E418" s="123"/>
      <c r="F418" s="124"/>
      <c r="G418" s="125"/>
    </row>
    <row r="419" spans="1:7" x14ac:dyDescent="0.3">
      <c r="E419" s="123"/>
      <c r="F419" s="124"/>
      <c r="G419" s="125"/>
    </row>
    <row r="420" spans="1:7" s="32" customFormat="1" x14ac:dyDescent="0.3">
      <c r="A420" s="311"/>
      <c r="B420" s="312"/>
      <c r="C420" s="313" t="s">
        <v>264</v>
      </c>
      <c r="D420" s="312" t="s">
        <v>173</v>
      </c>
      <c r="E420" s="314">
        <f>12191*0.8*0.35</f>
        <v>3413.48</v>
      </c>
      <c r="F420" s="282"/>
      <c r="G420" s="283">
        <f t="shared" ref="G420:G424" si="30">E420*F420</f>
        <v>0</v>
      </c>
    </row>
    <row r="421" spans="1:7" x14ac:dyDescent="0.3">
      <c r="A421" s="311"/>
      <c r="B421" s="312"/>
      <c r="C421" s="313"/>
      <c r="D421" s="312"/>
      <c r="E421" s="314"/>
      <c r="F421" s="85"/>
      <c r="G421" s="125"/>
    </row>
    <row r="422" spans="1:7" s="32" customFormat="1" x14ac:dyDescent="0.3">
      <c r="A422" s="311"/>
      <c r="B422" s="312"/>
      <c r="C422" s="313" t="s">
        <v>265</v>
      </c>
      <c r="D422" s="312" t="s">
        <v>173</v>
      </c>
      <c r="E422" s="314">
        <f>12191*0.8*0.25</f>
        <v>2438.2000000000003</v>
      </c>
      <c r="F422" s="282"/>
      <c r="G422" s="283">
        <f t="shared" si="30"/>
        <v>0</v>
      </c>
    </row>
    <row r="423" spans="1:7" x14ac:dyDescent="0.3">
      <c r="A423" s="311"/>
      <c r="B423" s="312"/>
      <c r="C423" s="313"/>
      <c r="D423" s="312"/>
      <c r="E423" s="314"/>
      <c r="F423" s="85"/>
      <c r="G423" s="125"/>
    </row>
    <row r="424" spans="1:7" s="32" customFormat="1" x14ac:dyDescent="0.3">
      <c r="A424" s="311"/>
      <c r="B424" s="312" t="s">
        <v>266</v>
      </c>
      <c r="C424" s="313" t="s">
        <v>267</v>
      </c>
      <c r="D424" s="312" t="s">
        <v>173</v>
      </c>
      <c r="E424" s="314">
        <f>E420*0.3</f>
        <v>1024.0439999999999</v>
      </c>
      <c r="F424" s="282"/>
      <c r="G424" s="283">
        <f t="shared" si="30"/>
        <v>0</v>
      </c>
    </row>
    <row r="425" spans="1:7" x14ac:dyDescent="0.3">
      <c r="A425" s="311"/>
      <c r="B425" s="312"/>
      <c r="C425" s="313"/>
      <c r="D425" s="312"/>
      <c r="E425" s="314"/>
      <c r="F425" s="85"/>
      <c r="G425" s="125"/>
    </row>
    <row r="426" spans="1:7" x14ac:dyDescent="0.3">
      <c r="A426" s="311" t="s">
        <v>268</v>
      </c>
      <c r="B426" s="312" t="s">
        <v>269</v>
      </c>
      <c r="C426" s="313" t="s">
        <v>270</v>
      </c>
      <c r="D426" s="312"/>
      <c r="E426" s="314"/>
      <c r="F426" s="85"/>
      <c r="G426" s="125"/>
    </row>
    <row r="427" spans="1:7" x14ac:dyDescent="0.3">
      <c r="A427" s="311"/>
      <c r="B427" s="312"/>
      <c r="C427" s="313"/>
      <c r="D427" s="312"/>
      <c r="E427" s="314"/>
      <c r="F427" s="85"/>
      <c r="G427" s="125"/>
    </row>
    <row r="428" spans="1:7" x14ac:dyDescent="0.3">
      <c r="A428" s="311"/>
      <c r="B428" s="312"/>
      <c r="C428" s="313" t="s">
        <v>271</v>
      </c>
      <c r="D428" s="312" t="s">
        <v>173</v>
      </c>
      <c r="E428" s="314">
        <v>900</v>
      </c>
      <c r="F428" s="85"/>
      <c r="G428" s="125">
        <f t="shared" ref="G428:G432" si="31">E428*F428</f>
        <v>0</v>
      </c>
    </row>
    <row r="429" spans="1:7" x14ac:dyDescent="0.3">
      <c r="A429" s="311"/>
      <c r="B429" s="312"/>
      <c r="C429" s="313" t="s">
        <v>272</v>
      </c>
      <c r="D429" s="312" t="s">
        <v>173</v>
      </c>
      <c r="E429" s="314">
        <v>900</v>
      </c>
      <c r="F429" s="85"/>
      <c r="G429" s="125">
        <f t="shared" si="31"/>
        <v>0</v>
      </c>
    </row>
    <row r="430" spans="1:7" x14ac:dyDescent="0.3">
      <c r="A430" s="311"/>
      <c r="B430" s="312" t="s">
        <v>273</v>
      </c>
      <c r="C430" s="313" t="s">
        <v>274</v>
      </c>
      <c r="D430" s="312" t="s">
        <v>173</v>
      </c>
      <c r="E430" s="314">
        <v>350</v>
      </c>
      <c r="F430" s="85"/>
      <c r="G430" s="125">
        <f t="shared" si="31"/>
        <v>0</v>
      </c>
    </row>
    <row r="431" spans="1:7" x14ac:dyDescent="0.3">
      <c r="A431" s="311"/>
      <c r="B431" s="312"/>
      <c r="C431" s="313"/>
      <c r="D431" s="312"/>
      <c r="E431" s="314"/>
      <c r="F431" s="85"/>
      <c r="G431" s="125"/>
    </row>
    <row r="432" spans="1:7" s="32" customFormat="1" x14ac:dyDescent="0.3">
      <c r="A432" s="311" t="s">
        <v>275</v>
      </c>
      <c r="B432" s="312" t="s">
        <v>276</v>
      </c>
      <c r="C432" s="313" t="s">
        <v>277</v>
      </c>
      <c r="D432" s="312" t="s">
        <v>173</v>
      </c>
      <c r="E432" s="314">
        <v>50</v>
      </c>
      <c r="F432" s="282"/>
      <c r="G432" s="283">
        <f t="shared" si="31"/>
        <v>0</v>
      </c>
    </row>
    <row r="433" spans="1:7" x14ac:dyDescent="0.3">
      <c r="A433" s="311"/>
      <c r="B433" s="312"/>
      <c r="C433" s="313"/>
      <c r="D433" s="312"/>
      <c r="E433" s="314"/>
      <c r="F433" s="85"/>
      <c r="G433" s="125"/>
    </row>
    <row r="434" spans="1:7" x14ac:dyDescent="0.3">
      <c r="A434" s="311"/>
      <c r="B434" s="312"/>
      <c r="C434" s="313"/>
      <c r="D434" s="312"/>
      <c r="E434" s="314"/>
      <c r="F434" s="85"/>
      <c r="G434" s="125"/>
    </row>
    <row r="435" spans="1:7" s="32" customFormat="1" ht="30" x14ac:dyDescent="0.3">
      <c r="A435" s="311"/>
      <c r="B435" s="312" t="s">
        <v>278</v>
      </c>
      <c r="C435" s="313" t="s">
        <v>279</v>
      </c>
      <c r="D435" s="312" t="s">
        <v>173</v>
      </c>
      <c r="E435" s="314">
        <v>150</v>
      </c>
      <c r="F435" s="282"/>
      <c r="G435" s="283">
        <f t="shared" ref="G435" si="32">E435*F435</f>
        <v>0</v>
      </c>
    </row>
    <row r="436" spans="1:7" x14ac:dyDescent="0.3">
      <c r="E436" s="123"/>
      <c r="F436" s="85"/>
      <c r="G436" s="125"/>
    </row>
    <row r="437" spans="1:7" x14ac:dyDescent="0.3">
      <c r="E437" s="123"/>
      <c r="F437" s="85"/>
      <c r="G437" s="125"/>
    </row>
    <row r="438" spans="1:7" x14ac:dyDescent="0.3">
      <c r="E438" s="123"/>
      <c r="F438" s="125"/>
      <c r="G438" s="125"/>
    </row>
    <row r="439" spans="1:7" x14ac:dyDescent="0.3">
      <c r="E439" s="123"/>
      <c r="F439" s="125"/>
      <c r="G439" s="125"/>
    </row>
    <row r="440" spans="1:7" x14ac:dyDescent="0.3">
      <c r="E440" s="123"/>
      <c r="F440" s="124"/>
      <c r="G440" s="125"/>
    </row>
    <row r="441" spans="1:7" x14ac:dyDescent="0.3">
      <c r="E441" s="123"/>
      <c r="F441" s="124"/>
      <c r="G441" s="125"/>
    </row>
    <row r="442" spans="1:7" x14ac:dyDescent="0.3">
      <c r="E442" s="123"/>
      <c r="F442" s="124"/>
      <c r="G442" s="125"/>
    </row>
    <row r="443" spans="1:7" x14ac:dyDescent="0.3">
      <c r="E443" s="123"/>
      <c r="F443" s="124"/>
      <c r="G443" s="125"/>
    </row>
    <row r="444" spans="1:7" x14ac:dyDescent="0.3">
      <c r="E444" s="123"/>
      <c r="F444" s="124"/>
      <c r="G444" s="125"/>
    </row>
    <row r="445" spans="1:7" x14ac:dyDescent="0.3">
      <c r="E445" s="123"/>
      <c r="F445" s="124"/>
      <c r="G445" s="125"/>
    </row>
    <row r="446" spans="1:7" x14ac:dyDescent="0.3">
      <c r="E446" s="123"/>
      <c r="F446" s="124"/>
      <c r="G446" s="125"/>
    </row>
    <row r="447" spans="1:7" x14ac:dyDescent="0.3">
      <c r="E447" s="123"/>
      <c r="F447" s="124"/>
      <c r="G447" s="125"/>
    </row>
    <row r="448" spans="1:7" x14ac:dyDescent="0.3">
      <c r="E448" s="123"/>
      <c r="F448" s="124"/>
      <c r="G448" s="125"/>
    </row>
    <row r="449" spans="1:7" ht="15.6" thickBot="1" x14ac:dyDescent="0.35">
      <c r="E449" s="123"/>
      <c r="F449" s="124"/>
      <c r="G449" s="125"/>
    </row>
    <row r="450" spans="1:7" ht="28.2" customHeight="1" thickBot="1" x14ac:dyDescent="0.35">
      <c r="A450" s="350" t="s">
        <v>147</v>
      </c>
      <c r="B450" s="351"/>
      <c r="C450" s="351"/>
      <c r="D450" s="351"/>
      <c r="E450" s="351"/>
      <c r="F450" s="355"/>
      <c r="G450" s="128">
        <f>SUM(G416:G449)</f>
        <v>0</v>
      </c>
    </row>
    <row r="451" spans="1:7" ht="33" customHeight="1" thickBot="1" x14ac:dyDescent="0.35">
      <c r="A451" s="59" t="s">
        <v>0</v>
      </c>
      <c r="B451" s="60" t="s">
        <v>1</v>
      </c>
      <c r="C451" s="60" t="s">
        <v>2</v>
      </c>
      <c r="D451" s="60" t="s">
        <v>3</v>
      </c>
      <c r="E451" s="61" t="s">
        <v>280</v>
      </c>
      <c r="F451" s="129" t="s">
        <v>5</v>
      </c>
      <c r="G451" s="63" t="s">
        <v>6</v>
      </c>
    </row>
    <row r="452" spans="1:7" ht="19.2" customHeight="1" x14ac:dyDescent="0.3">
      <c r="A452" s="74">
        <v>5</v>
      </c>
      <c r="B452" s="75" t="s">
        <v>281</v>
      </c>
      <c r="C452" s="76" t="s">
        <v>282</v>
      </c>
      <c r="D452" s="75"/>
      <c r="E452" s="130"/>
      <c r="F452" s="131"/>
      <c r="G452" s="125"/>
    </row>
    <row r="453" spans="1:7" x14ac:dyDescent="0.3">
      <c r="A453" s="78"/>
      <c r="B453" s="132"/>
      <c r="C453" s="103"/>
      <c r="D453" s="132"/>
      <c r="E453" s="130"/>
      <c r="F453" s="1"/>
      <c r="G453" s="125"/>
    </row>
    <row r="454" spans="1:7" ht="45" x14ac:dyDescent="0.3">
      <c r="A454" s="78" t="s">
        <v>283</v>
      </c>
      <c r="B454" s="132" t="s">
        <v>284</v>
      </c>
      <c r="C454" s="103" t="s">
        <v>285</v>
      </c>
      <c r="D454" s="132"/>
      <c r="E454" s="133"/>
      <c r="F454" s="1"/>
      <c r="G454" s="125"/>
    </row>
    <row r="455" spans="1:7" x14ac:dyDescent="0.3">
      <c r="A455" s="78"/>
      <c r="B455" s="132"/>
      <c r="C455" s="47" t="s">
        <v>286</v>
      </c>
      <c r="D455" s="132" t="s">
        <v>153</v>
      </c>
      <c r="E455" s="92">
        <v>8756</v>
      </c>
      <c r="F455" s="1"/>
      <c r="G455" s="125">
        <f t="shared" ref="G455:G457" si="33">E455*F455</f>
        <v>0</v>
      </c>
    </row>
    <row r="456" spans="1:7" x14ac:dyDescent="0.3">
      <c r="A456" s="78"/>
      <c r="B456" s="132"/>
      <c r="C456" s="47" t="s">
        <v>287</v>
      </c>
      <c r="D456" s="132" t="s">
        <v>153</v>
      </c>
      <c r="E456" s="92">
        <v>2337</v>
      </c>
      <c r="F456" s="1"/>
      <c r="G456" s="125">
        <f t="shared" si="33"/>
        <v>0</v>
      </c>
    </row>
    <row r="457" spans="1:7" x14ac:dyDescent="0.3">
      <c r="A457" s="78"/>
      <c r="B457" s="132"/>
      <c r="C457" s="47" t="s">
        <v>288</v>
      </c>
      <c r="D457" s="132" t="s">
        <v>153</v>
      </c>
      <c r="E457" s="92">
        <v>1285</v>
      </c>
      <c r="F457" s="1"/>
      <c r="G457" s="125">
        <f t="shared" si="33"/>
        <v>0</v>
      </c>
    </row>
    <row r="458" spans="1:7" x14ac:dyDescent="0.3">
      <c r="A458" s="78"/>
      <c r="B458" s="132"/>
      <c r="C458" s="47"/>
      <c r="D458" s="132"/>
      <c r="E458" s="130"/>
      <c r="F458" s="134"/>
      <c r="G458" s="125"/>
    </row>
    <row r="459" spans="1:7" ht="15.6" x14ac:dyDescent="0.3">
      <c r="A459" s="78" t="s">
        <v>289</v>
      </c>
      <c r="B459" s="132"/>
      <c r="C459" s="135" t="s">
        <v>290</v>
      </c>
      <c r="D459" s="132"/>
      <c r="E459" s="130"/>
      <c r="F459" s="134"/>
      <c r="G459" s="125"/>
    </row>
    <row r="460" spans="1:7" ht="15.6" x14ac:dyDescent="0.3">
      <c r="A460" s="78"/>
      <c r="B460" s="132"/>
      <c r="C460" s="135"/>
      <c r="D460" s="132"/>
      <c r="E460" s="130"/>
      <c r="F460" s="134"/>
      <c r="G460" s="125"/>
    </row>
    <row r="461" spans="1:7" ht="30" x14ac:dyDescent="0.3">
      <c r="A461" s="78" t="s">
        <v>291</v>
      </c>
      <c r="B461" s="132" t="s">
        <v>292</v>
      </c>
      <c r="C461" s="103" t="s">
        <v>293</v>
      </c>
      <c r="D461" s="132"/>
      <c r="E461" s="130"/>
      <c r="F461" s="134"/>
      <c r="G461" s="125"/>
    </row>
    <row r="462" spans="1:7" x14ac:dyDescent="0.3">
      <c r="A462" s="78"/>
      <c r="B462" s="132"/>
      <c r="C462" s="103"/>
      <c r="D462" s="132"/>
      <c r="E462" s="72"/>
      <c r="F462" s="136"/>
      <c r="G462" s="125"/>
    </row>
    <row r="463" spans="1:7" ht="15.6" x14ac:dyDescent="0.3">
      <c r="A463" s="78"/>
      <c r="B463" s="132"/>
      <c r="C463" s="102" t="s">
        <v>294</v>
      </c>
      <c r="D463" s="132"/>
      <c r="E463" s="72"/>
      <c r="F463" s="136"/>
      <c r="G463" s="125"/>
    </row>
    <row r="464" spans="1:7" ht="15.6" x14ac:dyDescent="0.3">
      <c r="A464" s="78"/>
      <c r="B464" s="132"/>
      <c r="C464" s="47" t="s">
        <v>295</v>
      </c>
      <c r="D464" s="132" t="s">
        <v>157</v>
      </c>
      <c r="E464" s="92">
        <v>10</v>
      </c>
      <c r="F464" s="1"/>
      <c r="G464" s="125">
        <f t="shared" ref="G464:G467" si="34">E464*F464</f>
        <v>0</v>
      </c>
    </row>
    <row r="465" spans="1:7" x14ac:dyDescent="0.3">
      <c r="A465" s="78"/>
      <c r="B465" s="132"/>
      <c r="C465" s="47" t="s">
        <v>296</v>
      </c>
      <c r="D465" s="132" t="s">
        <v>157</v>
      </c>
      <c r="E465" s="92">
        <v>10</v>
      </c>
      <c r="F465" s="1"/>
      <c r="G465" s="125">
        <f t="shared" si="34"/>
        <v>0</v>
      </c>
    </row>
    <row r="466" spans="1:7" x14ac:dyDescent="0.3">
      <c r="A466" s="78"/>
      <c r="B466" s="132"/>
      <c r="C466" s="47" t="s">
        <v>297</v>
      </c>
      <c r="D466" s="132" t="s">
        <v>157</v>
      </c>
      <c r="E466" s="92">
        <v>10</v>
      </c>
      <c r="F466" s="1"/>
      <c r="G466" s="125">
        <f t="shared" si="34"/>
        <v>0</v>
      </c>
    </row>
    <row r="467" spans="1:7" x14ac:dyDescent="0.3">
      <c r="A467" s="78"/>
      <c r="B467" s="132"/>
      <c r="C467" s="47" t="s">
        <v>298</v>
      </c>
      <c r="D467" s="132" t="s">
        <v>157</v>
      </c>
      <c r="E467" s="92">
        <v>10</v>
      </c>
      <c r="F467" s="1"/>
      <c r="G467" s="125">
        <f t="shared" si="34"/>
        <v>0</v>
      </c>
    </row>
    <row r="468" spans="1:7" ht="15.6" x14ac:dyDescent="0.3">
      <c r="A468" s="78"/>
      <c r="B468" s="132"/>
      <c r="C468" s="102" t="s">
        <v>299</v>
      </c>
      <c r="D468" s="132"/>
      <c r="E468" s="130"/>
      <c r="F468" s="1"/>
      <c r="G468" s="125"/>
    </row>
    <row r="469" spans="1:7" ht="15.6" x14ac:dyDescent="0.3">
      <c r="A469" s="78"/>
      <c r="B469" s="132"/>
      <c r="C469" s="47" t="s">
        <v>295</v>
      </c>
      <c r="D469" s="132" t="s">
        <v>157</v>
      </c>
      <c r="E469" s="130">
        <v>10</v>
      </c>
      <c r="F469" s="1"/>
      <c r="G469" s="125">
        <f t="shared" ref="G469:G472" si="35">E469*F469</f>
        <v>0</v>
      </c>
    </row>
    <row r="470" spans="1:7" x14ac:dyDescent="0.3">
      <c r="A470" s="78"/>
      <c r="B470" s="132"/>
      <c r="C470" s="47" t="s">
        <v>296</v>
      </c>
      <c r="D470" s="132" t="s">
        <v>157</v>
      </c>
      <c r="E470" s="130">
        <v>10</v>
      </c>
      <c r="F470" s="1"/>
      <c r="G470" s="125">
        <f t="shared" si="35"/>
        <v>0</v>
      </c>
    </row>
    <row r="471" spans="1:7" x14ac:dyDescent="0.3">
      <c r="A471" s="78"/>
      <c r="B471" s="132"/>
      <c r="C471" s="47" t="s">
        <v>297</v>
      </c>
      <c r="D471" s="132" t="s">
        <v>157</v>
      </c>
      <c r="E471" s="130">
        <v>10</v>
      </c>
      <c r="F471" s="1"/>
      <c r="G471" s="125">
        <f t="shared" si="35"/>
        <v>0</v>
      </c>
    </row>
    <row r="472" spans="1:7" x14ac:dyDescent="0.3">
      <c r="A472" s="78"/>
      <c r="B472" s="132"/>
      <c r="C472" s="47" t="s">
        <v>298</v>
      </c>
      <c r="D472" s="132" t="s">
        <v>157</v>
      </c>
      <c r="E472" s="130">
        <v>10</v>
      </c>
      <c r="F472" s="1"/>
      <c r="G472" s="125">
        <f t="shared" si="35"/>
        <v>0</v>
      </c>
    </row>
    <row r="473" spans="1:7" ht="15.6" x14ac:dyDescent="0.3">
      <c r="A473" s="78"/>
      <c r="B473" s="132"/>
      <c r="C473" s="102" t="s">
        <v>300</v>
      </c>
      <c r="D473" s="132"/>
      <c r="E473" s="130"/>
      <c r="F473" s="1"/>
      <c r="G473" s="125"/>
    </row>
    <row r="474" spans="1:7" ht="15.6" x14ac:dyDescent="0.3">
      <c r="A474" s="78"/>
      <c r="B474" s="132"/>
      <c r="C474" s="47" t="s">
        <v>295</v>
      </c>
      <c r="D474" s="132" t="s">
        <v>157</v>
      </c>
      <c r="E474" s="130">
        <v>5</v>
      </c>
      <c r="F474" s="1"/>
      <c r="G474" s="125">
        <f t="shared" ref="G474:G477" si="36">E474*F474</f>
        <v>0</v>
      </c>
    </row>
    <row r="475" spans="1:7" x14ac:dyDescent="0.3">
      <c r="A475" s="78"/>
      <c r="B475" s="132"/>
      <c r="C475" s="47" t="s">
        <v>296</v>
      </c>
      <c r="D475" s="132" t="s">
        <v>157</v>
      </c>
      <c r="E475" s="130">
        <v>5</v>
      </c>
      <c r="F475" s="1"/>
      <c r="G475" s="125">
        <f t="shared" si="36"/>
        <v>0</v>
      </c>
    </row>
    <row r="476" spans="1:7" x14ac:dyDescent="0.3">
      <c r="A476" s="78"/>
      <c r="B476" s="132"/>
      <c r="C476" s="47" t="s">
        <v>297</v>
      </c>
      <c r="D476" s="132" t="s">
        <v>157</v>
      </c>
      <c r="E476" s="130">
        <v>5</v>
      </c>
      <c r="F476" s="1"/>
      <c r="G476" s="125">
        <f t="shared" si="36"/>
        <v>0</v>
      </c>
    </row>
    <row r="477" spans="1:7" x14ac:dyDescent="0.3">
      <c r="A477" s="78"/>
      <c r="B477" s="132"/>
      <c r="C477" s="47" t="s">
        <v>298</v>
      </c>
      <c r="D477" s="132" t="s">
        <v>157</v>
      </c>
      <c r="E477" s="130">
        <v>5</v>
      </c>
      <c r="F477" s="1"/>
      <c r="G477" s="125">
        <f t="shared" si="36"/>
        <v>0</v>
      </c>
    </row>
    <row r="478" spans="1:7" ht="15.6" x14ac:dyDescent="0.3">
      <c r="A478" s="78"/>
      <c r="B478" s="132"/>
      <c r="C478" s="102"/>
      <c r="D478" s="132"/>
      <c r="E478" s="130"/>
      <c r="F478" s="134"/>
      <c r="G478" s="125"/>
    </row>
    <row r="479" spans="1:7" ht="30" x14ac:dyDescent="0.3">
      <c r="A479" s="78"/>
      <c r="B479" s="132" t="s">
        <v>292</v>
      </c>
      <c r="C479" s="103" t="s">
        <v>301</v>
      </c>
      <c r="D479" s="132"/>
      <c r="E479" s="130"/>
      <c r="F479" s="134"/>
      <c r="G479" s="125"/>
    </row>
    <row r="480" spans="1:7" x14ac:dyDescent="0.3">
      <c r="A480" s="78"/>
      <c r="B480" s="132"/>
      <c r="C480" s="103"/>
      <c r="D480" s="132"/>
      <c r="E480" s="130"/>
      <c r="F480" s="134"/>
      <c r="G480" s="125"/>
    </row>
    <row r="481" spans="1:7" x14ac:dyDescent="0.3">
      <c r="A481" s="78"/>
      <c r="B481" s="137"/>
      <c r="C481" s="47" t="s">
        <v>302</v>
      </c>
      <c r="D481" s="132" t="s">
        <v>157</v>
      </c>
      <c r="E481" s="92">
        <v>8</v>
      </c>
      <c r="F481" s="1"/>
      <c r="G481" s="125">
        <f t="shared" ref="G481:G483" si="37">E481*F481</f>
        <v>0</v>
      </c>
    </row>
    <row r="482" spans="1:7" x14ac:dyDescent="0.3">
      <c r="A482" s="78"/>
      <c r="B482" s="137"/>
      <c r="C482" s="47" t="s">
        <v>303</v>
      </c>
      <c r="D482" s="132" t="s">
        <v>157</v>
      </c>
      <c r="E482" s="92">
        <v>6</v>
      </c>
      <c r="F482" s="1"/>
      <c r="G482" s="125">
        <f t="shared" si="37"/>
        <v>0</v>
      </c>
    </row>
    <row r="483" spans="1:7" x14ac:dyDescent="0.3">
      <c r="A483" s="78"/>
      <c r="B483" s="137"/>
      <c r="C483" s="47" t="s">
        <v>304</v>
      </c>
      <c r="D483" s="132" t="s">
        <v>157</v>
      </c>
      <c r="E483" s="92">
        <v>4</v>
      </c>
      <c r="F483" s="1"/>
      <c r="G483" s="125">
        <f t="shared" si="37"/>
        <v>0</v>
      </c>
    </row>
    <row r="484" spans="1:7" x14ac:dyDescent="0.3">
      <c r="A484" s="78"/>
      <c r="B484" s="132"/>
      <c r="C484" s="47"/>
      <c r="D484" s="132"/>
      <c r="E484" s="130"/>
      <c r="F484" s="134"/>
      <c r="G484" s="125"/>
    </row>
    <row r="485" spans="1:7" ht="30" x14ac:dyDescent="0.3">
      <c r="A485" s="78"/>
      <c r="B485" s="138" t="s">
        <v>292</v>
      </c>
      <c r="C485" s="103" t="s">
        <v>305</v>
      </c>
      <c r="D485" s="132"/>
      <c r="E485" s="130"/>
      <c r="F485" s="134"/>
      <c r="G485" s="125"/>
    </row>
    <row r="486" spans="1:7" x14ac:dyDescent="0.3">
      <c r="A486" s="78"/>
      <c r="B486" s="138"/>
      <c r="C486" s="103"/>
      <c r="D486" s="132"/>
      <c r="E486" s="130"/>
      <c r="F486" s="1"/>
      <c r="G486" s="125">
        <f t="shared" ref="G486:G492" si="38">E486*F486</f>
        <v>0</v>
      </c>
    </row>
    <row r="487" spans="1:7" ht="13.2" customHeight="1" x14ac:dyDescent="0.3">
      <c r="A487" s="78"/>
      <c r="B487" s="138"/>
      <c r="C487" s="47" t="s">
        <v>306</v>
      </c>
      <c r="D487" s="132" t="s">
        <v>157</v>
      </c>
      <c r="E487" s="92">
        <v>10</v>
      </c>
      <c r="F487" s="1"/>
      <c r="G487" s="125">
        <f t="shared" si="38"/>
        <v>0</v>
      </c>
    </row>
    <row r="488" spans="1:7" ht="16.95" customHeight="1" x14ac:dyDescent="0.3">
      <c r="A488" s="78"/>
      <c r="B488" s="138"/>
      <c r="C488" s="47" t="s">
        <v>307</v>
      </c>
      <c r="D488" s="132" t="s">
        <v>157</v>
      </c>
      <c r="E488" s="92">
        <v>10</v>
      </c>
      <c r="F488" s="1"/>
      <c r="G488" s="125">
        <f t="shared" si="38"/>
        <v>0</v>
      </c>
    </row>
    <row r="489" spans="1:7" ht="16.2" customHeight="1" x14ac:dyDescent="0.3">
      <c r="A489" s="78"/>
      <c r="B489" s="138"/>
      <c r="C489" s="47" t="s">
        <v>308</v>
      </c>
      <c r="D489" s="132" t="s">
        <v>157</v>
      </c>
      <c r="E489" s="92">
        <v>5</v>
      </c>
      <c r="F489" s="1"/>
      <c r="G489" s="125">
        <f t="shared" si="38"/>
        <v>0</v>
      </c>
    </row>
    <row r="490" spans="1:7" x14ac:dyDescent="0.3">
      <c r="A490" s="78"/>
      <c r="B490" s="138"/>
      <c r="C490" s="47" t="s">
        <v>309</v>
      </c>
      <c r="D490" s="132" t="s">
        <v>157</v>
      </c>
      <c r="E490" s="92">
        <v>5</v>
      </c>
      <c r="F490" s="1"/>
      <c r="G490" s="125">
        <f t="shared" si="38"/>
        <v>0</v>
      </c>
    </row>
    <row r="491" spans="1:7" x14ac:dyDescent="0.3">
      <c r="A491" s="78"/>
      <c r="B491" s="138"/>
      <c r="C491" s="47" t="s">
        <v>310</v>
      </c>
      <c r="D491" s="132" t="s">
        <v>157</v>
      </c>
      <c r="E491" s="92">
        <v>5</v>
      </c>
      <c r="F491" s="1"/>
      <c r="G491" s="125">
        <f t="shared" si="38"/>
        <v>0</v>
      </c>
    </row>
    <row r="492" spans="1:7" x14ac:dyDescent="0.3">
      <c r="A492" s="78"/>
      <c r="B492" s="138"/>
      <c r="C492" s="47" t="s">
        <v>311</v>
      </c>
      <c r="D492" s="132" t="s">
        <v>157</v>
      </c>
      <c r="E492" s="92">
        <v>5</v>
      </c>
      <c r="F492" s="139"/>
      <c r="G492" s="125">
        <f t="shared" si="38"/>
        <v>0</v>
      </c>
    </row>
    <row r="493" spans="1:7" x14ac:dyDescent="0.3">
      <c r="A493" s="140"/>
      <c r="F493" s="134"/>
      <c r="G493" s="125"/>
    </row>
    <row r="494" spans="1:7" ht="30" x14ac:dyDescent="0.3">
      <c r="A494" s="140"/>
      <c r="C494" s="103" t="s">
        <v>312</v>
      </c>
      <c r="D494" s="132"/>
      <c r="E494" s="92"/>
      <c r="F494" s="134"/>
      <c r="G494" s="125"/>
    </row>
    <row r="495" spans="1:7" x14ac:dyDescent="0.3">
      <c r="A495" s="140"/>
      <c r="C495" s="103"/>
      <c r="D495" s="132"/>
      <c r="E495" s="92"/>
      <c r="F495" s="134"/>
      <c r="G495" s="125"/>
    </row>
    <row r="496" spans="1:7" x14ac:dyDescent="0.3">
      <c r="A496" s="140"/>
      <c r="B496" s="137"/>
      <c r="C496" s="47" t="s">
        <v>313</v>
      </c>
      <c r="D496" s="132" t="s">
        <v>157</v>
      </c>
      <c r="E496" s="92">
        <v>2</v>
      </c>
      <c r="F496" s="1"/>
      <c r="G496" s="125">
        <f t="shared" ref="G496:G498" si="39">E496*F496</f>
        <v>0</v>
      </c>
    </row>
    <row r="497" spans="1:7" x14ac:dyDescent="0.3">
      <c r="A497" s="44"/>
      <c r="C497" s="47" t="s">
        <v>314</v>
      </c>
      <c r="D497" s="132" t="s">
        <v>157</v>
      </c>
      <c r="E497" s="92">
        <v>2</v>
      </c>
      <c r="F497" s="1"/>
      <c r="G497" s="125">
        <f t="shared" si="39"/>
        <v>0</v>
      </c>
    </row>
    <row r="498" spans="1:7" x14ac:dyDescent="0.3">
      <c r="A498" s="44"/>
      <c r="C498" s="47" t="s">
        <v>315</v>
      </c>
      <c r="D498" s="132" t="s">
        <v>157</v>
      </c>
      <c r="E498" s="92">
        <v>2</v>
      </c>
      <c r="F498" s="1"/>
      <c r="G498" s="125">
        <f t="shared" si="39"/>
        <v>0</v>
      </c>
    </row>
    <row r="499" spans="1:7" x14ac:dyDescent="0.3">
      <c r="A499" s="44"/>
      <c r="F499" s="134"/>
      <c r="G499" s="125"/>
    </row>
    <row r="500" spans="1:7" ht="30" x14ac:dyDescent="0.3">
      <c r="A500" s="44"/>
      <c r="C500" s="47" t="s">
        <v>316</v>
      </c>
      <c r="D500" s="132"/>
      <c r="E500" s="130"/>
      <c r="F500" s="134"/>
      <c r="G500" s="125"/>
    </row>
    <row r="501" spans="1:7" x14ac:dyDescent="0.3">
      <c r="A501" s="44"/>
      <c r="C501" s="47"/>
      <c r="D501" s="132"/>
      <c r="E501" s="130"/>
      <c r="F501" s="134"/>
      <c r="G501" s="125"/>
    </row>
    <row r="502" spans="1:7" x14ac:dyDescent="0.3">
      <c r="A502" s="44"/>
      <c r="C502" s="47" t="s">
        <v>317</v>
      </c>
      <c r="D502" s="132" t="s">
        <v>157</v>
      </c>
      <c r="E502" s="92">
        <v>6</v>
      </c>
      <c r="F502" s="1"/>
      <c r="G502" s="125">
        <f t="shared" ref="G502:G506" si="40">E502*F502</f>
        <v>0</v>
      </c>
    </row>
    <row r="503" spans="1:7" x14ac:dyDescent="0.3">
      <c r="A503" s="44"/>
      <c r="C503" s="47" t="s">
        <v>287</v>
      </c>
      <c r="D503" s="132" t="s">
        <v>157</v>
      </c>
      <c r="E503" s="92">
        <v>5</v>
      </c>
      <c r="F503" s="1"/>
      <c r="G503" s="125">
        <f t="shared" si="40"/>
        <v>0</v>
      </c>
    </row>
    <row r="504" spans="1:7" x14ac:dyDescent="0.3">
      <c r="A504" s="44"/>
      <c r="C504" s="47" t="s">
        <v>288</v>
      </c>
      <c r="D504" s="132" t="s">
        <v>157</v>
      </c>
      <c r="E504" s="92">
        <v>5</v>
      </c>
      <c r="F504" s="1"/>
      <c r="G504" s="125">
        <f t="shared" si="40"/>
        <v>0</v>
      </c>
    </row>
    <row r="505" spans="1:7" x14ac:dyDescent="0.3">
      <c r="A505" s="44"/>
      <c r="B505" s="138"/>
      <c r="C505" s="47"/>
      <c r="D505" s="132"/>
      <c r="E505" s="92"/>
      <c r="F505" s="134"/>
      <c r="G505" s="125"/>
    </row>
    <row r="506" spans="1:7" ht="30" x14ac:dyDescent="0.3">
      <c r="A506" s="44"/>
      <c r="B506" s="138"/>
      <c r="C506" s="47" t="s">
        <v>318</v>
      </c>
      <c r="D506" s="132" t="s">
        <v>157</v>
      </c>
      <c r="E506" s="92">
        <v>30</v>
      </c>
      <c r="F506" s="134"/>
      <c r="G506" s="125">
        <f t="shared" si="40"/>
        <v>0</v>
      </c>
    </row>
    <row r="507" spans="1:7" ht="15.6" thickBot="1" x14ac:dyDescent="0.35">
      <c r="A507" s="44"/>
      <c r="B507" s="138"/>
      <c r="F507" s="1"/>
      <c r="G507" s="125"/>
    </row>
    <row r="508" spans="1:7" ht="19.95" customHeight="1" thickBot="1" x14ac:dyDescent="0.35">
      <c r="A508" s="356" t="s">
        <v>70</v>
      </c>
      <c r="B508" s="357"/>
      <c r="C508" s="357"/>
      <c r="D508" s="357"/>
      <c r="E508" s="357"/>
      <c r="F508" s="357"/>
      <c r="G508" s="142">
        <f>SUM(G452:G507)</f>
        <v>0</v>
      </c>
    </row>
    <row r="509" spans="1:7" ht="22.2" customHeight="1" thickBot="1" x14ac:dyDescent="0.35">
      <c r="A509" s="359" t="s">
        <v>71</v>
      </c>
      <c r="B509" s="360"/>
      <c r="C509" s="360"/>
      <c r="D509" s="360"/>
      <c r="E509" s="360"/>
      <c r="F509" s="360"/>
      <c r="G509" s="142">
        <f>G508</f>
        <v>0</v>
      </c>
    </row>
    <row r="510" spans="1:7" ht="15.6" x14ac:dyDescent="0.3">
      <c r="A510" s="44"/>
      <c r="B510" s="112"/>
      <c r="C510" s="102"/>
      <c r="D510" s="132"/>
      <c r="E510" s="130"/>
      <c r="F510" s="1"/>
      <c r="G510" s="143"/>
    </row>
    <row r="511" spans="1:7" ht="15.6" x14ac:dyDescent="0.3">
      <c r="A511" s="44" t="s">
        <v>319</v>
      </c>
      <c r="B511" s="112"/>
      <c r="C511" s="102" t="s">
        <v>320</v>
      </c>
      <c r="D511" s="132"/>
      <c r="E511" s="130"/>
      <c r="F511" s="1"/>
      <c r="G511" s="143"/>
    </row>
    <row r="512" spans="1:7" ht="60" x14ac:dyDescent="0.3">
      <c r="A512" s="44" t="s">
        <v>321</v>
      </c>
      <c r="B512" s="138" t="s">
        <v>322</v>
      </c>
      <c r="C512" s="144" t="s">
        <v>323</v>
      </c>
      <c r="D512" s="132"/>
      <c r="E512" s="130"/>
      <c r="F512" s="1"/>
      <c r="G512" s="125"/>
    </row>
    <row r="513" spans="1:7" x14ac:dyDescent="0.3">
      <c r="A513" s="44"/>
      <c r="B513" s="138"/>
      <c r="C513" s="144"/>
      <c r="D513" s="138"/>
      <c r="E513" s="130"/>
      <c r="F513" s="1"/>
      <c r="G513" s="125"/>
    </row>
    <row r="514" spans="1:7" x14ac:dyDescent="0.3">
      <c r="A514" s="44"/>
      <c r="B514" s="145"/>
      <c r="C514" s="79" t="s">
        <v>324</v>
      </c>
      <c r="D514" s="132" t="s">
        <v>157</v>
      </c>
      <c r="E514" s="92">
        <v>30</v>
      </c>
      <c r="F514" s="1"/>
      <c r="G514" s="125">
        <f t="shared" ref="G514:G516" si="41">E514*F514</f>
        <v>0</v>
      </c>
    </row>
    <row r="515" spans="1:7" x14ac:dyDescent="0.3">
      <c r="A515" s="44"/>
      <c r="B515" s="145"/>
      <c r="C515" s="79" t="s">
        <v>325</v>
      </c>
      <c r="D515" s="132" t="s">
        <v>157</v>
      </c>
      <c r="E515" s="92">
        <v>14</v>
      </c>
      <c r="F515" s="1"/>
      <c r="G515" s="125">
        <f t="shared" si="41"/>
        <v>0</v>
      </c>
    </row>
    <row r="516" spans="1:7" x14ac:dyDescent="0.3">
      <c r="A516" s="44"/>
      <c r="B516" s="145"/>
      <c r="C516" s="79" t="s">
        <v>326</v>
      </c>
      <c r="D516" s="132" t="s">
        <v>157</v>
      </c>
      <c r="E516" s="92">
        <v>8</v>
      </c>
      <c r="F516" s="1"/>
      <c r="G516" s="125">
        <f t="shared" si="41"/>
        <v>0</v>
      </c>
    </row>
    <row r="517" spans="1:7" x14ac:dyDescent="0.3">
      <c r="A517" s="44"/>
      <c r="B517" s="145"/>
      <c r="C517" s="79"/>
      <c r="D517" s="138"/>
      <c r="E517" s="92"/>
      <c r="F517" s="134"/>
      <c r="G517" s="125"/>
    </row>
    <row r="518" spans="1:7" ht="60" x14ac:dyDescent="0.3">
      <c r="A518" s="44" t="s">
        <v>327</v>
      </c>
      <c r="B518" s="145" t="s">
        <v>322</v>
      </c>
      <c r="C518" s="79" t="s">
        <v>328</v>
      </c>
      <c r="D518" s="138"/>
      <c r="E518" s="92"/>
      <c r="F518" s="134"/>
      <c r="G518" s="125"/>
    </row>
    <row r="519" spans="1:7" x14ac:dyDescent="0.3">
      <c r="A519" s="44"/>
      <c r="B519" s="145"/>
      <c r="C519" s="47" t="s">
        <v>329</v>
      </c>
      <c r="D519" s="132" t="s">
        <v>157</v>
      </c>
      <c r="E519" s="92">
        <v>30</v>
      </c>
      <c r="F519" s="1"/>
      <c r="G519" s="125">
        <f t="shared" ref="G519:G521" si="42">E519*F519</f>
        <v>0</v>
      </c>
    </row>
    <row r="520" spans="1:7" x14ac:dyDescent="0.3">
      <c r="A520" s="44"/>
      <c r="B520" s="145"/>
      <c r="C520" s="47" t="s">
        <v>330</v>
      </c>
      <c r="D520" s="132" t="s">
        <v>157</v>
      </c>
      <c r="E520" s="92">
        <v>12</v>
      </c>
      <c r="F520" s="1"/>
      <c r="G520" s="125">
        <f t="shared" si="42"/>
        <v>0</v>
      </c>
    </row>
    <row r="521" spans="1:7" x14ac:dyDescent="0.3">
      <c r="A521" s="44"/>
      <c r="B521" s="145"/>
      <c r="C521" s="47" t="s">
        <v>331</v>
      </c>
      <c r="D521" s="132" t="s">
        <v>157</v>
      </c>
      <c r="E521" s="92">
        <v>8</v>
      </c>
      <c r="F521" s="1"/>
      <c r="G521" s="125">
        <f t="shared" si="42"/>
        <v>0</v>
      </c>
    </row>
    <row r="522" spans="1:7" x14ac:dyDescent="0.3">
      <c r="A522" s="44"/>
      <c r="B522" s="145"/>
      <c r="C522" s="47"/>
      <c r="D522" s="132"/>
      <c r="E522" s="130"/>
      <c r="F522" s="134"/>
      <c r="G522" s="125"/>
    </row>
    <row r="523" spans="1:7" x14ac:dyDescent="0.3">
      <c r="A523" s="44" t="s">
        <v>332</v>
      </c>
      <c r="B523" s="138" t="s">
        <v>276</v>
      </c>
      <c r="C523" s="103" t="s">
        <v>333</v>
      </c>
      <c r="D523" s="132"/>
      <c r="E523" s="130"/>
      <c r="F523" s="134"/>
      <c r="G523" s="125"/>
    </row>
    <row r="524" spans="1:7" ht="30" x14ac:dyDescent="0.3">
      <c r="A524" s="44" t="s">
        <v>334</v>
      </c>
      <c r="B524" s="138"/>
      <c r="C524" s="47" t="s">
        <v>335</v>
      </c>
      <c r="D524" s="132"/>
      <c r="E524" s="130"/>
      <c r="F524" s="134"/>
      <c r="G524" s="125"/>
    </row>
    <row r="525" spans="1:7" x14ac:dyDescent="0.3">
      <c r="A525" s="44"/>
      <c r="B525" s="145"/>
      <c r="C525" s="47" t="s">
        <v>286</v>
      </c>
      <c r="D525" s="132" t="s">
        <v>157</v>
      </c>
      <c r="E525" s="92">
        <v>30</v>
      </c>
      <c r="F525" s="1"/>
      <c r="G525" s="125">
        <f t="shared" ref="G525:G527" si="43">E525*F525</f>
        <v>0</v>
      </c>
    </row>
    <row r="526" spans="1:7" x14ac:dyDescent="0.3">
      <c r="A526" s="44"/>
      <c r="B526" s="145"/>
      <c r="C526" s="47" t="s">
        <v>287</v>
      </c>
      <c r="D526" s="132" t="s">
        <v>157</v>
      </c>
      <c r="E526" s="92">
        <v>20</v>
      </c>
      <c r="F526" s="1"/>
      <c r="G526" s="125">
        <f t="shared" si="43"/>
        <v>0</v>
      </c>
    </row>
    <row r="527" spans="1:7" x14ac:dyDescent="0.3">
      <c r="A527" s="44"/>
      <c r="B527" s="145"/>
      <c r="C527" s="103" t="s">
        <v>288</v>
      </c>
      <c r="D527" s="132" t="s">
        <v>157</v>
      </c>
      <c r="E527" s="92">
        <v>10</v>
      </c>
      <c r="F527" s="1"/>
      <c r="G527" s="125">
        <f t="shared" si="43"/>
        <v>0</v>
      </c>
    </row>
    <row r="528" spans="1:7" x14ac:dyDescent="0.3">
      <c r="A528" s="44"/>
      <c r="B528" s="145"/>
      <c r="C528" s="79"/>
      <c r="D528" s="44"/>
      <c r="E528" s="130"/>
      <c r="F528" s="134"/>
      <c r="G528" s="125"/>
    </row>
    <row r="529" spans="1:7" ht="30" x14ac:dyDescent="0.3">
      <c r="A529" s="44" t="s">
        <v>336</v>
      </c>
      <c r="B529" s="146"/>
      <c r="C529" s="47" t="s">
        <v>337</v>
      </c>
      <c r="D529" s="132"/>
      <c r="E529" s="130"/>
      <c r="F529" s="134"/>
      <c r="G529" s="125"/>
    </row>
    <row r="530" spans="1:7" x14ac:dyDescent="0.3">
      <c r="A530" s="147"/>
      <c r="B530" s="146"/>
      <c r="C530" s="47" t="s">
        <v>286</v>
      </c>
      <c r="D530" s="132" t="s">
        <v>157</v>
      </c>
      <c r="E530" s="92">
        <v>10</v>
      </c>
      <c r="F530" s="1"/>
      <c r="G530" s="125">
        <f t="shared" ref="G530:G532" si="44">E530*F530</f>
        <v>0</v>
      </c>
    </row>
    <row r="531" spans="1:7" x14ac:dyDescent="0.3">
      <c r="A531" s="147"/>
      <c r="B531" s="146"/>
      <c r="C531" s="47" t="s">
        <v>287</v>
      </c>
      <c r="D531" s="132" t="s">
        <v>157</v>
      </c>
      <c r="E531" s="92">
        <v>10</v>
      </c>
      <c r="F531" s="1"/>
      <c r="G531" s="125">
        <f t="shared" si="44"/>
        <v>0</v>
      </c>
    </row>
    <row r="532" spans="1:7" x14ac:dyDescent="0.3">
      <c r="A532" s="147"/>
      <c r="B532" s="146"/>
      <c r="C532" s="47" t="s">
        <v>288</v>
      </c>
      <c r="D532" s="132" t="s">
        <v>157</v>
      </c>
      <c r="E532" s="92">
        <v>10</v>
      </c>
      <c r="F532" s="1"/>
      <c r="G532" s="125">
        <f t="shared" si="44"/>
        <v>0</v>
      </c>
    </row>
    <row r="533" spans="1:7" x14ac:dyDescent="0.3">
      <c r="A533" s="147"/>
      <c r="B533" s="146"/>
      <c r="C533" s="47"/>
      <c r="D533" s="132"/>
      <c r="E533" s="130"/>
      <c r="F533" s="134"/>
      <c r="G533" s="125"/>
    </row>
    <row r="534" spans="1:7" ht="30" x14ac:dyDescent="0.3">
      <c r="A534" s="44" t="s">
        <v>338</v>
      </c>
      <c r="B534" s="146"/>
      <c r="C534" s="47" t="s">
        <v>339</v>
      </c>
      <c r="D534" s="132"/>
      <c r="E534" s="130"/>
      <c r="F534" s="134"/>
      <c r="G534" s="125"/>
    </row>
    <row r="535" spans="1:7" x14ac:dyDescent="0.3">
      <c r="A535" s="147"/>
      <c r="B535" s="146"/>
      <c r="C535" s="47" t="s">
        <v>286</v>
      </c>
      <c r="D535" s="132" t="s">
        <v>157</v>
      </c>
      <c r="E535" s="92">
        <v>10</v>
      </c>
      <c r="F535" s="1"/>
      <c r="G535" s="125">
        <f t="shared" ref="G535:G537" si="45">E535*F535</f>
        <v>0</v>
      </c>
    </row>
    <row r="536" spans="1:7" x14ac:dyDescent="0.3">
      <c r="A536" s="147"/>
      <c r="B536" s="146"/>
      <c r="C536" s="47" t="s">
        <v>287</v>
      </c>
      <c r="D536" s="132" t="s">
        <v>157</v>
      </c>
      <c r="E536" s="92">
        <v>10</v>
      </c>
      <c r="F536" s="1"/>
      <c r="G536" s="125">
        <f t="shared" si="45"/>
        <v>0</v>
      </c>
    </row>
    <row r="537" spans="1:7" x14ac:dyDescent="0.3">
      <c r="A537" s="147"/>
      <c r="B537" s="146"/>
      <c r="C537" s="47" t="s">
        <v>288</v>
      </c>
      <c r="D537" s="132" t="s">
        <v>157</v>
      </c>
      <c r="E537" s="92">
        <v>10</v>
      </c>
      <c r="F537" s="1"/>
      <c r="G537" s="125">
        <f t="shared" si="45"/>
        <v>0</v>
      </c>
    </row>
    <row r="538" spans="1:7" x14ac:dyDescent="0.3">
      <c r="A538" s="147"/>
      <c r="B538" s="146"/>
      <c r="C538" s="47"/>
      <c r="D538" s="132"/>
      <c r="E538" s="92"/>
      <c r="F538" s="1"/>
      <c r="G538" s="125"/>
    </row>
    <row r="539" spans="1:7" ht="15.6" thickBot="1" x14ac:dyDescent="0.35">
      <c r="A539" s="147"/>
      <c r="B539" s="146"/>
      <c r="C539" s="47"/>
      <c r="D539" s="132"/>
      <c r="E539" s="92"/>
      <c r="F539" s="1"/>
      <c r="G539" s="125"/>
    </row>
    <row r="540" spans="1:7" ht="20.399999999999999" customHeight="1" thickBot="1" x14ac:dyDescent="0.35">
      <c r="A540" s="356" t="s">
        <v>70</v>
      </c>
      <c r="B540" s="357"/>
      <c r="C540" s="357"/>
      <c r="D540" s="357"/>
      <c r="E540" s="357"/>
      <c r="F540" s="357"/>
      <c r="G540" s="142">
        <f>SUM(G509:G539)</f>
        <v>0</v>
      </c>
    </row>
    <row r="541" spans="1:7" ht="25.2" customHeight="1" thickBot="1" x14ac:dyDescent="0.35">
      <c r="A541" s="356" t="s">
        <v>71</v>
      </c>
      <c r="B541" s="357"/>
      <c r="C541" s="357"/>
      <c r="D541" s="357"/>
      <c r="E541" s="357"/>
      <c r="F541" s="357"/>
      <c r="G541" s="142">
        <f>G540</f>
        <v>0</v>
      </c>
    </row>
    <row r="542" spans="1:7" x14ac:dyDescent="0.3">
      <c r="A542" s="44">
        <v>5.5</v>
      </c>
      <c r="B542" s="145" t="s">
        <v>534</v>
      </c>
      <c r="C542" s="47" t="s">
        <v>340</v>
      </c>
      <c r="D542" s="132" t="s">
        <v>157</v>
      </c>
      <c r="E542" s="92">
        <v>20</v>
      </c>
      <c r="F542" s="1"/>
      <c r="G542" s="143"/>
    </row>
    <row r="543" spans="1:7" x14ac:dyDescent="0.3">
      <c r="A543" s="147"/>
      <c r="B543" s="146"/>
      <c r="C543" s="47"/>
      <c r="D543" s="132"/>
      <c r="E543" s="92"/>
      <c r="F543" s="1"/>
      <c r="G543" s="143"/>
    </row>
    <row r="544" spans="1:7" ht="15.6" x14ac:dyDescent="0.3">
      <c r="A544" s="44">
        <v>5.6</v>
      </c>
      <c r="C544" s="102" t="s">
        <v>341</v>
      </c>
      <c r="D544" s="132"/>
      <c r="E544" s="130"/>
      <c r="F544" s="1"/>
      <c r="G544" s="143"/>
    </row>
    <row r="545" spans="1:7" x14ac:dyDescent="0.3">
      <c r="A545" s="44"/>
      <c r="B545" s="145"/>
      <c r="C545" s="47"/>
      <c r="D545" s="132"/>
      <c r="E545" s="130"/>
      <c r="F545" s="1"/>
      <c r="G545" s="143"/>
    </row>
    <row r="546" spans="1:7" ht="30" x14ac:dyDescent="0.3">
      <c r="A546" s="44" t="s">
        <v>342</v>
      </c>
      <c r="B546" s="138" t="s">
        <v>343</v>
      </c>
      <c r="C546" s="47" t="s">
        <v>344</v>
      </c>
      <c r="D546" s="132"/>
      <c r="E546" s="130"/>
      <c r="F546" s="1"/>
      <c r="G546" s="143"/>
    </row>
    <row r="547" spans="1:7" x14ac:dyDescent="0.3">
      <c r="A547" s="44"/>
      <c r="B547" s="138"/>
      <c r="C547" s="47"/>
      <c r="D547" s="132"/>
      <c r="E547" s="130"/>
      <c r="F547" s="1"/>
      <c r="G547" s="143"/>
    </row>
    <row r="548" spans="1:7" ht="30" x14ac:dyDescent="0.3">
      <c r="A548" s="44"/>
      <c r="B548" s="138"/>
      <c r="C548" s="103" t="s">
        <v>345</v>
      </c>
      <c r="D548" s="132"/>
      <c r="E548" s="130"/>
      <c r="F548" s="1"/>
      <c r="G548" s="143"/>
    </row>
    <row r="549" spans="1:7" x14ac:dyDescent="0.3">
      <c r="A549" s="44"/>
      <c r="B549" s="138"/>
      <c r="C549" s="103" t="s">
        <v>346</v>
      </c>
      <c r="D549" s="132" t="s">
        <v>157</v>
      </c>
      <c r="E549" s="92">
        <v>12</v>
      </c>
      <c r="F549" s="1"/>
      <c r="G549" s="125">
        <f t="shared" ref="G549:G550" si="46">E549*F549</f>
        <v>0</v>
      </c>
    </row>
    <row r="550" spans="1:7" x14ac:dyDescent="0.3">
      <c r="A550" s="44"/>
      <c r="B550" s="138"/>
      <c r="C550" s="103" t="s">
        <v>347</v>
      </c>
      <c r="D550" s="132" t="s">
        <v>157</v>
      </c>
      <c r="E550" s="92">
        <v>5</v>
      </c>
      <c r="F550" s="1"/>
      <c r="G550" s="125">
        <f t="shared" si="46"/>
        <v>0</v>
      </c>
    </row>
    <row r="551" spans="1:7" x14ac:dyDescent="0.3">
      <c r="A551" s="44"/>
      <c r="B551" s="138"/>
      <c r="C551" s="103"/>
      <c r="D551" s="132"/>
      <c r="E551" s="92"/>
      <c r="F551" s="134"/>
      <c r="G551" s="143"/>
    </row>
    <row r="552" spans="1:7" ht="30" x14ac:dyDescent="0.3">
      <c r="A552" s="44"/>
      <c r="B552" s="138"/>
      <c r="C552" s="103" t="s">
        <v>348</v>
      </c>
      <c r="D552" s="132"/>
      <c r="E552" s="80"/>
      <c r="F552" s="136"/>
      <c r="G552" s="143"/>
    </row>
    <row r="553" spans="1:7" x14ac:dyDescent="0.3">
      <c r="A553" s="44"/>
      <c r="B553" s="138"/>
      <c r="C553" s="103" t="s">
        <v>346</v>
      </c>
      <c r="D553" s="132" t="s">
        <v>157</v>
      </c>
      <c r="E553" s="92">
        <v>3</v>
      </c>
      <c r="F553" s="134"/>
      <c r="G553" s="125">
        <f t="shared" ref="G553" si="47">E553*F553</f>
        <v>0</v>
      </c>
    </row>
    <row r="554" spans="1:7" x14ac:dyDescent="0.3">
      <c r="A554" s="44"/>
      <c r="B554" s="138"/>
      <c r="C554" s="103"/>
      <c r="D554" s="132"/>
      <c r="E554" s="80"/>
      <c r="F554" s="136"/>
      <c r="G554" s="143"/>
    </row>
    <row r="555" spans="1:7" ht="30" x14ac:dyDescent="0.3">
      <c r="A555" s="44">
        <v>5.7</v>
      </c>
      <c r="B555" s="145" t="s">
        <v>349</v>
      </c>
      <c r="C555" s="79" t="s">
        <v>350</v>
      </c>
      <c r="D555" s="132"/>
      <c r="E555" s="130"/>
      <c r="F555" s="134"/>
      <c r="G555" s="143"/>
    </row>
    <row r="556" spans="1:7" x14ac:dyDescent="0.3">
      <c r="A556" s="147"/>
      <c r="B556" s="146"/>
      <c r="C556" s="47" t="s">
        <v>351</v>
      </c>
      <c r="D556" s="44" t="s">
        <v>153</v>
      </c>
      <c r="E556" s="92">
        <v>550</v>
      </c>
      <c r="F556" s="1"/>
      <c r="G556" s="125">
        <f t="shared" ref="G556:G558" si="48">E556*F556</f>
        <v>0</v>
      </c>
    </row>
    <row r="557" spans="1:7" x14ac:dyDescent="0.3">
      <c r="A557" s="147"/>
      <c r="B557" s="146"/>
      <c r="C557" s="47" t="s">
        <v>352</v>
      </c>
      <c r="D557" s="44" t="s">
        <v>153</v>
      </c>
      <c r="E557" s="92">
        <v>300</v>
      </c>
      <c r="F557" s="1"/>
      <c r="G557" s="125">
        <f t="shared" si="48"/>
        <v>0</v>
      </c>
    </row>
    <row r="558" spans="1:7" x14ac:dyDescent="0.3">
      <c r="A558" s="147"/>
      <c r="B558" s="146"/>
      <c r="C558" s="47" t="s">
        <v>353</v>
      </c>
      <c r="D558" s="44" t="s">
        <v>153</v>
      </c>
      <c r="E558" s="92">
        <v>200</v>
      </c>
      <c r="F558" s="1"/>
      <c r="G558" s="125">
        <f t="shared" si="48"/>
        <v>0</v>
      </c>
    </row>
    <row r="559" spans="1:7" x14ac:dyDescent="0.3">
      <c r="A559" s="44"/>
      <c r="B559" s="138"/>
      <c r="C559" s="47"/>
      <c r="D559" s="44"/>
      <c r="E559" s="130"/>
      <c r="F559" s="134"/>
      <c r="G559" s="143"/>
    </row>
    <row r="560" spans="1:7" x14ac:dyDescent="0.3">
      <c r="A560" s="44">
        <v>5.8</v>
      </c>
      <c r="B560" s="138"/>
      <c r="C560" s="47" t="s">
        <v>354</v>
      </c>
      <c r="D560" s="44" t="s">
        <v>153</v>
      </c>
      <c r="E560" s="92">
        <f>SUM(E556:E558)*0.6</f>
        <v>630</v>
      </c>
      <c r="F560" s="1"/>
      <c r="G560" s="125">
        <f t="shared" ref="G560" si="49">E560*F560</f>
        <v>0</v>
      </c>
    </row>
    <row r="561" spans="1:9" x14ac:dyDescent="0.3">
      <c r="A561" s="44"/>
      <c r="B561" s="138"/>
      <c r="C561" s="47"/>
      <c r="D561" s="44"/>
      <c r="E561" s="92"/>
      <c r="F561" s="134"/>
      <c r="G561" s="143"/>
    </row>
    <row r="562" spans="1:9" ht="15.6" x14ac:dyDescent="0.3">
      <c r="A562" s="44" t="s">
        <v>355</v>
      </c>
      <c r="B562" s="138"/>
      <c r="C562" s="144" t="s">
        <v>356</v>
      </c>
      <c r="D562" s="132" t="s">
        <v>357</v>
      </c>
      <c r="E562" s="92">
        <v>150</v>
      </c>
      <c r="F562" s="134"/>
      <c r="G562" s="125">
        <f t="shared" ref="G562" si="50">E562*F562</f>
        <v>0</v>
      </c>
    </row>
    <row r="563" spans="1:9" x14ac:dyDescent="0.3">
      <c r="A563" s="44"/>
      <c r="B563" s="138"/>
      <c r="C563" s="148"/>
      <c r="D563" s="132"/>
      <c r="E563" s="92"/>
      <c r="F563" s="134"/>
      <c r="G563" s="143"/>
    </row>
    <row r="564" spans="1:9" x14ac:dyDescent="0.3">
      <c r="A564" s="44" t="s">
        <v>358</v>
      </c>
      <c r="B564" s="138" t="s">
        <v>292</v>
      </c>
      <c r="C564" s="47" t="s">
        <v>359</v>
      </c>
      <c r="D564" s="132"/>
      <c r="E564" s="130"/>
      <c r="F564" s="134"/>
      <c r="G564" s="143"/>
    </row>
    <row r="565" spans="1:9" x14ac:dyDescent="0.3">
      <c r="A565" s="44"/>
      <c r="B565" s="138"/>
      <c r="C565" s="47" t="s">
        <v>360</v>
      </c>
      <c r="D565" s="132" t="s">
        <v>157</v>
      </c>
      <c r="E565" s="130">
        <v>26</v>
      </c>
      <c r="F565" s="1"/>
      <c r="G565" s="125">
        <f t="shared" ref="G565:G567" si="51">E565*F565</f>
        <v>0</v>
      </c>
    </row>
    <row r="566" spans="1:9" x14ac:dyDescent="0.3">
      <c r="A566" s="44"/>
      <c r="B566" s="138"/>
      <c r="C566" s="47" t="s">
        <v>361</v>
      </c>
      <c r="D566" s="132" t="s">
        <v>157</v>
      </c>
      <c r="E566" s="130">
        <v>10</v>
      </c>
      <c r="F566" s="1"/>
      <c r="G566" s="125">
        <f t="shared" si="51"/>
        <v>0</v>
      </c>
    </row>
    <row r="567" spans="1:9" x14ac:dyDescent="0.3">
      <c r="A567" s="44"/>
      <c r="B567" s="138"/>
      <c r="C567" s="47" t="s">
        <v>362</v>
      </c>
      <c r="D567" s="132" t="s">
        <v>157</v>
      </c>
      <c r="E567" s="130">
        <v>10</v>
      </c>
      <c r="F567" s="1"/>
      <c r="G567" s="125">
        <f t="shared" si="51"/>
        <v>0</v>
      </c>
    </row>
    <row r="568" spans="1:9" x14ac:dyDescent="0.3">
      <c r="A568" s="44"/>
      <c r="B568" s="138"/>
      <c r="C568" s="149"/>
      <c r="D568" s="132"/>
      <c r="E568" s="130"/>
      <c r="F568" s="134"/>
      <c r="G568" s="143"/>
    </row>
    <row r="569" spans="1:9" ht="30" x14ac:dyDescent="0.3">
      <c r="A569" s="44">
        <v>5.9</v>
      </c>
      <c r="B569" s="138" t="s">
        <v>363</v>
      </c>
      <c r="C569" s="150" t="s">
        <v>364</v>
      </c>
      <c r="D569" s="132"/>
      <c r="E569" s="92"/>
      <c r="F569" s="134"/>
      <c r="G569" s="143"/>
    </row>
    <row r="570" spans="1:9" ht="19.8" customHeight="1" x14ac:dyDescent="0.3">
      <c r="A570" s="44"/>
      <c r="B570" s="138"/>
      <c r="C570" s="148"/>
      <c r="D570" s="132"/>
      <c r="E570" s="92"/>
      <c r="F570" s="134"/>
      <c r="G570" s="143"/>
    </row>
    <row r="571" spans="1:9" x14ac:dyDescent="0.3">
      <c r="A571" s="44"/>
      <c r="B571" s="138"/>
      <c r="C571" s="150" t="s">
        <v>365</v>
      </c>
      <c r="D571" s="132"/>
      <c r="E571" s="92"/>
      <c r="F571" s="134"/>
      <c r="G571" s="143"/>
    </row>
    <row r="572" spans="1:9" s="32" customFormat="1" x14ac:dyDescent="0.3">
      <c r="A572" s="279"/>
      <c r="B572" s="315"/>
      <c r="C572" s="316" t="s">
        <v>366</v>
      </c>
      <c r="D572" s="317" t="s">
        <v>157</v>
      </c>
      <c r="E572" s="318">
        <v>45</v>
      </c>
      <c r="F572" s="274"/>
      <c r="G572" s="283">
        <f t="shared" ref="G572:G573" si="52">E572*F572</f>
        <v>0</v>
      </c>
      <c r="I572" s="287"/>
    </row>
    <row r="573" spans="1:9" s="32" customFormat="1" x14ac:dyDescent="0.3">
      <c r="A573" s="279"/>
      <c r="B573" s="315"/>
      <c r="C573" s="316" t="s">
        <v>367</v>
      </c>
      <c r="D573" s="317" t="s">
        <v>157</v>
      </c>
      <c r="E573" s="318">
        <v>25</v>
      </c>
      <c r="F573" s="274"/>
      <c r="G573" s="283">
        <f t="shared" si="52"/>
        <v>0</v>
      </c>
    </row>
    <row r="574" spans="1:9" x14ac:dyDescent="0.3">
      <c r="A574" s="44"/>
      <c r="B574" s="315"/>
      <c r="C574" s="316"/>
      <c r="D574" s="317"/>
      <c r="E574" s="318"/>
      <c r="F574" s="1"/>
      <c r="G574" s="143"/>
    </row>
    <row r="575" spans="1:9" x14ac:dyDescent="0.3">
      <c r="A575" s="44"/>
      <c r="B575" s="138"/>
      <c r="C575" s="150"/>
      <c r="D575" s="132"/>
      <c r="E575" s="92"/>
      <c r="F575" s="1"/>
      <c r="G575" s="143"/>
    </row>
    <row r="576" spans="1:9" x14ac:dyDescent="0.3">
      <c r="A576" s="44"/>
      <c r="B576" s="138"/>
      <c r="C576" s="150"/>
      <c r="D576" s="132"/>
      <c r="E576" s="92"/>
      <c r="F576" s="1"/>
      <c r="G576" s="143"/>
    </row>
    <row r="577" spans="1:9" ht="15.6" thickBot="1" x14ac:dyDescent="0.35">
      <c r="A577" s="44"/>
      <c r="B577" s="138"/>
      <c r="C577" s="148"/>
      <c r="D577" s="132"/>
      <c r="E577" s="92"/>
      <c r="F577" s="1"/>
      <c r="G577" s="143"/>
    </row>
    <row r="578" spans="1:9" ht="31.95" customHeight="1" thickBot="1" x14ac:dyDescent="0.35">
      <c r="A578" s="19"/>
      <c r="B578" s="356" t="s">
        <v>258</v>
      </c>
      <c r="C578" s="357"/>
      <c r="D578" s="357"/>
      <c r="E578" s="357"/>
      <c r="F578" s="357"/>
      <c r="G578" s="358"/>
      <c r="H578" s="151"/>
    </row>
    <row r="579" spans="1:9" ht="33" customHeight="1" thickBot="1" x14ac:dyDescent="0.35">
      <c r="A579" s="59" t="s">
        <v>0</v>
      </c>
      <c r="B579" s="33" t="s">
        <v>1</v>
      </c>
      <c r="C579" s="60" t="s">
        <v>2</v>
      </c>
      <c r="D579" s="60" t="s">
        <v>3</v>
      </c>
      <c r="E579" s="60" t="s">
        <v>280</v>
      </c>
      <c r="F579" s="152" t="s">
        <v>5</v>
      </c>
      <c r="G579" s="153" t="s">
        <v>6</v>
      </c>
      <c r="H579" s="63"/>
    </row>
    <row r="580" spans="1:9" ht="15.6" x14ac:dyDescent="0.3">
      <c r="A580" s="19"/>
      <c r="B580" s="154"/>
      <c r="C580" s="155"/>
      <c r="D580" s="156"/>
      <c r="E580" s="157"/>
      <c r="F580" s="158"/>
      <c r="G580" s="6"/>
      <c r="H580" s="5"/>
    </row>
    <row r="581" spans="1:9" ht="14.4" customHeight="1" x14ac:dyDescent="0.3">
      <c r="A581" s="154" t="s">
        <v>368</v>
      </c>
      <c r="B581" s="159" t="s">
        <v>369</v>
      </c>
      <c r="C581" s="160" t="s">
        <v>370</v>
      </c>
      <c r="D581" s="161"/>
      <c r="E581" s="162"/>
      <c r="F581" s="6"/>
      <c r="G581" s="5"/>
    </row>
    <row r="582" spans="1:9" ht="14.4" customHeight="1" x14ac:dyDescent="0.3">
      <c r="A582" s="154"/>
      <c r="B582" s="159"/>
      <c r="C582" s="160"/>
      <c r="D582" s="161"/>
      <c r="E582" s="162"/>
      <c r="F582" s="6"/>
      <c r="G582" s="5"/>
    </row>
    <row r="583" spans="1:9" ht="14.4" customHeight="1" x14ac:dyDescent="0.3">
      <c r="A583" s="155" t="s">
        <v>371</v>
      </c>
      <c r="B583" s="159" t="s">
        <v>372</v>
      </c>
      <c r="C583" s="163" t="s">
        <v>373</v>
      </c>
      <c r="D583" s="164"/>
      <c r="E583" s="165"/>
      <c r="F583" s="6"/>
      <c r="G583" s="5"/>
    </row>
    <row r="584" spans="1:9" ht="14.4" customHeight="1" x14ac:dyDescent="0.3">
      <c r="A584" s="155"/>
      <c r="B584" s="166"/>
      <c r="C584" s="163"/>
      <c r="D584" s="164"/>
      <c r="E584" s="165"/>
      <c r="F584" s="6"/>
      <c r="G584" s="5"/>
    </row>
    <row r="585" spans="1:9" ht="14.4" customHeight="1" x14ac:dyDescent="0.3">
      <c r="A585" s="155"/>
      <c r="B585" s="166" t="s">
        <v>374</v>
      </c>
      <c r="C585" s="167" t="s">
        <v>375</v>
      </c>
      <c r="D585" s="168"/>
      <c r="E585" s="169"/>
      <c r="F585" s="6"/>
      <c r="G585" s="5"/>
    </row>
    <row r="586" spans="1:9" ht="14.4" customHeight="1" x14ac:dyDescent="0.3">
      <c r="A586" s="155"/>
      <c r="B586" s="170"/>
      <c r="C586" s="167"/>
      <c r="D586" s="168"/>
      <c r="E586" s="169"/>
      <c r="F586" s="6"/>
      <c r="G586" s="5"/>
    </row>
    <row r="587" spans="1:9" ht="14.4" customHeight="1" x14ac:dyDescent="0.25">
      <c r="A587" s="155"/>
      <c r="B587" s="170"/>
      <c r="C587" s="167" t="s">
        <v>376</v>
      </c>
      <c r="D587" s="171" t="s">
        <v>173</v>
      </c>
      <c r="E587" s="169">
        <f>12000-6.56-909.0909091-5.902196+1.044688-0.184909</f>
        <v>11079.306673900002</v>
      </c>
      <c r="F587" s="7"/>
      <c r="G587" s="125">
        <f t="shared" ref="G587:G589" si="53">E587*F587</f>
        <v>0</v>
      </c>
      <c r="I587" s="269"/>
    </row>
    <row r="588" spans="1:9" ht="14.4" customHeight="1" x14ac:dyDescent="0.3">
      <c r="A588" s="155"/>
      <c r="B588" s="170"/>
      <c r="C588" s="167"/>
      <c r="D588" s="168"/>
      <c r="E588" s="169"/>
      <c r="F588" s="7"/>
      <c r="G588" s="125"/>
      <c r="H588" s="38"/>
    </row>
    <row r="589" spans="1:9" ht="14.4" customHeight="1" x14ac:dyDescent="0.25">
      <c r="A589" s="155"/>
      <c r="B589" s="170"/>
      <c r="C589" s="167" t="s">
        <v>555</v>
      </c>
      <c r="D589" s="171" t="s">
        <v>173</v>
      </c>
      <c r="E589" s="169">
        <f>2818.155278+0.000106-0.000019</f>
        <v>2818.1553650000001</v>
      </c>
      <c r="F589" s="7"/>
      <c r="G589" s="125">
        <f t="shared" si="53"/>
        <v>0</v>
      </c>
    </row>
    <row r="590" spans="1:9" ht="14.4" customHeight="1" x14ac:dyDescent="0.3">
      <c r="A590" s="155"/>
      <c r="B590" s="170"/>
      <c r="C590" s="167"/>
      <c r="D590" s="168"/>
      <c r="E590" s="169"/>
      <c r="F590" s="7"/>
      <c r="G590" s="5"/>
      <c r="I590" s="39"/>
    </row>
    <row r="591" spans="1:9" ht="14.4" customHeight="1" x14ac:dyDescent="0.3">
      <c r="A591" s="155" t="s">
        <v>377</v>
      </c>
      <c r="B591" s="166" t="s">
        <v>378</v>
      </c>
      <c r="C591" s="167" t="s">
        <v>379</v>
      </c>
      <c r="D591" s="168"/>
      <c r="E591" s="169"/>
      <c r="F591" s="7"/>
      <c r="G591" s="5"/>
      <c r="I591" s="270"/>
    </row>
    <row r="592" spans="1:9" ht="14.4" customHeight="1" x14ac:dyDescent="0.3">
      <c r="A592" s="155"/>
      <c r="B592" s="170"/>
      <c r="C592" s="167"/>
      <c r="D592" s="168"/>
      <c r="E592" s="169"/>
      <c r="F592" s="7"/>
      <c r="G592" s="5"/>
    </row>
    <row r="593" spans="1:7" s="32" customFormat="1" ht="14.4" customHeight="1" x14ac:dyDescent="0.25">
      <c r="A593" s="284"/>
      <c r="B593" s="285"/>
      <c r="C593" s="319" t="s">
        <v>380</v>
      </c>
      <c r="D593" s="320" t="s">
        <v>173</v>
      </c>
      <c r="E593" s="321">
        <v>2500</v>
      </c>
      <c r="F593" s="273"/>
      <c r="G593" s="283">
        <f>E593*F593</f>
        <v>0</v>
      </c>
    </row>
    <row r="594" spans="1:7" ht="14.4" customHeight="1" x14ac:dyDescent="0.3">
      <c r="A594" s="155"/>
      <c r="B594" s="170"/>
      <c r="C594" s="167"/>
      <c r="D594" s="168"/>
      <c r="E594" s="169"/>
      <c r="F594" s="7"/>
      <c r="G594" s="125"/>
    </row>
    <row r="595" spans="1:7" ht="14.4" customHeight="1" x14ac:dyDescent="0.25">
      <c r="A595" s="155"/>
      <c r="B595" s="170"/>
      <c r="C595" s="167" t="s">
        <v>381</v>
      </c>
      <c r="D595" s="171" t="s">
        <v>173</v>
      </c>
      <c r="E595" s="169">
        <v>500</v>
      </c>
      <c r="F595" s="7"/>
      <c r="G595" s="125">
        <f t="shared" ref="G595" si="54">E595*F595</f>
        <v>0</v>
      </c>
    </row>
    <row r="596" spans="1:7" ht="14.4" customHeight="1" x14ac:dyDescent="0.3">
      <c r="A596" s="154"/>
      <c r="B596" s="159"/>
      <c r="C596" s="160"/>
      <c r="D596" s="161"/>
      <c r="E596" s="162"/>
      <c r="F596" s="6"/>
      <c r="G596" s="5"/>
    </row>
    <row r="597" spans="1:7" ht="14.4" customHeight="1" x14ac:dyDescent="0.3">
      <c r="A597" s="154"/>
      <c r="B597" s="159"/>
      <c r="C597" s="160"/>
      <c r="D597" s="161"/>
      <c r="E597" s="162"/>
      <c r="F597" s="6"/>
      <c r="G597" s="5"/>
    </row>
    <row r="598" spans="1:7" ht="14.4" customHeight="1" thickBot="1" x14ac:dyDescent="0.35">
      <c r="A598" s="154"/>
      <c r="B598" s="159"/>
      <c r="C598" s="160"/>
      <c r="D598" s="161"/>
      <c r="E598" s="162"/>
      <c r="F598" s="6"/>
      <c r="G598" s="5"/>
    </row>
    <row r="599" spans="1:7" ht="27.6" customHeight="1" thickBot="1" x14ac:dyDescent="0.35">
      <c r="A599" s="352" t="s">
        <v>382</v>
      </c>
      <c r="B599" s="353"/>
      <c r="C599" s="353"/>
      <c r="D599" s="353"/>
      <c r="E599" s="353"/>
      <c r="F599" s="354"/>
      <c r="G599" s="172">
        <f>SUM(G580:G598)</f>
        <v>0</v>
      </c>
    </row>
    <row r="600" spans="1:7" ht="27.6" customHeight="1" thickBot="1" x14ac:dyDescent="0.35">
      <c r="A600" s="352" t="s">
        <v>71</v>
      </c>
      <c r="B600" s="353"/>
      <c r="C600" s="353"/>
      <c r="D600" s="353"/>
      <c r="E600" s="353"/>
      <c r="F600" s="354"/>
      <c r="G600" s="172">
        <f>G599</f>
        <v>0</v>
      </c>
    </row>
    <row r="601" spans="1:7" ht="15.6" x14ac:dyDescent="0.3">
      <c r="A601" s="154">
        <v>6.3</v>
      </c>
      <c r="B601" s="173"/>
      <c r="C601" s="163" t="s">
        <v>383</v>
      </c>
      <c r="D601" s="168"/>
      <c r="E601" s="162"/>
      <c r="F601" s="6"/>
      <c r="G601" s="5"/>
    </row>
    <row r="602" spans="1:7" ht="16.2" thickBot="1" x14ac:dyDescent="0.35">
      <c r="A602" s="154"/>
      <c r="B602" s="174"/>
      <c r="C602" s="163"/>
      <c r="D602" s="168"/>
      <c r="E602" s="162"/>
      <c r="F602" s="6"/>
      <c r="G602" s="5"/>
    </row>
    <row r="603" spans="1:7" x14ac:dyDescent="0.3">
      <c r="A603" s="154" t="s">
        <v>384</v>
      </c>
      <c r="B603" s="174" t="s">
        <v>385</v>
      </c>
      <c r="C603" s="167" t="s">
        <v>386</v>
      </c>
      <c r="D603" s="166" t="s">
        <v>157</v>
      </c>
      <c r="E603" s="175">
        <v>1700</v>
      </c>
      <c r="F603" s="7"/>
      <c r="G603" s="125">
        <f t="shared" ref="G603" si="55">E603*F603</f>
        <v>0</v>
      </c>
    </row>
    <row r="604" spans="1:7" x14ac:dyDescent="0.3">
      <c r="A604" s="154"/>
      <c r="B604" s="174"/>
      <c r="C604" s="167"/>
      <c r="D604" s="176"/>
      <c r="E604" s="175"/>
      <c r="F604" s="6"/>
      <c r="G604" s="5"/>
    </row>
    <row r="605" spans="1:7" ht="45" customHeight="1" x14ac:dyDescent="0.3">
      <c r="A605" s="154" t="s">
        <v>387</v>
      </c>
      <c r="B605" s="174" t="s">
        <v>388</v>
      </c>
      <c r="C605" s="47" t="s">
        <v>541</v>
      </c>
      <c r="D605" s="177"/>
      <c r="E605" s="162"/>
      <c r="F605" s="6"/>
      <c r="G605" s="5"/>
    </row>
    <row r="606" spans="1:7" ht="22.2" customHeight="1" x14ac:dyDescent="0.3">
      <c r="A606" s="154"/>
      <c r="B606" s="174"/>
      <c r="C606" s="178" t="s">
        <v>389</v>
      </c>
      <c r="D606" s="177"/>
      <c r="E606" s="162"/>
      <c r="F606" s="6"/>
      <c r="G606" s="5"/>
    </row>
    <row r="607" spans="1:7" x14ac:dyDescent="0.3">
      <c r="A607" s="154"/>
      <c r="B607" s="174"/>
      <c r="C607" s="167"/>
      <c r="D607" s="177"/>
      <c r="E607" s="162"/>
      <c r="F607" s="6"/>
      <c r="G607" s="5"/>
    </row>
    <row r="608" spans="1:7" ht="15.6" x14ac:dyDescent="0.3">
      <c r="A608" s="154"/>
      <c r="B608" s="170"/>
      <c r="C608" s="167" t="s">
        <v>390</v>
      </c>
      <c r="D608" s="176" t="s">
        <v>157</v>
      </c>
      <c r="E608" s="175">
        <v>1800</v>
      </c>
      <c r="F608" s="7"/>
      <c r="G608" s="125">
        <f t="shared" ref="G608:G614" si="56">E608*F608</f>
        <v>0</v>
      </c>
    </row>
    <row r="609" spans="1:7" ht="15.6" x14ac:dyDescent="0.3">
      <c r="A609" s="154"/>
      <c r="B609" s="170"/>
      <c r="C609" s="167"/>
      <c r="D609" s="177"/>
      <c r="E609" s="162"/>
      <c r="F609" s="7"/>
      <c r="G609" s="125"/>
    </row>
    <row r="610" spans="1:7" ht="15.6" x14ac:dyDescent="0.3">
      <c r="A610" s="154"/>
      <c r="B610" s="170"/>
      <c r="C610" s="167" t="s">
        <v>551</v>
      </c>
      <c r="D610" s="176" t="s">
        <v>157</v>
      </c>
      <c r="E610" s="175">
        <v>10</v>
      </c>
      <c r="F610" s="7"/>
      <c r="G610" s="125">
        <f t="shared" si="56"/>
        <v>0</v>
      </c>
    </row>
    <row r="611" spans="1:7" ht="15.6" x14ac:dyDescent="0.3">
      <c r="A611" s="154"/>
      <c r="B611" s="170"/>
      <c r="C611" s="167"/>
      <c r="D611" s="176"/>
      <c r="E611" s="175"/>
      <c r="F611" s="7"/>
      <c r="G611" s="125"/>
    </row>
    <row r="612" spans="1:7" ht="15.6" x14ac:dyDescent="0.3">
      <c r="A612" s="154"/>
      <c r="B612" s="170"/>
      <c r="C612" s="167" t="s">
        <v>552</v>
      </c>
      <c r="D612" s="176" t="s">
        <v>157</v>
      </c>
      <c r="E612" s="175">
        <v>10</v>
      </c>
      <c r="F612" s="7"/>
      <c r="G612" s="125">
        <f t="shared" si="56"/>
        <v>0</v>
      </c>
    </row>
    <row r="613" spans="1:7" ht="15.6" x14ac:dyDescent="0.3">
      <c r="A613" s="154"/>
      <c r="B613" s="170"/>
      <c r="C613" s="167"/>
      <c r="D613" s="177"/>
      <c r="E613" s="162"/>
      <c r="F613" s="7"/>
      <c r="G613" s="125"/>
    </row>
    <row r="614" spans="1:7" ht="15.6" x14ac:dyDescent="0.3">
      <c r="A614" s="154"/>
      <c r="B614" s="170"/>
      <c r="C614" s="179" t="s">
        <v>554</v>
      </c>
      <c r="D614" s="176" t="s">
        <v>157</v>
      </c>
      <c r="E614" s="175">
        <v>5</v>
      </c>
      <c r="F614" s="7"/>
      <c r="G614" s="125">
        <f t="shared" si="56"/>
        <v>0</v>
      </c>
    </row>
    <row r="615" spans="1:7" ht="15.6" x14ac:dyDescent="0.3">
      <c r="A615" s="154"/>
      <c r="B615" s="170"/>
      <c r="C615" s="179"/>
      <c r="D615" s="176"/>
      <c r="E615" s="175"/>
      <c r="F615" s="6"/>
      <c r="G615" s="5"/>
    </row>
    <row r="616" spans="1:7" ht="15.6" x14ac:dyDescent="0.25">
      <c r="A616" s="154" t="s">
        <v>391</v>
      </c>
      <c r="B616" s="171" t="s">
        <v>392</v>
      </c>
      <c r="C616" s="180" t="s">
        <v>393</v>
      </c>
      <c r="D616" s="179"/>
      <c r="E616" s="175"/>
      <c r="F616" s="6"/>
      <c r="G616" s="5"/>
    </row>
    <row r="617" spans="1:7" ht="15.6" x14ac:dyDescent="0.3">
      <c r="A617" s="154"/>
      <c r="B617" s="170"/>
      <c r="C617" s="179" t="s">
        <v>390</v>
      </c>
      <c r="D617" s="166" t="s">
        <v>153</v>
      </c>
      <c r="E617" s="175">
        <v>1500</v>
      </c>
      <c r="F617" s="7"/>
      <c r="G617" s="125">
        <f t="shared" ref="G617:G627" si="57">E617*F617</f>
        <v>0</v>
      </c>
    </row>
    <row r="618" spans="1:7" ht="15.6" x14ac:dyDescent="0.3">
      <c r="A618" s="154"/>
      <c r="B618" s="170"/>
      <c r="C618" s="179"/>
      <c r="D618" s="166"/>
      <c r="E618" s="175"/>
      <c r="F618" s="7"/>
      <c r="G618" s="125"/>
    </row>
    <row r="619" spans="1:7" ht="15.6" x14ac:dyDescent="0.3">
      <c r="A619" s="154"/>
      <c r="B619" s="170"/>
      <c r="C619" s="179" t="s">
        <v>550</v>
      </c>
      <c r="D619" s="166" t="s">
        <v>153</v>
      </c>
      <c r="E619" s="175">
        <v>1000</v>
      </c>
      <c r="F619" s="7"/>
      <c r="G619" s="125">
        <f t="shared" si="57"/>
        <v>0</v>
      </c>
    </row>
    <row r="620" spans="1:7" ht="15.6" x14ac:dyDescent="0.3">
      <c r="A620" s="154"/>
      <c r="B620" s="170"/>
      <c r="C620" s="179"/>
      <c r="D620" s="166"/>
      <c r="E620" s="175"/>
      <c r="F620" s="7"/>
      <c r="G620" s="125"/>
    </row>
    <row r="621" spans="1:7" ht="15.6" x14ac:dyDescent="0.3">
      <c r="A621" s="154"/>
      <c r="B621" s="170"/>
      <c r="C621" s="179" t="s">
        <v>549</v>
      </c>
      <c r="D621" s="166" t="s">
        <v>153</v>
      </c>
      <c r="E621" s="175">
        <f>3500-500</f>
        <v>3000</v>
      </c>
      <c r="F621" s="7"/>
      <c r="G621" s="125">
        <f t="shared" si="57"/>
        <v>0</v>
      </c>
    </row>
    <row r="622" spans="1:7" ht="15.6" x14ac:dyDescent="0.3">
      <c r="A622" s="154"/>
      <c r="B622" s="170"/>
      <c r="C622" s="167"/>
      <c r="D622" s="168"/>
      <c r="E622" s="162"/>
      <c r="F622" s="7"/>
      <c r="G622" s="125"/>
    </row>
    <row r="623" spans="1:7" ht="15.6" x14ac:dyDescent="0.3">
      <c r="A623" s="154"/>
      <c r="B623" s="170"/>
      <c r="C623" s="179" t="s">
        <v>553</v>
      </c>
      <c r="D623" s="166" t="s">
        <v>153</v>
      </c>
      <c r="E623" s="175">
        <v>450</v>
      </c>
      <c r="F623" s="7"/>
      <c r="G623" s="125">
        <f t="shared" si="57"/>
        <v>0</v>
      </c>
    </row>
    <row r="624" spans="1:7" ht="15.6" x14ac:dyDescent="0.3">
      <c r="A624" s="154"/>
      <c r="B624" s="170"/>
      <c r="C624" s="179"/>
      <c r="D624" s="166"/>
      <c r="E624" s="175"/>
      <c r="F624" s="7"/>
      <c r="G624" s="125"/>
    </row>
    <row r="625" spans="1:7" ht="30" x14ac:dyDescent="0.3">
      <c r="A625" s="154" t="s">
        <v>394</v>
      </c>
      <c r="B625" s="170"/>
      <c r="C625" s="179" t="s">
        <v>395</v>
      </c>
      <c r="D625" s="166" t="s">
        <v>173</v>
      </c>
      <c r="E625" s="175">
        <v>250</v>
      </c>
      <c r="F625" s="7"/>
      <c r="G625" s="125">
        <f t="shared" si="57"/>
        <v>0</v>
      </c>
    </row>
    <row r="626" spans="1:7" ht="15.6" x14ac:dyDescent="0.3">
      <c r="A626" s="154"/>
      <c r="B626" s="170"/>
      <c r="C626" s="179"/>
      <c r="D626" s="166"/>
      <c r="E626" s="175"/>
      <c r="F626" s="6"/>
      <c r="G626" s="125"/>
    </row>
    <row r="627" spans="1:7" ht="19.95" customHeight="1" x14ac:dyDescent="0.3">
      <c r="A627" s="154" t="s">
        <v>396</v>
      </c>
      <c r="B627" s="170"/>
      <c r="C627" s="167" t="s">
        <v>397</v>
      </c>
      <c r="D627" s="166" t="s">
        <v>153</v>
      </c>
      <c r="E627" s="175">
        <v>800</v>
      </c>
      <c r="F627" s="7"/>
      <c r="G627" s="125">
        <f t="shared" si="57"/>
        <v>0</v>
      </c>
    </row>
    <row r="628" spans="1:7" ht="60" x14ac:dyDescent="0.3">
      <c r="A628" s="154" t="s">
        <v>377</v>
      </c>
      <c r="B628" s="170"/>
      <c r="C628" s="149" t="s">
        <v>398</v>
      </c>
      <c r="D628" s="166"/>
      <c r="E628" s="175"/>
      <c r="F628" s="6"/>
      <c r="G628" s="5"/>
    </row>
    <row r="629" spans="1:7" ht="15.6" x14ac:dyDescent="0.3">
      <c r="A629" s="154"/>
      <c r="B629" s="170"/>
      <c r="C629" s="179"/>
      <c r="D629" s="166"/>
      <c r="E629" s="175"/>
      <c r="F629" s="6"/>
      <c r="G629" s="5"/>
    </row>
    <row r="630" spans="1:7" ht="15.6" x14ac:dyDescent="0.3">
      <c r="A630" s="154"/>
      <c r="B630" s="170"/>
      <c r="C630" s="47" t="s">
        <v>399</v>
      </c>
      <c r="D630" s="176" t="s">
        <v>157</v>
      </c>
      <c r="E630" s="181">
        <f>2762-1000</f>
        <v>1762</v>
      </c>
      <c r="F630" s="182"/>
      <c r="G630" s="125">
        <f t="shared" ref="G630:G644" si="58">E630*F630</f>
        <v>0</v>
      </c>
    </row>
    <row r="631" spans="1:7" ht="15.6" x14ac:dyDescent="0.3">
      <c r="A631" s="154"/>
      <c r="B631" s="170"/>
      <c r="C631" s="47" t="s">
        <v>400</v>
      </c>
      <c r="D631" s="176" t="s">
        <v>157</v>
      </c>
      <c r="E631" s="181">
        <v>4</v>
      </c>
      <c r="F631" s="182"/>
      <c r="G631" s="125">
        <f t="shared" si="58"/>
        <v>0</v>
      </c>
    </row>
    <row r="632" spans="1:7" ht="15.6" x14ac:dyDescent="0.3">
      <c r="A632" s="154"/>
      <c r="B632" s="170"/>
      <c r="C632" s="47" t="s">
        <v>401</v>
      </c>
      <c r="D632" s="176" t="s">
        <v>157</v>
      </c>
      <c r="E632" s="181">
        <v>4</v>
      </c>
      <c r="F632" s="182"/>
      <c r="G632" s="125">
        <f t="shared" si="58"/>
        <v>0</v>
      </c>
    </row>
    <row r="633" spans="1:7" ht="15.6" x14ac:dyDescent="0.3">
      <c r="A633" s="154"/>
      <c r="B633" s="170"/>
      <c r="C633" s="47" t="s">
        <v>402</v>
      </c>
      <c r="D633" s="176" t="s">
        <v>157</v>
      </c>
      <c r="E633" s="181">
        <v>4</v>
      </c>
      <c r="F633" s="182"/>
      <c r="G633" s="125">
        <f t="shared" si="58"/>
        <v>0</v>
      </c>
    </row>
    <row r="634" spans="1:7" ht="15.6" x14ac:dyDescent="0.3">
      <c r="A634" s="154"/>
      <c r="B634" s="170"/>
      <c r="C634" s="47" t="s">
        <v>403</v>
      </c>
      <c r="D634" s="176" t="s">
        <v>157</v>
      </c>
      <c r="E634" s="181">
        <v>4</v>
      </c>
      <c r="F634" s="182"/>
      <c r="G634" s="125">
        <f t="shared" si="58"/>
        <v>0</v>
      </c>
    </row>
    <row r="635" spans="1:7" ht="15.6" x14ac:dyDescent="0.3">
      <c r="A635" s="154"/>
      <c r="B635" s="170"/>
      <c r="C635" s="47" t="s">
        <v>404</v>
      </c>
      <c r="D635" s="176" t="s">
        <v>157</v>
      </c>
      <c r="E635" s="181">
        <v>1000</v>
      </c>
      <c r="F635" s="182"/>
      <c r="G635" s="125">
        <f t="shared" si="58"/>
        <v>0</v>
      </c>
    </row>
    <row r="636" spans="1:7" ht="15.6" x14ac:dyDescent="0.3">
      <c r="A636" s="154"/>
      <c r="B636" s="170"/>
      <c r="C636" s="47" t="s">
        <v>405</v>
      </c>
      <c r="D636" s="176" t="s">
        <v>157</v>
      </c>
      <c r="E636" s="181">
        <v>4</v>
      </c>
      <c r="F636" s="182"/>
      <c r="G636" s="125">
        <f t="shared" si="58"/>
        <v>0</v>
      </c>
    </row>
    <row r="637" spans="1:7" ht="15.6" x14ac:dyDescent="0.3">
      <c r="A637" s="154"/>
      <c r="B637" s="170"/>
      <c r="C637" s="47" t="s">
        <v>406</v>
      </c>
      <c r="D637" s="176" t="s">
        <v>157</v>
      </c>
      <c r="E637" s="181">
        <v>4</v>
      </c>
      <c r="F637" s="182"/>
      <c r="G637" s="125">
        <f t="shared" si="58"/>
        <v>0</v>
      </c>
    </row>
    <row r="638" spans="1:7" ht="15.6" x14ac:dyDescent="0.3">
      <c r="A638" s="154"/>
      <c r="B638" s="170"/>
      <c r="C638" s="47" t="s">
        <v>407</v>
      </c>
      <c r="D638" s="176" t="s">
        <v>157</v>
      </c>
      <c r="E638" s="181">
        <v>4</v>
      </c>
      <c r="F638" s="182"/>
      <c r="G638" s="125">
        <f t="shared" si="58"/>
        <v>0</v>
      </c>
    </row>
    <row r="639" spans="1:7" ht="15.6" x14ac:dyDescent="0.3">
      <c r="A639" s="154"/>
      <c r="B639" s="170"/>
      <c r="C639" s="47" t="s">
        <v>408</v>
      </c>
      <c r="D639" s="176" t="s">
        <v>157</v>
      </c>
      <c r="E639" s="181">
        <v>4</v>
      </c>
      <c r="F639" s="182"/>
      <c r="G639" s="125">
        <f t="shared" si="58"/>
        <v>0</v>
      </c>
    </row>
    <row r="640" spans="1:7" ht="15.6" x14ac:dyDescent="0.3">
      <c r="A640" s="154"/>
      <c r="B640" s="170"/>
      <c r="C640" s="47" t="s">
        <v>409</v>
      </c>
      <c r="D640" s="176" t="s">
        <v>157</v>
      </c>
      <c r="E640" s="181">
        <v>350</v>
      </c>
      <c r="F640" s="182"/>
      <c r="G640" s="125">
        <f t="shared" si="58"/>
        <v>0</v>
      </c>
    </row>
    <row r="641" spans="1:7" ht="15.6" x14ac:dyDescent="0.3">
      <c r="A641" s="154"/>
      <c r="B641" s="170"/>
      <c r="C641" s="47" t="s">
        <v>410</v>
      </c>
      <c r="D641" s="176" t="s">
        <v>157</v>
      </c>
      <c r="E641" s="181">
        <v>4</v>
      </c>
      <c r="F641" s="182"/>
      <c r="G641" s="125">
        <f t="shared" si="58"/>
        <v>0</v>
      </c>
    </row>
    <row r="642" spans="1:7" ht="15.6" x14ac:dyDescent="0.3">
      <c r="A642" s="154"/>
      <c r="B642" s="170"/>
      <c r="C642" s="47" t="s">
        <v>411</v>
      </c>
      <c r="D642" s="176" t="s">
        <v>157</v>
      </c>
      <c r="E642" s="181">
        <v>4</v>
      </c>
      <c r="F642" s="182"/>
      <c r="G642" s="125">
        <f t="shared" si="58"/>
        <v>0</v>
      </c>
    </row>
    <row r="643" spans="1:7" ht="15.6" x14ac:dyDescent="0.3">
      <c r="A643" s="154"/>
      <c r="B643" s="170"/>
      <c r="C643" s="47" t="s">
        <v>412</v>
      </c>
      <c r="D643" s="176" t="s">
        <v>157</v>
      </c>
      <c r="E643" s="181">
        <v>4</v>
      </c>
      <c r="F643" s="182"/>
      <c r="G643" s="125">
        <f t="shared" si="58"/>
        <v>0</v>
      </c>
    </row>
    <row r="644" spans="1:7" ht="15.6" x14ac:dyDescent="0.3">
      <c r="A644" s="154"/>
      <c r="B644" s="170"/>
      <c r="C644" s="47" t="s">
        <v>413</v>
      </c>
      <c r="D644" s="176" t="s">
        <v>157</v>
      </c>
      <c r="E644" s="181">
        <v>4</v>
      </c>
      <c r="F644" s="182"/>
      <c r="G644" s="125">
        <f t="shared" si="58"/>
        <v>0</v>
      </c>
    </row>
    <row r="645" spans="1:7" ht="15.6" x14ac:dyDescent="0.3">
      <c r="A645" s="154"/>
      <c r="B645" s="170"/>
      <c r="C645" s="179"/>
      <c r="D645" s="166"/>
      <c r="E645" s="175"/>
      <c r="F645" s="6"/>
      <c r="G645" s="5"/>
    </row>
    <row r="646" spans="1:7" ht="15.6" x14ac:dyDescent="0.3">
      <c r="A646" s="154">
        <v>6.4</v>
      </c>
      <c r="B646" s="170" t="s">
        <v>414</v>
      </c>
      <c r="C646" s="163" t="s">
        <v>415</v>
      </c>
      <c r="D646" s="168"/>
      <c r="E646" s="162"/>
      <c r="F646" s="6"/>
      <c r="G646" s="5"/>
    </row>
    <row r="647" spans="1:7" x14ac:dyDescent="0.3">
      <c r="A647" s="154"/>
      <c r="C647" s="167" t="s">
        <v>416</v>
      </c>
      <c r="D647" s="168"/>
      <c r="E647" s="162"/>
      <c r="F647" s="6"/>
      <c r="G647" s="5"/>
    </row>
    <row r="648" spans="1:7" ht="30" x14ac:dyDescent="0.3">
      <c r="A648" s="154"/>
      <c r="B648" s="170"/>
      <c r="C648" s="167" t="s">
        <v>417</v>
      </c>
      <c r="D648" s="168"/>
      <c r="E648" s="162"/>
      <c r="F648" s="6"/>
      <c r="G648" s="5"/>
    </row>
    <row r="649" spans="1:7" ht="15.6" x14ac:dyDescent="0.3">
      <c r="A649" s="154" t="s">
        <v>418</v>
      </c>
      <c r="B649" s="170"/>
      <c r="C649" s="163" t="s">
        <v>419</v>
      </c>
      <c r="D649" s="168"/>
      <c r="E649" s="162"/>
      <c r="F649" s="6"/>
      <c r="G649" s="5"/>
    </row>
    <row r="650" spans="1:7" ht="15.6" x14ac:dyDescent="0.3">
      <c r="A650" s="154"/>
      <c r="B650" s="170"/>
      <c r="C650" s="167"/>
      <c r="D650" s="168"/>
      <c r="E650" s="162"/>
      <c r="F650" s="6"/>
      <c r="G650" s="5"/>
    </row>
    <row r="651" spans="1:7" ht="15.6" x14ac:dyDescent="0.3">
      <c r="A651" s="154"/>
      <c r="B651" s="170"/>
      <c r="C651" s="167" t="s">
        <v>420</v>
      </c>
      <c r="D651" s="168" t="s">
        <v>157</v>
      </c>
      <c r="E651" s="162">
        <v>3000</v>
      </c>
      <c r="F651" s="182"/>
      <c r="G651" s="125">
        <f t="shared" ref="G651:G654" si="59">E651*F651</f>
        <v>0</v>
      </c>
    </row>
    <row r="652" spans="1:7" ht="15.6" x14ac:dyDescent="0.3">
      <c r="A652" s="154"/>
      <c r="B652" s="170"/>
      <c r="C652" s="167" t="s">
        <v>421</v>
      </c>
      <c r="D652" s="168" t="s">
        <v>157</v>
      </c>
      <c r="E652" s="162">
        <v>10</v>
      </c>
      <c r="F652" s="29"/>
      <c r="G652" s="125">
        <f t="shared" si="59"/>
        <v>0</v>
      </c>
    </row>
    <row r="653" spans="1:7" ht="15.6" x14ac:dyDescent="0.3">
      <c r="A653" s="154"/>
      <c r="B653" s="170"/>
      <c r="C653" s="167" t="s">
        <v>422</v>
      </c>
      <c r="D653" s="168" t="s">
        <v>157</v>
      </c>
      <c r="E653" s="162">
        <v>10</v>
      </c>
      <c r="F653" s="182"/>
      <c r="G653" s="125">
        <f t="shared" si="59"/>
        <v>0</v>
      </c>
    </row>
    <row r="654" spans="1:7" ht="15.6" x14ac:dyDescent="0.3">
      <c r="A654" s="154"/>
      <c r="B654" s="170"/>
      <c r="C654" s="167" t="s">
        <v>423</v>
      </c>
      <c r="D654" s="168" t="s">
        <v>157</v>
      </c>
      <c r="E654" s="162">
        <v>10</v>
      </c>
      <c r="F654" s="182"/>
      <c r="G654" s="125">
        <f t="shared" si="59"/>
        <v>0</v>
      </c>
    </row>
    <row r="655" spans="1:7" ht="15.6" x14ac:dyDescent="0.3">
      <c r="A655" s="154"/>
      <c r="B655" s="170"/>
      <c r="C655" s="167"/>
      <c r="D655" s="168"/>
      <c r="E655" s="162"/>
      <c r="F655" s="6"/>
      <c r="G655" s="5"/>
    </row>
    <row r="656" spans="1:7" ht="30" x14ac:dyDescent="0.3">
      <c r="A656" s="154" t="s">
        <v>424</v>
      </c>
      <c r="B656" s="170"/>
      <c r="C656" s="167" t="s">
        <v>425</v>
      </c>
      <c r="D656" s="168"/>
      <c r="E656" s="162"/>
      <c r="F656" s="6"/>
      <c r="G656" s="5"/>
    </row>
    <row r="657" spans="1:7" ht="15.6" x14ac:dyDescent="0.3">
      <c r="A657" s="154"/>
      <c r="B657" s="170"/>
      <c r="C657" s="163" t="s">
        <v>426</v>
      </c>
      <c r="D657" s="168"/>
      <c r="E657" s="162"/>
      <c r="F657" s="6"/>
      <c r="G657" s="5"/>
    </row>
    <row r="658" spans="1:7" ht="15.6" x14ac:dyDescent="0.3">
      <c r="A658" s="154"/>
      <c r="B658" s="170"/>
      <c r="C658" s="167"/>
      <c r="D658" s="168"/>
      <c r="E658" s="183"/>
      <c r="F658" s="6"/>
      <c r="G658" s="5"/>
    </row>
    <row r="659" spans="1:7" ht="15.6" x14ac:dyDescent="0.3">
      <c r="A659" s="154"/>
      <c r="B659" s="170"/>
      <c r="C659" s="167" t="s">
        <v>420</v>
      </c>
      <c r="D659" s="168" t="s">
        <v>157</v>
      </c>
      <c r="E659" s="162">
        <v>100</v>
      </c>
      <c r="F659" s="182"/>
      <c r="G659" s="125">
        <f t="shared" ref="G659:G662" si="60">E659*F659</f>
        <v>0</v>
      </c>
    </row>
    <row r="660" spans="1:7" ht="15.6" x14ac:dyDescent="0.3">
      <c r="A660" s="154"/>
      <c r="B660" s="170"/>
      <c r="C660" s="167" t="s">
        <v>421</v>
      </c>
      <c r="D660" s="168" t="s">
        <v>157</v>
      </c>
      <c r="E660" s="162">
        <v>25</v>
      </c>
      <c r="F660" s="29"/>
      <c r="G660" s="125">
        <f t="shared" si="60"/>
        <v>0</v>
      </c>
    </row>
    <row r="661" spans="1:7" ht="15.6" x14ac:dyDescent="0.3">
      <c r="A661" s="154"/>
      <c r="B661" s="170"/>
      <c r="C661" s="167" t="s">
        <v>422</v>
      </c>
      <c r="D661" s="168" t="s">
        <v>157</v>
      </c>
      <c r="E661" s="162">
        <v>25</v>
      </c>
      <c r="F661" s="182"/>
      <c r="G661" s="125">
        <f t="shared" si="60"/>
        <v>0</v>
      </c>
    </row>
    <row r="662" spans="1:7" ht="15.6" x14ac:dyDescent="0.3">
      <c r="A662" s="154"/>
      <c r="B662" s="170"/>
      <c r="C662" s="167" t="s">
        <v>423</v>
      </c>
      <c r="D662" s="168" t="s">
        <v>157</v>
      </c>
      <c r="E662" s="162">
        <v>25</v>
      </c>
      <c r="F662" s="182"/>
      <c r="G662" s="125">
        <f t="shared" si="60"/>
        <v>0</v>
      </c>
    </row>
    <row r="663" spans="1:7" x14ac:dyDescent="0.3">
      <c r="A663" s="184"/>
      <c r="E663" s="183"/>
      <c r="F663" s="185"/>
    </row>
    <row r="664" spans="1:7" ht="15.6" x14ac:dyDescent="0.3">
      <c r="A664" s="154" t="s">
        <v>427</v>
      </c>
      <c r="B664" s="170"/>
      <c r="C664" s="167" t="s">
        <v>428</v>
      </c>
      <c r="D664" s="168" t="s">
        <v>104</v>
      </c>
      <c r="E664" s="162">
        <v>1</v>
      </c>
      <c r="F664" s="6"/>
      <c r="G664" s="5">
        <f>E664*F664</f>
        <v>0</v>
      </c>
    </row>
    <row r="665" spans="1:7" ht="15.6" x14ac:dyDescent="0.3">
      <c r="A665" s="154"/>
      <c r="B665" s="170"/>
      <c r="C665" s="186"/>
      <c r="D665" s="168"/>
      <c r="E665" s="162"/>
      <c r="F665" s="6"/>
      <c r="G665" s="5"/>
    </row>
    <row r="666" spans="1:7" ht="15.6" x14ac:dyDescent="0.3">
      <c r="A666" s="154" t="s">
        <v>429</v>
      </c>
      <c r="B666" s="170"/>
      <c r="C666" s="25" t="s">
        <v>430</v>
      </c>
      <c r="D666" s="168" t="s">
        <v>107</v>
      </c>
      <c r="E666" s="187">
        <f>F664</f>
        <v>0</v>
      </c>
      <c r="F666" s="188"/>
      <c r="G666" s="5">
        <f>E666*F666</f>
        <v>0</v>
      </c>
    </row>
    <row r="667" spans="1:7" ht="16.2" thickBot="1" x14ac:dyDescent="0.35">
      <c r="A667" s="189"/>
      <c r="B667" s="190"/>
      <c r="C667" s="56"/>
      <c r="D667" s="191"/>
      <c r="E667" s="192"/>
      <c r="F667" s="6"/>
      <c r="G667" s="5"/>
    </row>
    <row r="668" spans="1:7" ht="27.6" customHeight="1" thickBot="1" x14ac:dyDescent="0.35">
      <c r="A668" s="352" t="s">
        <v>147</v>
      </c>
      <c r="B668" s="353"/>
      <c r="C668" s="353"/>
      <c r="D668" s="353"/>
      <c r="E668" s="353"/>
      <c r="F668" s="354"/>
      <c r="G668" s="172">
        <f>SUM(G600:G667)</f>
        <v>0</v>
      </c>
    </row>
    <row r="669" spans="1:7" ht="38.4" customHeight="1" thickBot="1" x14ac:dyDescent="0.35">
      <c r="A669" s="59" t="s">
        <v>0</v>
      </c>
      <c r="B669" s="60" t="s">
        <v>1</v>
      </c>
      <c r="C669" s="60" t="s">
        <v>2</v>
      </c>
      <c r="D669" s="60" t="s">
        <v>3</v>
      </c>
      <c r="E669" s="193" t="s">
        <v>4</v>
      </c>
      <c r="F669" s="193" t="s">
        <v>5</v>
      </c>
      <c r="G669" s="194" t="s">
        <v>6</v>
      </c>
    </row>
    <row r="670" spans="1:7" ht="15.6" x14ac:dyDescent="0.3">
      <c r="A670" s="161">
        <v>7</v>
      </c>
      <c r="B670" s="195"/>
      <c r="C670" s="196" t="s">
        <v>431</v>
      </c>
      <c r="D670" s="157"/>
      <c r="E670" s="197"/>
      <c r="F670" s="198"/>
      <c r="G670" s="199"/>
    </row>
    <row r="671" spans="1:7" ht="15.6" x14ac:dyDescent="0.3">
      <c r="A671" s="161"/>
      <c r="B671" s="195"/>
      <c r="C671" s="200"/>
      <c r="D671" s="157"/>
      <c r="E671" s="3"/>
      <c r="F671" s="198"/>
      <c r="G671" s="199"/>
    </row>
    <row r="672" spans="1:7" ht="15.6" x14ac:dyDescent="0.25">
      <c r="A672" s="161" t="s">
        <v>432</v>
      </c>
      <c r="B672" s="201" t="s">
        <v>433</v>
      </c>
      <c r="C672" s="200" t="s">
        <v>434</v>
      </c>
      <c r="D672" s="161"/>
      <c r="E672" s="165"/>
      <c r="F672" s="198"/>
      <c r="G672" s="199"/>
    </row>
    <row r="673" spans="1:10" ht="15.6" x14ac:dyDescent="0.25">
      <c r="A673" s="161"/>
      <c r="B673" s="201"/>
      <c r="C673" s="200"/>
      <c r="D673" s="161"/>
      <c r="E673" s="165"/>
      <c r="F673" s="198"/>
      <c r="G673" s="199"/>
    </row>
    <row r="674" spans="1:10" x14ac:dyDescent="0.3">
      <c r="A674" s="161" t="s">
        <v>435</v>
      </c>
      <c r="B674" s="202"/>
      <c r="C674" s="202" t="s">
        <v>436</v>
      </c>
      <c r="D674" s="15" t="s">
        <v>437</v>
      </c>
      <c r="E674" s="16">
        <v>1</v>
      </c>
      <c r="F674" s="203"/>
      <c r="G674" s="5">
        <f>E674*F674</f>
        <v>0</v>
      </c>
      <c r="I674" s="38"/>
      <c r="J674" s="38"/>
    </row>
    <row r="675" spans="1:10" x14ac:dyDescent="0.3">
      <c r="A675" s="161"/>
      <c r="B675" s="202"/>
      <c r="C675" s="202"/>
      <c r="D675" s="204"/>
      <c r="E675" s="2"/>
      <c r="F675" s="4"/>
      <c r="G675" s="5"/>
      <c r="I675" s="38"/>
      <c r="J675" s="39"/>
    </row>
    <row r="676" spans="1:10" x14ac:dyDescent="0.3">
      <c r="A676" s="20" t="s">
        <v>438</v>
      </c>
      <c r="B676" s="44"/>
      <c r="C676" s="47" t="s">
        <v>439</v>
      </c>
      <c r="D676" s="77" t="s">
        <v>107</v>
      </c>
      <c r="E676" s="205">
        <f>G674</f>
        <v>0</v>
      </c>
      <c r="F676" s="40"/>
      <c r="G676" s="5">
        <f>E676*F676</f>
        <v>0</v>
      </c>
      <c r="H676" s="206"/>
      <c r="I676" s="38"/>
    </row>
    <row r="677" spans="1:10" ht="15.6" x14ac:dyDescent="0.25">
      <c r="A677" s="161"/>
      <c r="B677" s="207"/>
      <c r="C677" s="208"/>
      <c r="D677" s="168"/>
      <c r="E677" s="169"/>
      <c r="F677" s="4"/>
      <c r="G677" s="5"/>
    </row>
    <row r="678" spans="1:10" ht="15.6" x14ac:dyDescent="0.25">
      <c r="A678" s="161" t="s">
        <v>440</v>
      </c>
      <c r="B678" s="201"/>
      <c r="C678" s="200" t="s">
        <v>441</v>
      </c>
      <c r="D678" s="161"/>
      <c r="E678" s="165"/>
      <c r="F678" s="209"/>
      <c r="G678" s="5"/>
      <c r="I678" s="38"/>
      <c r="J678" s="39"/>
    </row>
    <row r="679" spans="1:10" ht="15.6" x14ac:dyDescent="0.25">
      <c r="A679" s="161"/>
      <c r="B679" s="201"/>
      <c r="C679" s="200"/>
      <c r="D679" s="161"/>
      <c r="E679" s="165"/>
      <c r="F679" s="4"/>
      <c r="G679" s="5"/>
      <c r="I679" s="38"/>
    </row>
    <row r="680" spans="1:10" x14ac:dyDescent="0.25">
      <c r="A680" s="161" t="s">
        <v>442</v>
      </c>
      <c r="B680" s="201" t="s">
        <v>443</v>
      </c>
      <c r="C680" s="210" t="s">
        <v>444</v>
      </c>
      <c r="D680" s="161" t="s">
        <v>157</v>
      </c>
      <c r="E680" s="165">
        <v>1000</v>
      </c>
      <c r="F680" s="4"/>
      <c r="G680" s="5">
        <f>E680*F680</f>
        <v>0</v>
      </c>
      <c r="I680" s="39"/>
    </row>
    <row r="681" spans="1:10" x14ac:dyDescent="0.25">
      <c r="A681" s="161"/>
      <c r="B681" s="201"/>
      <c r="C681" s="210"/>
      <c r="D681" s="161"/>
      <c r="E681" s="165"/>
      <c r="F681" s="4"/>
      <c r="G681" s="5"/>
      <c r="I681" s="38"/>
    </row>
    <row r="682" spans="1:10" ht="15.6" x14ac:dyDescent="0.25">
      <c r="A682" s="161"/>
      <c r="B682" s="201"/>
      <c r="C682" s="200"/>
      <c r="D682" s="161"/>
      <c r="E682" s="165"/>
      <c r="F682" s="198"/>
      <c r="G682" s="199"/>
    </row>
    <row r="683" spans="1:10" x14ac:dyDescent="0.25">
      <c r="A683" s="161"/>
      <c r="B683" s="201"/>
      <c r="C683" s="210"/>
      <c r="D683" s="161"/>
      <c r="E683" s="165"/>
      <c r="F683" s="198"/>
      <c r="G683" s="199"/>
      <c r="I683" s="39"/>
    </row>
    <row r="684" spans="1:10" x14ac:dyDescent="0.25">
      <c r="A684" s="161"/>
      <c r="B684" s="201"/>
      <c r="C684" s="210"/>
      <c r="D684" s="161"/>
      <c r="E684" s="165"/>
      <c r="F684" s="198"/>
      <c r="G684" s="199"/>
    </row>
    <row r="685" spans="1:10" x14ac:dyDescent="0.25">
      <c r="A685" s="161"/>
      <c r="B685" s="201"/>
      <c r="C685" s="210"/>
      <c r="D685" s="161"/>
      <c r="E685" s="165"/>
      <c r="F685" s="198"/>
      <c r="G685" s="199"/>
    </row>
    <row r="686" spans="1:10" x14ac:dyDescent="0.25">
      <c r="A686" s="161"/>
      <c r="B686" s="201"/>
      <c r="C686" s="210"/>
      <c r="D686" s="161"/>
      <c r="E686" s="165"/>
      <c r="F686" s="198"/>
      <c r="G686" s="199"/>
    </row>
    <row r="687" spans="1:10" x14ac:dyDescent="0.25">
      <c r="A687" s="161"/>
      <c r="B687" s="201"/>
      <c r="C687" s="210"/>
      <c r="D687" s="161"/>
      <c r="E687" s="165"/>
      <c r="F687" s="198"/>
      <c r="G687" s="199"/>
    </row>
    <row r="688" spans="1:10" x14ac:dyDescent="0.25">
      <c r="A688" s="161"/>
      <c r="B688" s="201"/>
      <c r="C688" s="210"/>
      <c r="D688" s="161"/>
      <c r="E688" s="165"/>
      <c r="F688" s="198"/>
      <c r="G688" s="199"/>
    </row>
    <row r="689" spans="1:7" x14ac:dyDescent="0.25">
      <c r="A689" s="161"/>
      <c r="B689" s="201"/>
      <c r="C689" s="210"/>
      <c r="D689" s="161"/>
      <c r="E689" s="165"/>
      <c r="F689" s="198"/>
      <c r="G689" s="199"/>
    </row>
    <row r="690" spans="1:7" x14ac:dyDescent="0.25">
      <c r="A690" s="161"/>
      <c r="B690" s="201"/>
      <c r="C690" s="210"/>
      <c r="D690" s="161"/>
      <c r="E690" s="165"/>
      <c r="F690" s="211"/>
      <c r="G690" s="212"/>
    </row>
    <row r="691" spans="1:7" ht="15.6" x14ac:dyDescent="0.3">
      <c r="A691" s="161"/>
      <c r="B691" s="213"/>
      <c r="C691" s="210"/>
      <c r="D691" s="161"/>
      <c r="E691" s="165"/>
      <c r="F691" s="198"/>
      <c r="G691" s="199"/>
    </row>
    <row r="692" spans="1:7" ht="15.6" x14ac:dyDescent="0.3">
      <c r="A692" s="161"/>
      <c r="B692" s="213"/>
      <c r="C692" s="210"/>
      <c r="D692" s="161"/>
      <c r="E692" s="165"/>
      <c r="F692" s="198"/>
      <c r="G692" s="199"/>
    </row>
    <row r="693" spans="1:7" ht="15.6" x14ac:dyDescent="0.3">
      <c r="A693" s="161"/>
      <c r="B693" s="213"/>
      <c r="C693" s="210"/>
      <c r="D693" s="161"/>
      <c r="E693" s="165"/>
      <c r="F693" s="198"/>
      <c r="G693" s="199"/>
    </row>
    <row r="694" spans="1:7" ht="15.6" x14ac:dyDescent="0.3">
      <c r="A694" s="161"/>
      <c r="B694" s="213"/>
      <c r="C694" s="210"/>
      <c r="D694" s="161"/>
      <c r="E694" s="165"/>
      <c r="F694" s="198"/>
      <c r="G694" s="199"/>
    </row>
    <row r="695" spans="1:7" ht="15.6" x14ac:dyDescent="0.3">
      <c r="A695" s="161"/>
      <c r="B695" s="213"/>
      <c r="C695" s="210"/>
      <c r="D695" s="161"/>
      <c r="E695" s="165"/>
      <c r="F695" s="198"/>
      <c r="G695" s="199"/>
    </row>
    <row r="696" spans="1:7" x14ac:dyDescent="0.25">
      <c r="A696" s="161"/>
      <c r="B696" s="201"/>
      <c r="C696" s="210"/>
      <c r="D696" s="161"/>
      <c r="E696" s="165"/>
      <c r="F696" s="198"/>
      <c r="G696" s="199"/>
    </row>
    <row r="697" spans="1:7" ht="15.6" x14ac:dyDescent="0.3">
      <c r="A697" s="161"/>
      <c r="B697" s="213"/>
      <c r="C697" s="200"/>
      <c r="D697" s="161"/>
      <c r="E697" s="165"/>
      <c r="F697" s="198"/>
      <c r="G697" s="199"/>
    </row>
    <row r="698" spans="1:7" x14ac:dyDescent="0.25">
      <c r="A698" s="161"/>
      <c r="B698" s="201"/>
      <c r="C698" s="210"/>
      <c r="D698" s="161"/>
      <c r="E698" s="165"/>
      <c r="F698" s="198"/>
      <c r="G698" s="199"/>
    </row>
    <row r="699" spans="1:7" x14ac:dyDescent="0.25">
      <c r="A699" s="161"/>
      <c r="B699" s="201"/>
      <c r="C699" s="210"/>
      <c r="D699" s="161"/>
      <c r="E699" s="165"/>
      <c r="F699" s="198"/>
      <c r="G699" s="199"/>
    </row>
    <row r="700" spans="1:7" x14ac:dyDescent="0.25">
      <c r="A700" s="161"/>
      <c r="B700" s="201"/>
      <c r="C700" s="210"/>
      <c r="D700" s="161"/>
      <c r="E700" s="165"/>
      <c r="F700" s="198"/>
      <c r="G700" s="199"/>
    </row>
    <row r="701" spans="1:7" x14ac:dyDescent="0.25">
      <c r="A701" s="161"/>
      <c r="B701" s="201"/>
      <c r="C701" s="210"/>
      <c r="D701" s="161"/>
      <c r="E701" s="165"/>
      <c r="F701" s="198"/>
      <c r="G701" s="199"/>
    </row>
    <row r="702" spans="1:7" x14ac:dyDescent="0.25">
      <c r="A702" s="161"/>
      <c r="B702" s="201"/>
      <c r="C702" s="210"/>
      <c r="D702" s="161"/>
      <c r="E702" s="165"/>
      <c r="F702" s="198"/>
      <c r="G702" s="199"/>
    </row>
    <row r="703" spans="1:7" x14ac:dyDescent="0.25">
      <c r="A703" s="161"/>
      <c r="B703" s="201"/>
      <c r="C703" s="210"/>
      <c r="D703" s="161"/>
      <c r="E703" s="165"/>
      <c r="F703" s="198"/>
      <c r="G703" s="199"/>
    </row>
    <row r="704" spans="1:7" ht="15.6" x14ac:dyDescent="0.25">
      <c r="A704" s="161"/>
      <c r="B704" s="201"/>
      <c r="C704" s="200"/>
      <c r="D704" s="161"/>
      <c r="E704" s="165"/>
      <c r="F704" s="198"/>
      <c r="G704" s="199"/>
    </row>
    <row r="705" spans="1:7" x14ac:dyDescent="0.25">
      <c r="A705" s="161"/>
      <c r="B705" s="201"/>
      <c r="C705" s="210"/>
      <c r="D705" s="161"/>
      <c r="E705" s="165"/>
      <c r="F705" s="198"/>
      <c r="G705" s="199"/>
    </row>
    <row r="706" spans="1:7" x14ac:dyDescent="0.25">
      <c r="A706" s="161"/>
      <c r="B706" s="201"/>
      <c r="C706" s="210"/>
      <c r="D706" s="161"/>
      <c r="E706" s="165"/>
      <c r="F706" s="198"/>
      <c r="G706" s="199"/>
    </row>
    <row r="707" spans="1:7" x14ac:dyDescent="0.25">
      <c r="A707" s="161"/>
      <c r="B707" s="201"/>
      <c r="C707" s="210"/>
      <c r="D707" s="161"/>
      <c r="E707" s="165"/>
      <c r="F707" s="198"/>
      <c r="G707" s="199"/>
    </row>
    <row r="708" spans="1:7" x14ac:dyDescent="0.25">
      <c r="A708" s="161"/>
      <c r="B708" s="201"/>
      <c r="C708" s="210"/>
      <c r="D708" s="161"/>
      <c r="E708" s="165"/>
      <c r="F708" s="198"/>
      <c r="G708" s="199"/>
    </row>
    <row r="709" spans="1:7" x14ac:dyDescent="0.25">
      <c r="A709" s="161"/>
      <c r="B709" s="201"/>
      <c r="C709" s="210"/>
      <c r="D709" s="161"/>
      <c r="E709" s="165"/>
      <c r="F709" s="198"/>
      <c r="G709" s="199"/>
    </row>
    <row r="710" spans="1:7" ht="15.6" x14ac:dyDescent="0.25">
      <c r="A710" s="161"/>
      <c r="B710" s="201"/>
      <c r="C710" s="200"/>
      <c r="D710" s="161"/>
      <c r="E710" s="165"/>
      <c r="F710" s="198"/>
      <c r="G710" s="199"/>
    </row>
    <row r="711" spans="1:7" x14ac:dyDescent="0.25">
      <c r="A711" s="161"/>
      <c r="B711" s="201"/>
      <c r="C711" s="210"/>
      <c r="D711" s="161"/>
      <c r="E711" s="165"/>
      <c r="F711" s="198"/>
      <c r="G711" s="199"/>
    </row>
    <row r="712" spans="1:7" x14ac:dyDescent="0.25">
      <c r="A712" s="161"/>
      <c r="B712" s="201"/>
      <c r="C712" s="210"/>
      <c r="D712" s="161"/>
      <c r="E712" s="165"/>
      <c r="F712" s="198"/>
      <c r="G712" s="199"/>
    </row>
    <row r="713" spans="1:7" x14ac:dyDescent="0.25">
      <c r="A713" s="161"/>
      <c r="B713" s="201"/>
      <c r="C713" s="210"/>
      <c r="D713" s="161"/>
      <c r="E713" s="165"/>
      <c r="F713" s="198"/>
      <c r="G713" s="199"/>
    </row>
    <row r="714" spans="1:7" x14ac:dyDescent="0.25">
      <c r="A714" s="161"/>
      <c r="B714" s="201"/>
      <c r="C714" s="210"/>
      <c r="D714" s="161"/>
      <c r="E714" s="165"/>
      <c r="F714" s="198"/>
      <c r="G714" s="199"/>
    </row>
    <row r="715" spans="1:7" x14ac:dyDescent="0.25">
      <c r="A715" s="161"/>
      <c r="B715" s="201"/>
      <c r="C715" s="210"/>
      <c r="D715" s="161"/>
      <c r="E715" s="165"/>
      <c r="F715" s="198"/>
      <c r="G715" s="199"/>
    </row>
    <row r="716" spans="1:7" x14ac:dyDescent="0.25">
      <c r="A716" s="161"/>
      <c r="B716" s="201"/>
      <c r="C716" s="210"/>
      <c r="D716" s="161"/>
      <c r="E716" s="165"/>
      <c r="F716" s="198"/>
      <c r="G716" s="199"/>
    </row>
    <row r="717" spans="1:7" x14ac:dyDescent="0.25">
      <c r="A717" s="161"/>
      <c r="B717" s="201"/>
      <c r="C717" s="210"/>
      <c r="D717" s="161"/>
      <c r="E717" s="165"/>
      <c r="F717" s="198"/>
      <c r="G717" s="199"/>
    </row>
    <row r="718" spans="1:7" x14ac:dyDescent="0.25">
      <c r="A718" s="161"/>
      <c r="B718" s="201"/>
      <c r="C718" s="210"/>
      <c r="D718" s="161"/>
      <c r="E718" s="165"/>
      <c r="F718" s="17"/>
      <c r="G718" s="199"/>
    </row>
    <row r="719" spans="1:7" x14ac:dyDescent="0.25">
      <c r="A719" s="161"/>
      <c r="B719" s="201"/>
      <c r="C719" s="210"/>
      <c r="D719" s="161"/>
      <c r="E719" s="165"/>
      <c r="F719" s="17"/>
      <c r="G719" s="199"/>
    </row>
    <row r="720" spans="1:7" ht="15.6" thickBot="1" x14ac:dyDescent="0.3">
      <c r="A720" s="161"/>
      <c r="B720" s="201"/>
      <c r="C720" s="210"/>
      <c r="D720" s="161"/>
      <c r="E720" s="165"/>
      <c r="F720" s="198"/>
      <c r="G720" s="199"/>
    </row>
    <row r="721" spans="1:8" ht="31.95" customHeight="1" thickBot="1" x14ac:dyDescent="0.35">
      <c r="A721" s="350" t="s">
        <v>147</v>
      </c>
      <c r="B721" s="351"/>
      <c r="C721" s="351"/>
      <c r="D721" s="351"/>
      <c r="E721" s="351"/>
      <c r="F721" s="351"/>
      <c r="G721" s="214">
        <f>SUM(G670:G720)</f>
        <v>0</v>
      </c>
    </row>
    <row r="722" spans="1:8" ht="31.8" thickBot="1" x14ac:dyDescent="0.35">
      <c r="A722" s="215" t="s">
        <v>0</v>
      </c>
      <c r="B722" s="215" t="s">
        <v>1</v>
      </c>
      <c r="C722" s="216" t="s">
        <v>2</v>
      </c>
      <c r="D722" s="216" t="s">
        <v>3</v>
      </c>
      <c r="E722" s="217" t="s">
        <v>4</v>
      </c>
      <c r="F722" s="218" t="s">
        <v>5</v>
      </c>
      <c r="G722" s="219" t="s">
        <v>6</v>
      </c>
    </row>
    <row r="723" spans="1:8" ht="15.6" x14ac:dyDescent="0.3">
      <c r="A723" s="157"/>
      <c r="B723" s="220"/>
      <c r="C723" s="220"/>
      <c r="D723" s="221"/>
      <c r="E723" s="222"/>
      <c r="F723" s="7"/>
      <c r="G723" s="223"/>
    </row>
    <row r="724" spans="1:8" ht="15.6" x14ac:dyDescent="0.3">
      <c r="A724" s="161">
        <v>8</v>
      </c>
      <c r="B724" s="202"/>
      <c r="C724" s="224" t="s">
        <v>445</v>
      </c>
      <c r="D724" s="204"/>
      <c r="E724" s="225"/>
      <c r="F724" s="7"/>
      <c r="G724" s="223"/>
    </row>
    <row r="725" spans="1:8" x14ac:dyDescent="0.3">
      <c r="A725" s="161" t="str">
        <f>IF(E725=0,"",$A$7&amp;COUNTIF($A$8:A724,"&gt;&lt;*")+1)</f>
        <v/>
      </c>
      <c r="B725" s="202"/>
      <c r="C725" s="202"/>
      <c r="D725" s="204"/>
      <c r="E725" s="225"/>
      <c r="F725" s="7"/>
      <c r="G725" s="223"/>
    </row>
    <row r="726" spans="1:8" x14ac:dyDescent="0.3">
      <c r="A726" s="161" t="s">
        <v>446</v>
      </c>
      <c r="B726" s="204" t="s">
        <v>447</v>
      </c>
      <c r="C726" s="202" t="s">
        <v>448</v>
      </c>
      <c r="D726" s="204" t="s">
        <v>157</v>
      </c>
      <c r="E726" s="204">
        <v>3000</v>
      </c>
      <c r="F726" s="7"/>
      <c r="G726" s="223">
        <f>E726*F726</f>
        <v>0</v>
      </c>
    </row>
    <row r="727" spans="1:8" x14ac:dyDescent="0.3">
      <c r="A727" s="161"/>
      <c r="B727" s="204"/>
      <c r="C727" s="202"/>
      <c r="D727" s="204"/>
      <c r="E727" s="204"/>
      <c r="F727" s="7"/>
      <c r="G727" s="223"/>
    </row>
    <row r="728" spans="1:8" x14ac:dyDescent="0.3">
      <c r="A728" s="20" t="s">
        <v>449</v>
      </c>
      <c r="B728" s="204" t="s">
        <v>450</v>
      </c>
      <c r="C728" s="202" t="s">
        <v>451</v>
      </c>
      <c r="D728" s="204" t="s">
        <v>157</v>
      </c>
      <c r="E728" s="204">
        <v>3000</v>
      </c>
      <c r="F728" s="7"/>
      <c r="G728" s="223">
        <f>E728*F728</f>
        <v>0</v>
      </c>
    </row>
    <row r="729" spans="1:8" x14ac:dyDescent="0.3">
      <c r="A729" s="161"/>
      <c r="B729" s="204"/>
      <c r="C729" s="202"/>
      <c r="D729" s="204"/>
      <c r="E729" s="204"/>
      <c r="F729" s="7"/>
      <c r="G729" s="223"/>
    </row>
    <row r="730" spans="1:8" x14ac:dyDescent="0.3">
      <c r="A730" s="161" t="s">
        <v>452</v>
      </c>
      <c r="B730" s="204" t="s">
        <v>453</v>
      </c>
      <c r="C730" s="202" t="s">
        <v>454</v>
      </c>
      <c r="D730" s="15" t="s">
        <v>437</v>
      </c>
      <c r="E730" s="204">
        <v>1</v>
      </c>
      <c r="F730" s="271"/>
      <c r="G730" s="223">
        <f t="shared" ref="G730" si="61">E730*F730</f>
        <v>0</v>
      </c>
      <c r="H730" s="38"/>
    </row>
    <row r="731" spans="1:8" x14ac:dyDescent="0.3">
      <c r="A731" s="161"/>
      <c r="B731" s="202"/>
      <c r="C731" s="202"/>
      <c r="D731" s="204"/>
      <c r="E731" s="204"/>
      <c r="F731" s="7"/>
      <c r="G731" s="223"/>
    </row>
    <row r="732" spans="1:8" x14ac:dyDescent="0.3">
      <c r="A732" s="20" t="s">
        <v>455</v>
      </c>
      <c r="B732" s="15"/>
      <c r="C732" s="25" t="s">
        <v>456</v>
      </c>
      <c r="D732" s="226" t="s">
        <v>107</v>
      </c>
      <c r="E732" s="1">
        <f>F730</f>
        <v>0</v>
      </c>
      <c r="F732" s="227"/>
      <c r="G732" s="223">
        <f>E732*F732</f>
        <v>0</v>
      </c>
    </row>
    <row r="733" spans="1:8" x14ac:dyDescent="0.3">
      <c r="A733" s="161"/>
      <c r="B733" s="202"/>
      <c r="C733" s="202"/>
      <c r="D733" s="204"/>
      <c r="E733" s="2"/>
      <c r="F733" s="7"/>
      <c r="G733" s="223"/>
    </row>
    <row r="734" spans="1:8" ht="15.6" x14ac:dyDescent="0.3">
      <c r="A734" s="161"/>
      <c r="B734" s="228"/>
      <c r="C734" s="202"/>
      <c r="D734" s="204"/>
      <c r="E734" s="2"/>
      <c r="F734" s="7"/>
      <c r="G734" s="223"/>
    </row>
    <row r="735" spans="1:8" ht="15.6" x14ac:dyDescent="0.3">
      <c r="A735" s="161"/>
      <c r="B735" s="228"/>
      <c r="C735" s="202"/>
      <c r="D735" s="204"/>
      <c r="E735" s="2"/>
      <c r="F735" s="7"/>
      <c r="G735" s="223"/>
    </row>
    <row r="736" spans="1:8" x14ac:dyDescent="0.3">
      <c r="A736" s="161"/>
      <c r="B736" s="202"/>
      <c r="C736" s="202"/>
      <c r="D736" s="204"/>
      <c r="E736" s="225"/>
      <c r="F736" s="7"/>
      <c r="G736" s="223"/>
    </row>
    <row r="737" spans="1:7" ht="15.6" x14ac:dyDescent="0.3">
      <c r="A737" s="161"/>
      <c r="B737" s="228"/>
      <c r="C737" s="202"/>
      <c r="D737" s="204"/>
      <c r="E737" s="2"/>
      <c r="F737" s="7"/>
      <c r="G737" s="223"/>
    </row>
    <row r="738" spans="1:7" x14ac:dyDescent="0.3">
      <c r="A738" s="161"/>
      <c r="B738" s="202"/>
      <c r="C738" s="202"/>
      <c r="D738" s="204"/>
      <c r="E738" s="2"/>
      <c r="F738" s="7"/>
      <c r="G738" s="223"/>
    </row>
    <row r="739" spans="1:7" ht="15.6" x14ac:dyDescent="0.3">
      <c r="A739" s="161"/>
      <c r="B739" s="228"/>
      <c r="C739" s="202"/>
      <c r="D739" s="204"/>
      <c r="E739" s="2"/>
      <c r="F739" s="7"/>
      <c r="G739" s="223"/>
    </row>
    <row r="740" spans="1:7" ht="15.6" x14ac:dyDescent="0.3">
      <c r="A740" s="161"/>
      <c r="B740" s="228"/>
      <c r="C740" s="202"/>
      <c r="D740" s="204"/>
      <c r="E740" s="225"/>
      <c r="F740" s="7"/>
      <c r="G740" s="223"/>
    </row>
    <row r="741" spans="1:7" ht="15.6" x14ac:dyDescent="0.3">
      <c r="A741" s="161"/>
      <c r="B741" s="228"/>
      <c r="C741" s="202"/>
      <c r="D741" s="204"/>
      <c r="E741" s="225"/>
      <c r="F741" s="7"/>
      <c r="G741" s="223"/>
    </row>
    <row r="742" spans="1:7" ht="15.6" x14ac:dyDescent="0.3">
      <c r="A742" s="161"/>
      <c r="B742" s="228"/>
      <c r="C742" s="202"/>
      <c r="D742" s="204"/>
      <c r="E742" s="225"/>
      <c r="F742" s="7"/>
      <c r="G742" s="223"/>
    </row>
    <row r="743" spans="1:7" ht="15.6" x14ac:dyDescent="0.3">
      <c r="A743" s="161"/>
      <c r="B743" s="228"/>
      <c r="C743" s="202"/>
      <c r="D743" s="204"/>
      <c r="E743" s="225"/>
      <c r="F743" s="7"/>
      <c r="G743" s="223"/>
    </row>
    <row r="744" spans="1:7" x14ac:dyDescent="0.3">
      <c r="A744" s="161"/>
      <c r="B744" s="202"/>
      <c r="C744" s="202"/>
      <c r="D744" s="204"/>
      <c r="E744" s="225"/>
      <c r="F744" s="7"/>
      <c r="G744" s="223"/>
    </row>
    <row r="745" spans="1:7" x14ac:dyDescent="0.3">
      <c r="A745" s="161"/>
      <c r="B745" s="202"/>
      <c r="C745" s="202"/>
      <c r="D745" s="204"/>
      <c r="E745" s="225"/>
      <c r="F745" s="7"/>
      <c r="G745" s="223"/>
    </row>
    <row r="746" spans="1:7" x14ac:dyDescent="0.3">
      <c r="A746" s="161"/>
      <c r="B746" s="202"/>
      <c r="C746" s="202"/>
      <c r="D746" s="204"/>
      <c r="E746" s="2"/>
      <c r="F746" s="7"/>
      <c r="G746" s="223"/>
    </row>
    <row r="747" spans="1:7" ht="15.6" x14ac:dyDescent="0.3">
      <c r="A747" s="161"/>
      <c r="B747" s="202"/>
      <c r="C747" s="228"/>
      <c r="D747" s="204"/>
      <c r="E747" s="2"/>
      <c r="F747" s="7"/>
      <c r="G747" s="223"/>
    </row>
    <row r="748" spans="1:7" x14ac:dyDescent="0.3">
      <c r="A748" s="161"/>
      <c r="B748" s="202"/>
      <c r="C748" s="202"/>
      <c r="D748" s="204"/>
      <c r="E748" s="2"/>
      <c r="F748" s="7"/>
      <c r="G748" s="223"/>
    </row>
    <row r="749" spans="1:7" x14ac:dyDescent="0.3">
      <c r="A749" s="161"/>
      <c r="B749" s="202"/>
      <c r="C749" s="202"/>
      <c r="D749" s="204"/>
      <c r="E749" s="225"/>
      <c r="F749" s="7"/>
      <c r="G749" s="223"/>
    </row>
    <row r="750" spans="1:7" x14ac:dyDescent="0.3">
      <c r="A750" s="161"/>
      <c r="B750" s="202"/>
      <c r="C750" s="202"/>
      <c r="D750" s="204"/>
      <c r="E750" s="225"/>
      <c r="F750" s="7"/>
      <c r="G750" s="223"/>
    </row>
    <row r="751" spans="1:7" x14ac:dyDescent="0.3">
      <c r="A751" s="161"/>
      <c r="B751" s="202"/>
      <c r="C751" s="202"/>
      <c r="D751" s="204"/>
      <c r="E751" s="225"/>
      <c r="F751" s="7"/>
      <c r="G751" s="223"/>
    </row>
    <row r="752" spans="1:7" x14ac:dyDescent="0.3">
      <c r="A752" s="161"/>
      <c r="B752" s="202"/>
      <c r="C752" s="202"/>
      <c r="D752" s="204"/>
      <c r="E752" s="225"/>
      <c r="F752" s="7"/>
      <c r="G752" s="223"/>
    </row>
    <row r="753" spans="1:7" x14ac:dyDescent="0.3">
      <c r="A753" s="161"/>
      <c r="B753" s="202"/>
      <c r="C753" s="202"/>
      <c r="D753" s="204"/>
      <c r="E753" s="225"/>
      <c r="F753" s="7"/>
      <c r="G753" s="223"/>
    </row>
    <row r="754" spans="1:7" x14ac:dyDescent="0.3">
      <c r="A754" s="161"/>
      <c r="B754" s="202"/>
      <c r="C754" s="202"/>
      <c r="D754" s="204"/>
      <c r="E754" s="225"/>
      <c r="F754" s="7"/>
      <c r="G754" s="223"/>
    </row>
    <row r="755" spans="1:7" x14ac:dyDescent="0.3">
      <c r="A755" s="161"/>
      <c r="B755" s="202"/>
      <c r="C755" s="202"/>
      <c r="D755" s="204"/>
      <c r="E755" s="225"/>
      <c r="F755" s="7"/>
      <c r="G755" s="223"/>
    </row>
    <row r="756" spans="1:7" x14ac:dyDescent="0.3">
      <c r="A756" s="161"/>
      <c r="B756" s="202"/>
      <c r="C756" s="202"/>
      <c r="D756" s="204"/>
      <c r="E756" s="225"/>
      <c r="F756" s="7"/>
      <c r="G756" s="223"/>
    </row>
    <row r="757" spans="1:7" x14ac:dyDescent="0.3">
      <c r="A757" s="161"/>
      <c r="B757" s="202"/>
      <c r="C757" s="202"/>
      <c r="D757" s="204"/>
      <c r="E757" s="225"/>
      <c r="F757" s="7"/>
      <c r="G757" s="223"/>
    </row>
    <row r="758" spans="1:7" x14ac:dyDescent="0.3">
      <c r="A758" s="161"/>
      <c r="B758" s="202"/>
      <c r="C758" s="202"/>
      <c r="D758" s="204"/>
      <c r="E758" s="2"/>
      <c r="F758" s="7"/>
      <c r="G758" s="223"/>
    </row>
    <row r="759" spans="1:7" ht="15.6" x14ac:dyDescent="0.3">
      <c r="A759" s="161"/>
      <c r="B759" s="202"/>
      <c r="C759" s="228"/>
      <c r="D759" s="204"/>
      <c r="E759" s="2"/>
      <c r="F759" s="7"/>
      <c r="G759" s="223"/>
    </row>
    <row r="760" spans="1:7" x14ac:dyDescent="0.3">
      <c r="A760" s="161"/>
      <c r="B760" s="202"/>
      <c r="C760" s="202"/>
      <c r="D760" s="204"/>
      <c r="E760" s="2"/>
      <c r="F760" s="7"/>
      <c r="G760" s="223"/>
    </row>
    <row r="761" spans="1:7" x14ac:dyDescent="0.3">
      <c r="A761" s="161"/>
      <c r="B761" s="202"/>
      <c r="C761" s="202"/>
      <c r="D761" s="204"/>
      <c r="E761" s="2"/>
      <c r="F761" s="7"/>
      <c r="G761" s="223"/>
    </row>
    <row r="762" spans="1:7" x14ac:dyDescent="0.3">
      <c r="A762" s="161"/>
      <c r="B762" s="202"/>
      <c r="C762" s="202"/>
      <c r="D762" s="204"/>
      <c r="E762" s="225"/>
      <c r="F762" s="7"/>
      <c r="G762" s="223"/>
    </row>
    <row r="763" spans="1:7" x14ac:dyDescent="0.3">
      <c r="A763" s="161"/>
      <c r="B763" s="202"/>
      <c r="C763" s="202"/>
      <c r="D763" s="204"/>
      <c r="E763" s="225"/>
      <c r="F763" s="7"/>
      <c r="G763" s="223"/>
    </row>
    <row r="764" spans="1:7" x14ac:dyDescent="0.3">
      <c r="A764" s="161"/>
      <c r="B764" s="202"/>
      <c r="C764" s="202"/>
      <c r="D764" s="204"/>
      <c r="E764" s="225"/>
      <c r="F764" s="7"/>
      <c r="G764" s="223"/>
    </row>
    <row r="765" spans="1:7" x14ac:dyDescent="0.3">
      <c r="A765" s="161"/>
      <c r="B765" s="202"/>
      <c r="C765" s="202"/>
      <c r="D765" s="204"/>
      <c r="E765" s="2"/>
      <c r="F765" s="7"/>
      <c r="G765" s="223"/>
    </row>
    <row r="766" spans="1:7" x14ac:dyDescent="0.3">
      <c r="A766" s="161"/>
      <c r="B766" s="202"/>
      <c r="C766" s="202"/>
      <c r="D766" s="204"/>
      <c r="E766" s="225"/>
      <c r="F766" s="7"/>
      <c r="G766" s="223"/>
    </row>
    <row r="767" spans="1:7" ht="15.6" thickBot="1" x14ac:dyDescent="0.35">
      <c r="A767" s="161"/>
      <c r="B767" s="202"/>
      <c r="C767" s="202"/>
      <c r="D767" s="204"/>
      <c r="E767" s="2"/>
      <c r="F767" s="7"/>
      <c r="G767" s="223"/>
    </row>
    <row r="768" spans="1:7" ht="24.6" customHeight="1" thickBot="1" x14ac:dyDescent="0.35">
      <c r="A768" s="356" t="s">
        <v>457</v>
      </c>
      <c r="B768" s="357"/>
      <c r="C768" s="357"/>
      <c r="D768" s="357"/>
      <c r="E768" s="357"/>
      <c r="F768" s="357"/>
      <c r="G768" s="229">
        <f>SUM(G723:G767)</f>
        <v>0</v>
      </c>
    </row>
    <row r="769" spans="1:7" x14ac:dyDescent="0.3">
      <c r="A769" s="364" t="s">
        <v>0</v>
      </c>
      <c r="B769" s="366" t="s">
        <v>1</v>
      </c>
      <c r="C769" s="366" t="s">
        <v>2</v>
      </c>
      <c r="D769" s="366" t="s">
        <v>3</v>
      </c>
      <c r="E769" s="375" t="s">
        <v>4</v>
      </c>
      <c r="F769" s="377" t="s">
        <v>5</v>
      </c>
      <c r="G769" s="381" t="s">
        <v>6</v>
      </c>
    </row>
    <row r="770" spans="1:7" ht="15.6" thickBot="1" x14ac:dyDescent="0.35">
      <c r="A770" s="365"/>
      <c r="B770" s="367"/>
      <c r="C770" s="367"/>
      <c r="D770" s="367"/>
      <c r="E770" s="376"/>
      <c r="F770" s="378"/>
      <c r="G770" s="382"/>
    </row>
    <row r="771" spans="1:7" ht="15.6" x14ac:dyDescent="0.3">
      <c r="A771" s="157"/>
      <c r="B771" s="157"/>
      <c r="C771" s="230"/>
      <c r="D771" s="230"/>
      <c r="E771" s="197"/>
      <c r="F771" s="4"/>
      <c r="G771" s="5"/>
    </row>
    <row r="772" spans="1:7" ht="15.6" x14ac:dyDescent="0.3">
      <c r="A772" s="161" t="s">
        <v>458</v>
      </c>
      <c r="B772" s="157"/>
      <c r="C772" s="231" t="s">
        <v>459</v>
      </c>
      <c r="D772" s="232"/>
      <c r="E772" s="165"/>
      <c r="F772" s="4"/>
      <c r="G772" s="5"/>
    </row>
    <row r="773" spans="1:7" x14ac:dyDescent="0.3">
      <c r="A773" s="161" t="str">
        <f>IF(E773=0,"",$A$8&amp;COUNTIF($A$9:A772,"&gt;&lt;*")+1)</f>
        <v/>
      </c>
      <c r="B773" s="161"/>
      <c r="C773" s="232"/>
      <c r="D773" s="232"/>
      <c r="E773" s="165"/>
      <c r="F773" s="4"/>
      <c r="G773" s="5"/>
    </row>
    <row r="774" spans="1:7" ht="30" x14ac:dyDescent="0.3">
      <c r="A774" s="155" t="s">
        <v>460</v>
      </c>
      <c r="B774" s="155" t="s">
        <v>461</v>
      </c>
      <c r="C774" s="232" t="s">
        <v>462</v>
      </c>
      <c r="D774" s="161" t="s">
        <v>157</v>
      </c>
      <c r="E774" s="165">
        <v>3000</v>
      </c>
      <c r="F774" s="4"/>
      <c r="G774" s="5">
        <f>E774*F774</f>
        <v>0</v>
      </c>
    </row>
    <row r="775" spans="1:7" x14ac:dyDescent="0.3">
      <c r="A775" s="155"/>
      <c r="B775" s="155"/>
      <c r="C775" s="232"/>
      <c r="D775" s="161"/>
      <c r="E775" s="165"/>
      <c r="F775" s="4"/>
      <c r="G775" s="5"/>
    </row>
    <row r="776" spans="1:7" ht="30" x14ac:dyDescent="0.3">
      <c r="A776" s="155" t="s">
        <v>463</v>
      </c>
      <c r="B776" s="155" t="s">
        <v>464</v>
      </c>
      <c r="C776" s="233" t="s">
        <v>465</v>
      </c>
      <c r="D776" s="161" t="s">
        <v>157</v>
      </c>
      <c r="E776" s="165">
        <v>3000</v>
      </c>
      <c r="F776" s="4"/>
      <c r="G776" s="5">
        <f>E776*F776</f>
        <v>0</v>
      </c>
    </row>
    <row r="777" spans="1:7" x14ac:dyDescent="0.3">
      <c r="A777" s="155"/>
      <c r="B777" s="155"/>
      <c r="C777" s="232"/>
      <c r="D777" s="161"/>
      <c r="E777" s="165"/>
      <c r="F777" s="4"/>
      <c r="G777" s="5"/>
    </row>
    <row r="778" spans="1:7" ht="60" x14ac:dyDescent="0.3">
      <c r="A778" s="155" t="s">
        <v>466</v>
      </c>
      <c r="B778" s="155" t="s">
        <v>467</v>
      </c>
      <c r="C778" s="232" t="s">
        <v>468</v>
      </c>
      <c r="D778" s="161" t="s">
        <v>157</v>
      </c>
      <c r="E778" s="165">
        <v>3000</v>
      </c>
      <c r="F778" s="4"/>
      <c r="G778" s="5">
        <f>E778*F778</f>
        <v>0</v>
      </c>
    </row>
    <row r="779" spans="1:7" x14ac:dyDescent="0.3">
      <c r="A779" s="155" t="str">
        <f>IF(E779=0,"",$A$8&amp;COUNTIF($A$9:A774,"&gt;&lt;*")+1)</f>
        <v/>
      </c>
      <c r="B779" s="155"/>
      <c r="C779" s="156"/>
      <c r="D779" s="161"/>
      <c r="E779" s="165"/>
      <c r="F779" s="4"/>
      <c r="G779" s="5"/>
    </row>
    <row r="780" spans="1:7" ht="15.6" x14ac:dyDescent="0.3">
      <c r="A780" s="155" t="s">
        <v>469</v>
      </c>
      <c r="B780" s="155" t="s">
        <v>470</v>
      </c>
      <c r="C780" s="288" t="s">
        <v>471</v>
      </c>
      <c r="D780" s="161" t="s">
        <v>157</v>
      </c>
      <c r="E780" s="165">
        <v>3000</v>
      </c>
      <c r="F780" s="4"/>
      <c r="G780" s="5">
        <f>E780*F780</f>
        <v>0</v>
      </c>
    </row>
    <row r="781" spans="1:7" x14ac:dyDescent="0.3">
      <c r="A781" s="155"/>
      <c r="B781" s="155"/>
      <c r="C781" s="156"/>
      <c r="D781" s="161"/>
      <c r="E781" s="165"/>
      <c r="F781" s="4"/>
      <c r="G781" s="5"/>
    </row>
    <row r="782" spans="1:7" ht="15.6" x14ac:dyDescent="0.3">
      <c r="A782" s="155" t="s">
        <v>472</v>
      </c>
      <c r="B782" s="161"/>
      <c r="C782" s="231" t="s">
        <v>473</v>
      </c>
      <c r="D782" s="161"/>
      <c r="E782" s="165"/>
      <c r="F782" s="4"/>
      <c r="G782" s="5"/>
    </row>
    <row r="783" spans="1:7" x14ac:dyDescent="0.3">
      <c r="A783" s="155" t="str">
        <f>IF(E783=0,"",$A$8&amp;COUNTIF($A$9:A782,"&gt;&lt;*")+1)</f>
        <v/>
      </c>
      <c r="B783" s="161"/>
      <c r="C783" s="232"/>
      <c r="D783" s="161"/>
      <c r="E783" s="165"/>
      <c r="F783" s="4"/>
      <c r="G783" s="5"/>
    </row>
    <row r="784" spans="1:7" x14ac:dyDescent="0.3">
      <c r="A784" s="155" t="s">
        <v>474</v>
      </c>
      <c r="B784" s="161" t="s">
        <v>475</v>
      </c>
      <c r="C784" s="232" t="s">
        <v>476</v>
      </c>
      <c r="D784" s="161" t="s">
        <v>157</v>
      </c>
      <c r="E784" s="165">
        <v>5</v>
      </c>
      <c r="F784" s="4"/>
      <c r="G784" s="5">
        <f>E784*F784</f>
        <v>0</v>
      </c>
    </row>
    <row r="785" spans="1:8" x14ac:dyDescent="0.3">
      <c r="A785" s="155" t="str">
        <f>IF(E785=0,"",$A$8&amp;COUNTIF($A$9:A784,"&gt;&lt;*")+1)</f>
        <v/>
      </c>
      <c r="B785" s="161"/>
      <c r="C785" s="232"/>
      <c r="D785" s="161"/>
      <c r="E785" s="165"/>
      <c r="F785" s="4"/>
      <c r="G785" s="5"/>
    </row>
    <row r="786" spans="1:8" x14ac:dyDescent="0.3">
      <c r="A786" s="155" t="s">
        <v>477</v>
      </c>
      <c r="B786" s="161" t="s">
        <v>478</v>
      </c>
      <c r="C786" s="232" t="s">
        <v>479</v>
      </c>
      <c r="D786" s="161" t="s">
        <v>157</v>
      </c>
      <c r="E786" s="165">
        <v>3000</v>
      </c>
      <c r="F786" s="4"/>
      <c r="G786" s="5">
        <f>E786*F786</f>
        <v>0</v>
      </c>
    </row>
    <row r="787" spans="1:8" x14ac:dyDescent="0.3">
      <c r="A787" s="155" t="str">
        <f>IF(E787=0,"",$A$8&amp;COUNTIF($A$9:A786,"&gt;&lt;*")+1)</f>
        <v/>
      </c>
      <c r="B787" s="161"/>
      <c r="C787" s="232"/>
      <c r="D787" s="161"/>
      <c r="E787" s="165"/>
      <c r="F787" s="4"/>
      <c r="G787" s="5"/>
    </row>
    <row r="788" spans="1:8" x14ac:dyDescent="0.3">
      <c r="A788" s="155" t="str">
        <f>IF(E788=0,"",$A$8&amp;COUNTIF($A$9:A787,"&gt;&lt;*")+1)</f>
        <v/>
      </c>
      <c r="B788" s="161"/>
      <c r="C788" s="232"/>
      <c r="D788" s="161"/>
      <c r="E788" s="165"/>
      <c r="F788" s="4"/>
      <c r="G788" s="5"/>
    </row>
    <row r="789" spans="1:8" ht="15.6" x14ac:dyDescent="0.3">
      <c r="A789" s="155" t="s">
        <v>480</v>
      </c>
      <c r="B789" s="161" t="s">
        <v>481</v>
      </c>
      <c r="C789" s="231" t="s">
        <v>482</v>
      </c>
      <c r="D789" s="161"/>
      <c r="E789" s="165"/>
      <c r="F789" s="4"/>
      <c r="G789" s="5"/>
    </row>
    <row r="790" spans="1:8" x14ac:dyDescent="0.3">
      <c r="A790" s="155" t="str">
        <f>IF(E790=0,"",$A$8&amp;COUNTIF($A$9:A789,"&gt;&lt;*")+1)</f>
        <v/>
      </c>
      <c r="B790" s="161"/>
      <c r="C790" s="232"/>
      <c r="D790" s="161"/>
      <c r="E790" s="165"/>
      <c r="F790" s="4"/>
      <c r="G790" s="5"/>
    </row>
    <row r="791" spans="1:8" x14ac:dyDescent="0.3">
      <c r="A791" s="155" t="s">
        <v>483</v>
      </c>
      <c r="B791" s="161" t="s">
        <v>484</v>
      </c>
      <c r="C791" s="232" t="s">
        <v>485</v>
      </c>
      <c r="D791" s="161" t="s">
        <v>67</v>
      </c>
      <c r="E791" s="165">
        <v>15</v>
      </c>
      <c r="F791" s="4"/>
      <c r="G791" s="5">
        <f>E791*F791</f>
        <v>0</v>
      </c>
    </row>
    <row r="792" spans="1:8" x14ac:dyDescent="0.3">
      <c r="A792" s="155" t="str">
        <f>IF(E792=0,"",$A$8&amp;COUNTIF($A$9:A791,"&gt;&lt;*")+1)</f>
        <v/>
      </c>
      <c r="B792" s="161"/>
      <c r="C792" s="232"/>
      <c r="D792" s="161"/>
      <c r="E792" s="165"/>
      <c r="F792" s="4"/>
      <c r="G792" s="5"/>
    </row>
    <row r="793" spans="1:8" x14ac:dyDescent="0.3">
      <c r="A793" s="155" t="s">
        <v>486</v>
      </c>
      <c r="B793" s="161" t="s">
        <v>487</v>
      </c>
      <c r="C793" s="232" t="s">
        <v>488</v>
      </c>
      <c r="D793" s="161" t="s">
        <v>157</v>
      </c>
      <c r="E793" s="165">
        <v>500</v>
      </c>
      <c r="F793" s="4"/>
      <c r="G793" s="5">
        <f>E793*F793</f>
        <v>0</v>
      </c>
    </row>
    <row r="794" spans="1:8" x14ac:dyDescent="0.3">
      <c r="A794" s="155" t="str">
        <f>IF(E794=0,"",$A$8&amp;COUNTIF($A$9:A793,"&gt;&lt;*")+1)</f>
        <v/>
      </c>
      <c r="B794" s="161"/>
      <c r="C794" s="232"/>
      <c r="D794" s="161"/>
      <c r="E794" s="165"/>
      <c r="F794" s="4"/>
      <c r="G794" s="5"/>
    </row>
    <row r="795" spans="1:8" x14ac:dyDescent="0.3">
      <c r="A795" s="234" t="s">
        <v>489</v>
      </c>
      <c r="B795" s="161" t="s">
        <v>490</v>
      </c>
      <c r="C795" s="232" t="s">
        <v>556</v>
      </c>
      <c r="D795" s="161" t="s">
        <v>157</v>
      </c>
      <c r="E795" s="165">
        <v>800</v>
      </c>
      <c r="F795" s="4"/>
      <c r="G795" s="5">
        <f>E795*F795</f>
        <v>0</v>
      </c>
      <c r="H795" s="38"/>
    </row>
    <row r="796" spans="1:8" x14ac:dyDescent="0.3">
      <c r="A796" s="161"/>
      <c r="B796" s="161"/>
      <c r="C796" s="232"/>
      <c r="D796" s="161"/>
      <c r="E796" s="165"/>
      <c r="F796" s="4"/>
      <c r="G796" s="5"/>
    </row>
    <row r="797" spans="1:8" x14ac:dyDescent="0.3">
      <c r="A797" s="234" t="s">
        <v>491</v>
      </c>
      <c r="B797" s="161" t="s">
        <v>461</v>
      </c>
      <c r="C797" s="232" t="s">
        <v>492</v>
      </c>
      <c r="D797" s="161" t="s">
        <v>157</v>
      </c>
      <c r="E797" s="165">
        <v>1000</v>
      </c>
      <c r="F797" s="4"/>
      <c r="G797" s="5">
        <f>E797*F797</f>
        <v>0</v>
      </c>
    </row>
    <row r="798" spans="1:8" x14ac:dyDescent="0.3">
      <c r="A798" s="234"/>
      <c r="B798" s="161"/>
      <c r="C798" s="232"/>
      <c r="D798" s="161"/>
      <c r="E798" s="165"/>
      <c r="F798" s="4"/>
      <c r="G798" s="5"/>
    </row>
    <row r="799" spans="1:8" x14ac:dyDescent="0.3">
      <c r="A799" s="234"/>
      <c r="B799" s="161"/>
      <c r="C799" s="232"/>
      <c r="D799" s="161"/>
      <c r="E799" s="165"/>
      <c r="F799" s="4"/>
      <c r="G799" s="5"/>
    </row>
    <row r="800" spans="1:8" x14ac:dyDescent="0.3">
      <c r="A800" s="234"/>
      <c r="B800" s="161"/>
      <c r="C800" s="232"/>
      <c r="D800" s="161"/>
      <c r="E800" s="165"/>
      <c r="F800" s="4"/>
      <c r="G800" s="5"/>
    </row>
    <row r="801" spans="1:7" x14ac:dyDescent="0.3">
      <c r="A801" s="234"/>
      <c r="B801" s="161"/>
      <c r="C801" s="232"/>
      <c r="D801" s="161"/>
      <c r="E801" s="165"/>
      <c r="F801" s="4"/>
      <c r="G801" s="5"/>
    </row>
    <row r="802" spans="1:7" x14ac:dyDescent="0.3">
      <c r="A802" s="234"/>
      <c r="B802" s="161"/>
      <c r="C802" s="232"/>
      <c r="D802" s="161"/>
      <c r="E802" s="165"/>
      <c r="F802" s="4"/>
      <c r="G802" s="5"/>
    </row>
    <row r="803" spans="1:7" x14ac:dyDescent="0.3">
      <c r="A803" s="234"/>
      <c r="B803" s="161"/>
      <c r="C803" s="232"/>
      <c r="D803" s="161"/>
      <c r="E803" s="165"/>
      <c r="F803" s="4"/>
      <c r="G803" s="5"/>
    </row>
    <row r="804" spans="1:7" x14ac:dyDescent="0.3">
      <c r="A804" s="234"/>
      <c r="B804" s="161"/>
      <c r="C804" s="232"/>
      <c r="D804" s="161"/>
      <c r="E804" s="165"/>
      <c r="F804" s="4"/>
      <c r="G804" s="5"/>
    </row>
    <row r="805" spans="1:7" x14ac:dyDescent="0.3">
      <c r="A805" s="234"/>
      <c r="B805" s="161"/>
      <c r="C805" s="232"/>
      <c r="D805" s="161"/>
      <c r="E805" s="165"/>
      <c r="F805" s="4"/>
      <c r="G805" s="5"/>
    </row>
    <row r="806" spans="1:7" x14ac:dyDescent="0.3">
      <c r="A806" s="234"/>
      <c r="B806" s="161"/>
      <c r="C806" s="232"/>
      <c r="D806" s="161"/>
      <c r="E806" s="165"/>
      <c r="F806" s="4"/>
      <c r="G806" s="5"/>
    </row>
    <row r="807" spans="1:7" x14ac:dyDescent="0.3">
      <c r="A807" s="234"/>
      <c r="B807" s="161"/>
      <c r="C807" s="232"/>
      <c r="D807" s="161"/>
      <c r="E807" s="165"/>
      <c r="F807" s="4"/>
      <c r="G807" s="5"/>
    </row>
    <row r="808" spans="1:7" x14ac:dyDescent="0.3">
      <c r="A808" s="234"/>
      <c r="B808" s="161"/>
      <c r="C808" s="232"/>
      <c r="D808" s="161"/>
      <c r="E808" s="165"/>
      <c r="F808" s="4"/>
      <c r="G808" s="5"/>
    </row>
    <row r="809" spans="1:7" x14ac:dyDescent="0.3">
      <c r="A809" s="234"/>
      <c r="B809" s="161"/>
      <c r="C809" s="232"/>
      <c r="D809" s="161"/>
      <c r="E809" s="165"/>
      <c r="F809" s="4"/>
      <c r="G809" s="5"/>
    </row>
    <row r="810" spans="1:7" x14ac:dyDescent="0.3">
      <c r="A810" s="234"/>
      <c r="B810" s="161"/>
      <c r="C810" s="232"/>
      <c r="D810" s="161"/>
      <c r="E810" s="165"/>
      <c r="F810" s="4"/>
      <c r="G810" s="5"/>
    </row>
    <row r="811" spans="1:7" x14ac:dyDescent="0.3">
      <c r="A811" s="161"/>
      <c r="B811" s="161"/>
      <c r="C811" s="232"/>
      <c r="D811" s="161"/>
      <c r="E811" s="165"/>
      <c r="F811" s="4"/>
      <c r="G811" s="5"/>
    </row>
    <row r="812" spans="1:7" x14ac:dyDescent="0.3">
      <c r="A812" s="161"/>
      <c r="B812" s="161"/>
      <c r="C812" s="232"/>
      <c r="D812" s="161"/>
      <c r="E812" s="165"/>
      <c r="F812" s="4"/>
      <c r="G812" s="5"/>
    </row>
    <row r="813" spans="1:7" x14ac:dyDescent="0.3">
      <c r="A813" s="234"/>
      <c r="B813" s="161"/>
      <c r="C813" s="232"/>
      <c r="D813" s="161"/>
      <c r="E813" s="165"/>
      <c r="F813" s="4"/>
      <c r="G813" s="5"/>
    </row>
    <row r="814" spans="1:7" x14ac:dyDescent="0.3">
      <c r="A814" s="161"/>
      <c r="B814" s="161"/>
      <c r="C814" s="232"/>
      <c r="D814" s="161"/>
      <c r="E814" s="165"/>
      <c r="F814" s="4"/>
      <c r="G814" s="5"/>
    </row>
    <row r="815" spans="1:7" ht="15.6" thickBot="1" x14ac:dyDescent="0.35">
      <c r="A815" s="161"/>
      <c r="B815" s="161"/>
      <c r="C815" s="232"/>
      <c r="D815" s="161"/>
      <c r="E815" s="165"/>
      <c r="F815" s="4"/>
      <c r="G815" s="5"/>
    </row>
    <row r="816" spans="1:7" ht="28.95" customHeight="1" thickBot="1" x14ac:dyDescent="0.35">
      <c r="A816" s="383" t="s">
        <v>147</v>
      </c>
      <c r="B816" s="384"/>
      <c r="C816" s="384"/>
      <c r="D816" s="384"/>
      <c r="E816" s="384"/>
      <c r="F816" s="385"/>
      <c r="G816" s="214">
        <f>SUM(G771:G815)</f>
        <v>0</v>
      </c>
    </row>
    <row r="817" spans="1:7" ht="15" customHeight="1" x14ac:dyDescent="0.3">
      <c r="A817" s="364" t="s">
        <v>0</v>
      </c>
      <c r="B817" s="366" t="s">
        <v>1</v>
      </c>
      <c r="C817" s="366" t="s">
        <v>2</v>
      </c>
      <c r="D817" s="366" t="s">
        <v>3</v>
      </c>
      <c r="E817" s="375" t="s">
        <v>4</v>
      </c>
      <c r="F817" s="377" t="s">
        <v>5</v>
      </c>
      <c r="G817" s="381" t="s">
        <v>6</v>
      </c>
    </row>
    <row r="818" spans="1:7" ht="15" customHeight="1" thickBot="1" x14ac:dyDescent="0.35">
      <c r="A818" s="365"/>
      <c r="B818" s="367"/>
      <c r="C818" s="367"/>
      <c r="D818" s="367"/>
      <c r="E818" s="376"/>
      <c r="F818" s="378"/>
      <c r="G818" s="382"/>
    </row>
    <row r="819" spans="1:7" ht="15.6" x14ac:dyDescent="0.3">
      <c r="A819" s="157"/>
      <c r="B819" s="157"/>
      <c r="C819" s="230"/>
      <c r="D819" s="230"/>
      <c r="E819" s="197"/>
      <c r="F819" s="235"/>
      <c r="G819" s="236"/>
    </row>
    <row r="820" spans="1:7" ht="15.6" x14ac:dyDescent="0.3">
      <c r="A820" s="161" t="s">
        <v>493</v>
      </c>
      <c r="B820" s="157"/>
      <c r="C820" s="231" t="s">
        <v>494</v>
      </c>
      <c r="D820" s="232"/>
      <c r="E820" s="165"/>
      <c r="F820" s="237"/>
      <c r="G820" s="236"/>
    </row>
    <row r="821" spans="1:7" x14ac:dyDescent="0.3">
      <c r="A821" s="161" t="str">
        <f>IF(E821=0,"",$A$8&amp;COUNTIF($A$9:A820,"&gt;&lt;*")+1)</f>
        <v/>
      </c>
      <c r="B821" s="161"/>
      <c r="C821" s="232"/>
      <c r="D821" s="232"/>
      <c r="E821" s="165"/>
      <c r="F821" s="237"/>
      <c r="G821" s="236"/>
    </row>
    <row r="822" spans="1:7" x14ac:dyDescent="0.3">
      <c r="A822" s="155"/>
      <c r="B822" s="155"/>
      <c r="C822" s="156"/>
      <c r="D822" s="161"/>
      <c r="E822" s="165"/>
      <c r="F822" s="238"/>
      <c r="G822" s="236"/>
    </row>
    <row r="823" spans="1:7" ht="46.8" x14ac:dyDescent="0.3">
      <c r="A823" s="155" t="str">
        <f>IF(E823=0,"",$A$8&amp;COUNTIF($A$9:A821,"&gt;&lt;*")+1)</f>
        <v/>
      </c>
      <c r="B823" s="155" t="s">
        <v>495</v>
      </c>
      <c r="C823" s="231" t="s">
        <v>496</v>
      </c>
      <c r="D823" s="161"/>
      <c r="E823" s="165"/>
      <c r="F823" s="238"/>
      <c r="G823" s="236"/>
    </row>
    <row r="824" spans="1:7" x14ac:dyDescent="0.3">
      <c r="A824" s="155"/>
      <c r="B824" s="155"/>
      <c r="C824" s="232"/>
      <c r="D824" s="161"/>
      <c r="E824" s="165"/>
      <c r="F824" s="238"/>
      <c r="G824" s="236"/>
    </row>
    <row r="825" spans="1:7" x14ac:dyDescent="0.3">
      <c r="A825" s="155" t="s">
        <v>497</v>
      </c>
      <c r="B825" s="155"/>
      <c r="C825" s="233" t="s">
        <v>498</v>
      </c>
      <c r="D825" s="161" t="s">
        <v>157</v>
      </c>
      <c r="E825" s="165">
        <v>200</v>
      </c>
      <c r="F825" s="239"/>
      <c r="G825" s="236">
        <f>E825*F825</f>
        <v>0</v>
      </c>
    </row>
    <row r="826" spans="1:7" x14ac:dyDescent="0.3">
      <c r="A826" s="155"/>
      <c r="B826" s="155"/>
      <c r="C826" s="232"/>
      <c r="D826" s="161"/>
      <c r="E826" s="165"/>
      <c r="F826" s="239"/>
      <c r="G826" s="236"/>
    </row>
    <row r="827" spans="1:7" x14ac:dyDescent="0.3">
      <c r="A827" s="155" t="s">
        <v>499</v>
      </c>
      <c r="B827" s="155"/>
      <c r="C827" s="232" t="s">
        <v>500</v>
      </c>
      <c r="D827" s="161" t="s">
        <v>157</v>
      </c>
      <c r="E827" s="165">
        <v>200</v>
      </c>
      <c r="F827" s="239"/>
      <c r="G827" s="236">
        <f>E827*F827</f>
        <v>0</v>
      </c>
    </row>
    <row r="828" spans="1:7" x14ac:dyDescent="0.3">
      <c r="A828" s="155" t="str">
        <f>IF(E828=0,"",$A$8&amp;COUNTIF($A$9:A823,"&gt;&lt;*")+1)</f>
        <v/>
      </c>
      <c r="B828" s="155"/>
      <c r="C828" s="156"/>
      <c r="D828" s="161"/>
      <c r="E828" s="165"/>
      <c r="F828" s="239"/>
      <c r="G828" s="236"/>
    </row>
    <row r="829" spans="1:7" x14ac:dyDescent="0.3">
      <c r="A829" s="155" t="s">
        <v>501</v>
      </c>
      <c r="B829" s="155"/>
      <c r="C829" s="156" t="s">
        <v>502</v>
      </c>
      <c r="D829" s="161" t="s">
        <v>157</v>
      </c>
      <c r="E829" s="165">
        <v>200</v>
      </c>
      <c r="F829" s="239"/>
      <c r="G829" s="236">
        <f>E829*F829</f>
        <v>0</v>
      </c>
    </row>
    <row r="830" spans="1:7" x14ac:dyDescent="0.3">
      <c r="A830" s="155"/>
      <c r="B830" s="155"/>
      <c r="C830" s="156"/>
      <c r="D830" s="161"/>
      <c r="E830" s="165"/>
      <c r="F830" s="239"/>
      <c r="G830" s="236"/>
    </row>
    <row r="831" spans="1:7" x14ac:dyDescent="0.3">
      <c r="A831" s="155" t="s">
        <v>503</v>
      </c>
      <c r="B831" s="161"/>
      <c r="C831" s="232" t="s">
        <v>504</v>
      </c>
      <c r="D831" s="161" t="s">
        <v>157</v>
      </c>
      <c r="E831" s="165">
        <v>200</v>
      </c>
      <c r="F831" s="240"/>
      <c r="G831" s="236">
        <f>E831*F831</f>
        <v>0</v>
      </c>
    </row>
    <row r="832" spans="1:7" x14ac:dyDescent="0.3">
      <c r="A832" s="155"/>
      <c r="B832" s="161"/>
      <c r="C832" s="232"/>
      <c r="D832" s="161"/>
      <c r="E832" s="165"/>
      <c r="F832" s="240"/>
      <c r="G832" s="236"/>
    </row>
    <row r="833" spans="1:9" x14ac:dyDescent="0.3">
      <c r="A833" s="155" t="s">
        <v>505</v>
      </c>
      <c r="B833" s="161"/>
      <c r="C833" s="232" t="s">
        <v>506</v>
      </c>
      <c r="D833" s="161" t="s">
        <v>157</v>
      </c>
      <c r="E833" s="165">
        <v>200</v>
      </c>
      <c r="F833" s="240"/>
      <c r="G833" s="236">
        <f>E833*F833</f>
        <v>0</v>
      </c>
    </row>
    <row r="834" spans="1:9" x14ac:dyDescent="0.3">
      <c r="A834" s="155" t="str">
        <f>IF(E834=0,"",$A$8&amp;COUNTIF($A$9:A833,"&gt;&lt;*")+1)</f>
        <v/>
      </c>
      <c r="B834" s="161"/>
      <c r="C834" s="232"/>
      <c r="D834" s="161"/>
      <c r="E834" s="165"/>
      <c r="F834" s="241"/>
      <c r="G834" s="236"/>
    </row>
    <row r="835" spans="1:9" x14ac:dyDescent="0.3">
      <c r="A835" s="155" t="s">
        <v>507</v>
      </c>
      <c r="B835" s="161"/>
      <c r="C835" s="232" t="s">
        <v>508</v>
      </c>
      <c r="D835" s="161" t="s">
        <v>157</v>
      </c>
      <c r="E835" s="165">
        <v>200</v>
      </c>
      <c r="F835" s="239"/>
      <c r="G835" s="236">
        <f>E835*F835</f>
        <v>0</v>
      </c>
    </row>
    <row r="836" spans="1:9" x14ac:dyDescent="0.3">
      <c r="A836" s="155" t="str">
        <f>IF(E836=0,"",$A$8&amp;COUNTIF($A$9:A835,"&gt;&lt;*")+1)</f>
        <v/>
      </c>
      <c r="B836" s="161"/>
      <c r="C836" s="232"/>
      <c r="D836" s="161"/>
      <c r="E836" s="165"/>
      <c r="F836" s="241"/>
      <c r="G836" s="236"/>
    </row>
    <row r="837" spans="1:9" x14ac:dyDescent="0.3">
      <c r="A837" s="155" t="s">
        <v>509</v>
      </c>
      <c r="B837" s="161"/>
      <c r="C837" s="232" t="s">
        <v>510</v>
      </c>
      <c r="D837" s="161" t="s">
        <v>157</v>
      </c>
      <c r="E837" s="165">
        <v>200</v>
      </c>
      <c r="F837" s="239"/>
      <c r="G837" s="236">
        <f>E837*F837</f>
        <v>0</v>
      </c>
    </row>
    <row r="838" spans="1:9" x14ac:dyDescent="0.3">
      <c r="A838" s="155" t="str">
        <f>IF(E838=0,"",$A$8&amp;COUNTIF($A$9:A837,"&gt;&lt;*")+1)</f>
        <v/>
      </c>
      <c r="B838" s="161"/>
      <c r="C838" s="232"/>
      <c r="D838" s="161"/>
      <c r="E838" s="165"/>
      <c r="F838" s="241"/>
      <c r="G838" s="236"/>
    </row>
    <row r="839" spans="1:9" ht="15.6" x14ac:dyDescent="0.3">
      <c r="A839" s="155" t="s">
        <v>511</v>
      </c>
      <c r="B839" s="161"/>
      <c r="C839" s="231" t="s">
        <v>512</v>
      </c>
      <c r="D839" s="161"/>
      <c r="E839" s="165"/>
      <c r="F839" s="241"/>
      <c r="G839" s="236"/>
    </row>
    <row r="840" spans="1:9" x14ac:dyDescent="0.3">
      <c r="A840" s="155"/>
      <c r="B840" s="161"/>
      <c r="C840" s="232"/>
      <c r="D840" s="161"/>
      <c r="E840" s="165"/>
      <c r="F840" s="241"/>
      <c r="G840" s="236"/>
    </row>
    <row r="841" spans="1:9" ht="30" x14ac:dyDescent="0.3">
      <c r="A841" s="155" t="str">
        <f>IF(E841=0,"",$A$8&amp;COUNTIF($A$9:A839,"&gt;&lt;*")+1)</f>
        <v/>
      </c>
      <c r="B841" s="161"/>
      <c r="C841" s="232" t="s">
        <v>513</v>
      </c>
      <c r="D841" s="161"/>
      <c r="E841" s="165"/>
      <c r="F841" s="241"/>
      <c r="G841" s="236"/>
    </row>
    <row r="842" spans="1:9" x14ac:dyDescent="0.3">
      <c r="A842" s="155"/>
      <c r="B842" s="161"/>
      <c r="C842" s="232"/>
      <c r="D842" s="161"/>
      <c r="E842" s="165"/>
      <c r="F842" s="241"/>
      <c r="G842" s="236"/>
    </row>
    <row r="843" spans="1:9" x14ac:dyDescent="0.3">
      <c r="A843" s="155" t="s">
        <v>514</v>
      </c>
      <c r="B843" s="161"/>
      <c r="C843" s="232" t="s">
        <v>515</v>
      </c>
      <c r="D843" s="161" t="s">
        <v>153</v>
      </c>
      <c r="E843" s="165">
        <v>350</v>
      </c>
      <c r="F843" s="240"/>
      <c r="G843" s="236">
        <f>E843*F843</f>
        <v>0</v>
      </c>
      <c r="I843" s="38"/>
    </row>
    <row r="844" spans="1:9" x14ac:dyDescent="0.3">
      <c r="A844" s="155" t="str">
        <f>IF(E844=0,"",$A$8&amp;COUNTIF($A$9:A843,"&gt;&lt;*")+1)</f>
        <v/>
      </c>
      <c r="B844" s="161"/>
      <c r="C844" s="232"/>
      <c r="D844" s="161"/>
      <c r="E844" s="165"/>
      <c r="F844" s="242"/>
      <c r="G844" s="236"/>
      <c r="I844" s="38"/>
    </row>
    <row r="845" spans="1:9" x14ac:dyDescent="0.3">
      <c r="A845" s="155" t="s">
        <v>516</v>
      </c>
      <c r="B845" s="161"/>
      <c r="C845" s="232" t="s">
        <v>517</v>
      </c>
      <c r="D845" s="161" t="s">
        <v>437</v>
      </c>
      <c r="E845" s="165">
        <v>1</v>
      </c>
      <c r="F845" s="240"/>
      <c r="G845" s="236">
        <f>F845</f>
        <v>0</v>
      </c>
    </row>
    <row r="846" spans="1:9" x14ac:dyDescent="0.3">
      <c r="A846" s="155"/>
      <c r="B846" s="161"/>
      <c r="C846" s="232"/>
      <c r="D846" s="161"/>
      <c r="F846" s="237"/>
      <c r="G846" s="236"/>
    </row>
    <row r="847" spans="1:9" x14ac:dyDescent="0.3">
      <c r="A847" s="155" t="s">
        <v>518</v>
      </c>
      <c r="B847" s="161"/>
      <c r="C847" s="232" t="s">
        <v>519</v>
      </c>
      <c r="D847" s="161" t="s">
        <v>107</v>
      </c>
      <c r="E847" s="240">
        <f>F845</f>
        <v>0</v>
      </c>
      <c r="F847" s="243"/>
      <c r="G847" s="236">
        <f>E847*F847</f>
        <v>0</v>
      </c>
      <c r="I847" s="38"/>
    </row>
    <row r="848" spans="1:9" x14ac:dyDescent="0.3">
      <c r="A848" s="161"/>
      <c r="B848" s="161"/>
      <c r="C848" s="232"/>
      <c r="D848" s="161"/>
      <c r="E848" s="165"/>
      <c r="F848" s="237"/>
      <c r="G848" s="236"/>
      <c r="I848" s="38"/>
    </row>
    <row r="849" spans="1:9" x14ac:dyDescent="0.3">
      <c r="A849" s="161"/>
      <c r="B849" s="161"/>
      <c r="C849" s="232"/>
      <c r="D849" s="161"/>
      <c r="E849" s="165"/>
      <c r="F849" s="237"/>
      <c r="G849" s="236"/>
      <c r="I849" s="39"/>
    </row>
    <row r="850" spans="1:9" x14ac:dyDescent="0.3">
      <c r="A850" s="161"/>
      <c r="B850" s="161"/>
      <c r="C850" s="232"/>
      <c r="D850" s="161"/>
      <c r="E850" s="165"/>
      <c r="F850" s="237"/>
      <c r="G850" s="236"/>
      <c r="I850" s="39"/>
    </row>
    <row r="851" spans="1:9" x14ac:dyDescent="0.3">
      <c r="A851" s="161"/>
      <c r="B851" s="161"/>
      <c r="C851" s="232"/>
      <c r="D851" s="161"/>
      <c r="E851" s="165"/>
      <c r="F851" s="237"/>
      <c r="G851" s="236"/>
    </row>
    <row r="852" spans="1:9" x14ac:dyDescent="0.3">
      <c r="A852" s="161"/>
      <c r="B852" s="161"/>
      <c r="C852" s="232"/>
      <c r="D852" s="161"/>
      <c r="E852" s="165"/>
      <c r="F852" s="237"/>
      <c r="G852" s="236"/>
    </row>
    <row r="853" spans="1:9" ht="27" customHeight="1" x14ac:dyDescent="0.3">
      <c r="A853" s="379" t="s">
        <v>147</v>
      </c>
      <c r="B853" s="380"/>
      <c r="C853" s="380"/>
      <c r="D853" s="380"/>
      <c r="E853" s="380"/>
      <c r="F853" s="380"/>
      <c r="G853" s="244">
        <f>SUM(G819:G852)</f>
        <v>0</v>
      </c>
    </row>
  </sheetData>
  <mergeCells count="50">
    <mergeCell ref="A853:F853"/>
    <mergeCell ref="G769:G770"/>
    <mergeCell ref="A816:F816"/>
    <mergeCell ref="A817:A818"/>
    <mergeCell ref="B817:B818"/>
    <mergeCell ref="C817:C818"/>
    <mergeCell ref="D817:D818"/>
    <mergeCell ref="E817:E818"/>
    <mergeCell ref="F817:F818"/>
    <mergeCell ref="G817:G818"/>
    <mergeCell ref="A768:F768"/>
    <mergeCell ref="A769:A770"/>
    <mergeCell ref="B769:B770"/>
    <mergeCell ref="C769:C770"/>
    <mergeCell ref="D769:D770"/>
    <mergeCell ref="E769:E770"/>
    <mergeCell ref="F769:F770"/>
    <mergeCell ref="B198:F198"/>
    <mergeCell ref="B199:F199"/>
    <mergeCell ref="B237:F237"/>
    <mergeCell ref="F2:G2"/>
    <mergeCell ref="G3:G4"/>
    <mergeCell ref="F3:F4"/>
    <mergeCell ref="B84:F84"/>
    <mergeCell ref="B85:F85"/>
    <mergeCell ref="B151:F151"/>
    <mergeCell ref="B152:F152"/>
    <mergeCell ref="A1:E1"/>
    <mergeCell ref="A2:E2"/>
    <mergeCell ref="A3:A4"/>
    <mergeCell ref="B3:B4"/>
    <mergeCell ref="C3:C4"/>
    <mergeCell ref="D3:D4"/>
    <mergeCell ref="E3:E4"/>
    <mergeCell ref="A297:F297"/>
    <mergeCell ref="A298:F298"/>
    <mergeCell ref="A333:F333"/>
    <mergeCell ref="A414:F414"/>
    <mergeCell ref="A377:F377"/>
    <mergeCell ref="A378:F378"/>
    <mergeCell ref="A721:F721"/>
    <mergeCell ref="A668:F668"/>
    <mergeCell ref="A450:F450"/>
    <mergeCell ref="B578:G578"/>
    <mergeCell ref="A508:F508"/>
    <mergeCell ref="A509:F509"/>
    <mergeCell ref="A540:F540"/>
    <mergeCell ref="A541:F541"/>
    <mergeCell ref="A599:F599"/>
    <mergeCell ref="A600:F600"/>
  </mergeCells>
  <pageMargins left="0.23622047244094491" right="0.23622047244094491" top="0.74803149606299213" bottom="0.74803149606299213" header="0.31496062992125984" footer="0.31496062992125984"/>
  <pageSetup paperSize="9" scale="50" fitToHeight="0" orientation="portrait" r:id="rId1"/>
  <rowBreaks count="17" manualBreakCount="17">
    <brk id="84" max="6" man="1"/>
    <brk id="151" max="6" man="1"/>
    <brk id="198" max="6" man="1"/>
    <brk id="237" max="6" man="1"/>
    <brk id="297" max="6" man="1"/>
    <brk id="333" max="6" man="1"/>
    <brk id="377" max="6" man="1"/>
    <brk id="414" max="6" man="1"/>
    <brk id="450" max="6" man="1"/>
    <brk id="508" max="6" man="1"/>
    <brk id="540" max="6" man="1"/>
    <brk id="578" max="16383" man="1"/>
    <brk id="599" max="6" man="1"/>
    <brk id="668" max="6" man="1"/>
    <brk id="721" max="6" man="1"/>
    <brk id="768" max="6" man="1"/>
    <brk id="816" max="6" man="1"/>
  </rowBreaks>
  <colBreaks count="1" manualBreakCount="1">
    <brk id="2" max="1048575" man="1"/>
  </colBreaks>
  <ignoredErrors>
    <ignoredError sqref="G32:G33 A84:A85 G48:G49 G83:G87 G104 G129:G130 G146 G150 G173:G177 G186:G189 G197 G236 G200:G202 E320 E322 E324 E326 E328 E420 E424 G730 E422 E847 G153:G155 G156:G16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7"/>
  <sheetViews>
    <sheetView tabSelected="1" view="pageBreakPreview" topLeftCell="A24" zoomScale="130" zoomScaleNormal="73" zoomScaleSheetLayoutView="130" workbookViewId="0">
      <selection activeCell="A34" sqref="A34:B34"/>
    </sheetView>
  </sheetViews>
  <sheetFormatPr defaultColWidth="9.109375" defaultRowHeight="20.100000000000001" customHeight="1" x14ac:dyDescent="0.25"/>
  <cols>
    <col min="1" max="1" width="10.88671875" style="257" customWidth="1"/>
    <col min="2" max="2" width="89.44140625" style="258" customWidth="1"/>
    <col min="3" max="3" width="26.6640625" style="246" bestFit="1" customWidth="1"/>
    <col min="4" max="4" width="20.21875" style="247" bestFit="1" customWidth="1"/>
    <col min="5" max="5" width="22.6640625" style="247" customWidth="1"/>
    <col min="6" max="6" width="19.21875" style="247" customWidth="1"/>
    <col min="7" max="7" width="20.6640625" style="247" customWidth="1"/>
    <col min="8" max="16384" width="9.109375" style="247"/>
  </cols>
  <sheetData>
    <row r="1" spans="1:4" s="10" customFormat="1" ht="30" customHeight="1" x14ac:dyDescent="0.3">
      <c r="A1" s="342" t="s">
        <v>520</v>
      </c>
      <c r="B1" s="342"/>
      <c r="C1" s="246"/>
    </row>
    <row r="2" spans="1:4" s="10" customFormat="1" ht="30" customHeight="1" thickBot="1" x14ac:dyDescent="0.35">
      <c r="A2" s="342" t="s">
        <v>558</v>
      </c>
      <c r="B2" s="342"/>
      <c r="C2" s="246"/>
    </row>
    <row r="3" spans="1:4" s="10" customFormat="1" ht="46.2" customHeight="1" thickBot="1" x14ac:dyDescent="0.35">
      <c r="A3" s="345" t="s">
        <v>575</v>
      </c>
      <c r="B3" s="346"/>
      <c r="C3" s="346"/>
    </row>
    <row r="4" spans="1:4" ht="54" customHeight="1" thickBot="1" x14ac:dyDescent="0.3">
      <c r="A4" s="347" t="s">
        <v>521</v>
      </c>
      <c r="B4" s="348"/>
      <c r="C4" s="349"/>
    </row>
    <row r="5" spans="1:4" ht="20.100000000000001" customHeight="1" x14ac:dyDescent="0.25">
      <c r="A5" s="343"/>
      <c r="B5" s="344"/>
      <c r="C5" s="248"/>
    </row>
    <row r="6" spans="1:4" ht="20.100000000000001" customHeight="1" x14ac:dyDescent="0.25">
      <c r="A6" s="326" t="str">
        <f>'Bill of Quantities'!C5</f>
        <v>SCHEDULE A:  PRELIMINARY AND GENERAL</v>
      </c>
      <c r="B6" s="327"/>
      <c r="C6" s="248">
        <f>'Bill of Quantities'!G237</f>
        <v>0</v>
      </c>
      <c r="D6" s="249"/>
    </row>
    <row r="7" spans="1:4" ht="20.100000000000001" customHeight="1" x14ac:dyDescent="0.25">
      <c r="A7" s="250"/>
      <c r="B7" s="251"/>
      <c r="C7" s="248"/>
    </row>
    <row r="8" spans="1:4" ht="20.100000000000001" customHeight="1" x14ac:dyDescent="0.25">
      <c r="A8" s="326" t="s">
        <v>149</v>
      </c>
      <c r="B8" s="327"/>
      <c r="C8" s="248">
        <f>'Bill of Quantities'!G333</f>
        <v>0</v>
      </c>
    </row>
    <row r="9" spans="1:4" ht="20.100000000000001" customHeight="1" x14ac:dyDescent="0.25">
      <c r="A9" s="250"/>
      <c r="B9" s="251"/>
      <c r="C9" s="248"/>
    </row>
    <row r="10" spans="1:4" ht="20.100000000000001" customHeight="1" x14ac:dyDescent="0.25">
      <c r="A10" s="326" t="s">
        <v>522</v>
      </c>
      <c r="B10" s="336"/>
      <c r="C10" s="248">
        <f>'Bill of Quantities'!G414</f>
        <v>0</v>
      </c>
    </row>
    <row r="11" spans="1:4" ht="20.100000000000001" customHeight="1" x14ac:dyDescent="0.25">
      <c r="A11" s="250"/>
      <c r="B11" s="251"/>
      <c r="C11" s="248"/>
    </row>
    <row r="12" spans="1:4" ht="20.100000000000001" customHeight="1" x14ac:dyDescent="0.25">
      <c r="A12" s="326" t="s">
        <v>523</v>
      </c>
      <c r="B12" s="336"/>
      <c r="C12" s="248">
        <f>'Bill of Quantities'!G450</f>
        <v>0</v>
      </c>
    </row>
    <row r="13" spans="1:4" ht="20.100000000000001" customHeight="1" x14ac:dyDescent="0.25">
      <c r="A13" s="250"/>
      <c r="B13" s="251"/>
      <c r="C13" s="248"/>
    </row>
    <row r="14" spans="1:4" ht="20.100000000000001" customHeight="1" x14ac:dyDescent="0.25">
      <c r="A14" s="326" t="s">
        <v>524</v>
      </c>
      <c r="B14" s="336"/>
      <c r="C14" s="248">
        <f>'Bill of Quantities'!H578</f>
        <v>0</v>
      </c>
      <c r="D14" s="252"/>
    </row>
    <row r="15" spans="1:4" ht="20.100000000000001" customHeight="1" x14ac:dyDescent="0.25">
      <c r="A15" s="250"/>
      <c r="B15" s="251"/>
      <c r="C15" s="248"/>
    </row>
    <row r="16" spans="1:4" ht="20.100000000000001" customHeight="1" x14ac:dyDescent="0.25">
      <c r="A16" s="326" t="s">
        <v>538</v>
      </c>
      <c r="B16" s="327"/>
      <c r="C16" s="248">
        <f>'Bill of Quantities'!G668</f>
        <v>0</v>
      </c>
    </row>
    <row r="17" spans="1:7" ht="20.100000000000001" customHeight="1" x14ac:dyDescent="0.25">
      <c r="A17" s="250"/>
      <c r="B17" s="251"/>
      <c r="C17" s="248"/>
    </row>
    <row r="18" spans="1:7" ht="20.100000000000001" customHeight="1" x14ac:dyDescent="0.25">
      <c r="A18" s="326" t="s">
        <v>539</v>
      </c>
      <c r="B18" s="327"/>
      <c r="C18" s="248">
        <f>'Bill of Quantities'!G721</f>
        <v>0</v>
      </c>
    </row>
    <row r="19" spans="1:7" ht="20.100000000000001" customHeight="1" x14ac:dyDescent="0.25">
      <c r="A19" s="326"/>
      <c r="B19" s="327"/>
      <c r="C19" s="248"/>
    </row>
    <row r="20" spans="1:7" ht="20.100000000000001" customHeight="1" x14ac:dyDescent="0.25">
      <c r="A20" s="250" t="s">
        <v>525</v>
      </c>
      <c r="B20" s="251"/>
      <c r="C20" s="248">
        <f>'Bill of Quantities'!G768</f>
        <v>0</v>
      </c>
    </row>
    <row r="21" spans="1:7" ht="20.100000000000001" customHeight="1" x14ac:dyDescent="0.25">
      <c r="A21" s="250"/>
      <c r="B21" s="251"/>
      <c r="C21" s="248"/>
      <c r="D21" s="252"/>
    </row>
    <row r="22" spans="1:7" ht="20.100000000000001" customHeight="1" x14ac:dyDescent="0.25">
      <c r="A22" s="326" t="s">
        <v>526</v>
      </c>
      <c r="B22" s="327"/>
      <c r="C22" s="248">
        <f>'Bill of Quantities'!G816</f>
        <v>0</v>
      </c>
      <c r="D22" s="249"/>
      <c r="E22" s="252"/>
    </row>
    <row r="23" spans="1:7" ht="20.100000000000001" customHeight="1" x14ac:dyDescent="0.25">
      <c r="A23" s="250"/>
      <c r="B23" s="251"/>
      <c r="C23" s="248"/>
      <c r="D23" s="252"/>
    </row>
    <row r="24" spans="1:7" ht="20.100000000000001" customHeight="1" x14ac:dyDescent="0.25">
      <c r="A24" s="326" t="s">
        <v>494</v>
      </c>
      <c r="B24" s="327"/>
      <c r="C24" s="248">
        <f>'Bill of Quantities'!G853</f>
        <v>0</v>
      </c>
    </row>
    <row r="25" spans="1:7" ht="20.100000000000001" customHeight="1" x14ac:dyDescent="0.3">
      <c r="A25" s="334"/>
      <c r="B25" s="335"/>
      <c r="C25" s="248"/>
      <c r="E25" s="289"/>
      <c r="F25" s="289"/>
    </row>
    <row r="26" spans="1:7" ht="25.95" customHeight="1" x14ac:dyDescent="0.25">
      <c r="A26" s="328" t="s">
        <v>527</v>
      </c>
      <c r="B26" s="329"/>
      <c r="C26" s="291">
        <f>SUM(C6:C25)</f>
        <v>0</v>
      </c>
      <c r="D26" s="294"/>
      <c r="E26" s="295"/>
      <c r="F26" s="296"/>
      <c r="G26" s="252"/>
    </row>
    <row r="27" spans="1:7" ht="25.95" hidden="1" customHeight="1" x14ac:dyDescent="0.25">
      <c r="A27" s="332" t="s">
        <v>547</v>
      </c>
      <c r="B27" s="341"/>
      <c r="C27" s="291">
        <f>0*C26</f>
        <v>0</v>
      </c>
      <c r="D27" s="294"/>
      <c r="E27" s="249"/>
      <c r="F27" s="296"/>
    </row>
    <row r="28" spans="1:7" ht="25.95" hidden="1" customHeight="1" x14ac:dyDescent="0.25">
      <c r="A28" s="339" t="s">
        <v>528</v>
      </c>
      <c r="B28" s="340"/>
      <c r="C28" s="291">
        <f>C26+C27</f>
        <v>0</v>
      </c>
      <c r="D28" s="294"/>
      <c r="E28" s="249"/>
      <c r="F28" s="296"/>
    </row>
    <row r="29" spans="1:7" ht="25.95" customHeight="1" x14ac:dyDescent="0.25">
      <c r="A29" s="337" t="s">
        <v>577</v>
      </c>
      <c r="B29" s="338"/>
      <c r="C29" s="291">
        <f>C26*7%</f>
        <v>0</v>
      </c>
      <c r="D29" s="297"/>
      <c r="E29" s="297"/>
      <c r="F29" s="297"/>
    </row>
    <row r="30" spans="1:7" ht="25.95" customHeight="1" x14ac:dyDescent="0.25">
      <c r="A30" s="337" t="s">
        <v>548</v>
      </c>
      <c r="B30" s="338"/>
      <c r="C30" s="291">
        <f>C26+C29</f>
        <v>0</v>
      </c>
      <c r="D30" s="294"/>
      <c r="E30" s="294"/>
      <c r="F30" s="294"/>
    </row>
    <row r="31" spans="1:7" ht="25.95" customHeight="1" x14ac:dyDescent="0.25">
      <c r="A31" s="330" t="s">
        <v>578</v>
      </c>
      <c r="B31" s="331"/>
      <c r="C31" s="292">
        <f>10%*C30</f>
        <v>0</v>
      </c>
      <c r="D31" s="263"/>
      <c r="E31" s="263"/>
      <c r="F31" s="263"/>
    </row>
    <row r="32" spans="1:7" ht="25.95" customHeight="1" x14ac:dyDescent="0.25">
      <c r="A32" s="328" t="s">
        <v>576</v>
      </c>
      <c r="B32" s="329"/>
      <c r="C32" s="291">
        <f>C31+C30</f>
        <v>0</v>
      </c>
      <c r="D32" s="298"/>
      <c r="E32" s="298"/>
      <c r="F32" s="298"/>
    </row>
    <row r="33" spans="1:6" ht="25.95" customHeight="1" x14ac:dyDescent="0.25">
      <c r="A33" s="332" t="s">
        <v>579</v>
      </c>
      <c r="B33" s="333"/>
      <c r="C33" s="292">
        <f>15%*C32</f>
        <v>0</v>
      </c>
      <c r="D33" s="263"/>
      <c r="E33" s="263"/>
      <c r="F33" s="263"/>
    </row>
    <row r="34" spans="1:6" ht="20.100000000000001" customHeight="1" thickBot="1" x14ac:dyDescent="0.3">
      <c r="A34" s="324" t="s">
        <v>529</v>
      </c>
      <c r="B34" s="325"/>
      <c r="C34" s="293">
        <f>SUM(C32:C33)</f>
        <v>0</v>
      </c>
      <c r="D34" s="298"/>
      <c r="E34" s="298"/>
      <c r="F34" s="298"/>
    </row>
    <row r="35" spans="1:6" s="256" customFormat="1" ht="42" customHeight="1" x14ac:dyDescent="0.3">
      <c r="A35" s="253"/>
      <c r="B35" s="254"/>
      <c r="C35" s="255"/>
      <c r="E35" s="268"/>
    </row>
    <row r="36" spans="1:6" ht="20.100000000000001" customHeight="1" x14ac:dyDescent="0.25">
      <c r="C36" s="259"/>
      <c r="E36" s="267"/>
    </row>
    <row r="37" spans="1:6" ht="42.6" customHeight="1" x14ac:dyDescent="0.25">
      <c r="C37" s="260"/>
      <c r="E37" s="272"/>
      <c r="F37" s="267"/>
    </row>
    <row r="38" spans="1:6" ht="42.6" customHeight="1" x14ac:dyDescent="0.25">
      <c r="C38" s="260"/>
      <c r="E38" s="290"/>
    </row>
    <row r="39" spans="1:6" ht="20.100000000000001" customHeight="1" x14ac:dyDescent="0.25">
      <c r="C39" s="261"/>
    </row>
    <row r="43" spans="1:6" ht="20.100000000000001" customHeight="1" x14ac:dyDescent="0.25">
      <c r="C43" s="262"/>
    </row>
    <row r="47" spans="1:6" ht="20.100000000000001" customHeight="1" x14ac:dyDescent="0.25">
      <c r="C47" s="262"/>
    </row>
    <row r="50" spans="3:3" ht="39.6" customHeight="1" x14ac:dyDescent="0.25"/>
    <row r="51" spans="3:3" ht="31.2" customHeight="1" x14ac:dyDescent="0.25">
      <c r="C51" s="263"/>
    </row>
    <row r="52" spans="3:3" ht="31.2" customHeight="1" x14ac:dyDescent="0.25">
      <c r="C52" s="263"/>
    </row>
    <row r="53" spans="3:3" ht="32.4" customHeight="1" x14ac:dyDescent="0.25">
      <c r="C53" s="263"/>
    </row>
    <row r="54" spans="3:3" ht="33" customHeight="1" x14ac:dyDescent="0.25">
      <c r="C54" s="263"/>
    </row>
    <row r="55" spans="3:3" ht="42" customHeight="1" x14ac:dyDescent="0.25"/>
    <row r="56" spans="3:3" ht="39" customHeight="1" x14ac:dyDescent="0.25"/>
    <row r="83" spans="2:2" ht="20.100000000000001" customHeight="1" x14ac:dyDescent="0.25">
      <c r="B83" s="264"/>
    </row>
    <row r="84" spans="2:2" ht="20.100000000000001" customHeight="1" x14ac:dyDescent="0.25">
      <c r="B84" s="265"/>
    </row>
    <row r="148" spans="2:2" ht="20.100000000000001" customHeight="1" x14ac:dyDescent="0.25">
      <c r="B148" s="264"/>
    </row>
    <row r="149" spans="2:2" ht="20.100000000000001" customHeight="1" x14ac:dyDescent="0.25">
      <c r="B149" s="265"/>
    </row>
    <row r="217" spans="2:2" ht="20.100000000000001" customHeight="1" x14ac:dyDescent="0.25">
      <c r="B217" s="266"/>
    </row>
  </sheetData>
  <mergeCells count="25">
    <mergeCell ref="A29:B29"/>
    <mergeCell ref="A30:B30"/>
    <mergeCell ref="A28:B28"/>
    <mergeCell ref="A27:B27"/>
    <mergeCell ref="A1:B1"/>
    <mergeCell ref="A2:B2"/>
    <mergeCell ref="A5:B5"/>
    <mergeCell ref="A3:C3"/>
    <mergeCell ref="A4:C4"/>
    <mergeCell ref="A34:B34"/>
    <mergeCell ref="A6:B6"/>
    <mergeCell ref="A22:B22"/>
    <mergeCell ref="A24:B24"/>
    <mergeCell ref="A18:B18"/>
    <mergeCell ref="A19:B19"/>
    <mergeCell ref="A16:B16"/>
    <mergeCell ref="A32:B32"/>
    <mergeCell ref="A31:B31"/>
    <mergeCell ref="A33:B33"/>
    <mergeCell ref="A26:B26"/>
    <mergeCell ref="A25:B25"/>
    <mergeCell ref="A8:B8"/>
    <mergeCell ref="A10:B10"/>
    <mergeCell ref="A12:B12"/>
    <mergeCell ref="A14:B14"/>
  </mergeCells>
  <phoneticPr fontId="11" type="noConversion"/>
  <pageMargins left="0.25" right="0.25" top="0.75" bottom="0.75" header="0.3" footer="0.3"/>
  <pageSetup paperSize="9" scale="77" fitToHeight="0" orientation="portrait" r:id="rId1"/>
  <rowBreaks count="1" manualBreakCount="1">
    <brk id="34"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4" ma:contentTypeDescription="Create a new document." ma:contentTypeScope="" ma:versionID="2c7b22fd041a3e5aad8683f308aa9344">
  <xsd:schema xmlns:xsd="http://www.w3.org/2001/XMLSchema" xmlns:xs="http://www.w3.org/2001/XMLSchema" xmlns:p="http://schemas.microsoft.com/office/2006/metadata/properties" xmlns:ns1="http://schemas.microsoft.com/sharepoint/v3" xmlns:ns2="74595852-2c7a-4ac6-bce1-ada56403b38d" xmlns:ns3="d77d8907-aa7a-4088-9a1f-401380376b3e" targetNamespace="http://schemas.microsoft.com/office/2006/metadata/properties" ma:root="true" ma:fieldsID="2338317e4f02b205d0dbb43bcfa43a1c" ns1:_="" ns2:_="" ns3:_="">
    <xsd:import namespace="http://schemas.microsoft.com/sharepoint/v3"/>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1:PercentComplete" minOccurs="0"/>
                <xsd:element ref="ns2:MediaServiceSearchProperties" minOccurs="0"/>
                <xsd:element ref="ns2:MediaServiceOCR" minOccurs="0"/>
                <xsd:element ref="ns2:MediaServiceLocation" minOccurs="0"/>
                <xsd:element ref="ns2:Projec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24"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 ma:index="11" nillable="true" ma:displayName="Date" ma:format="DateOnly" ma:internalName="Date"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element name="ProjectStatus" ma:index="28" nillable="true" ma:displayName="Project Status " ma:description="Due for termination" ma:format="Dropdown" ma:internalName="Project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adadf26-2eb3-45c3-a6da-539fe62677b5}"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4595852-2c7a-4ac6-bce1-ada56403b38d" xsi:nil="true"/>
    <SharedWithUsers xmlns="74595852-2c7a-4ac6-bce1-ada56403b38d">
      <UserInfo>
        <DisplayName/>
        <AccountId xsi:nil="true"/>
        <AccountType/>
      </UserInfo>
    </SharedWithUsers>
    <Date xmlns="74595852-2c7a-4ac6-bce1-ada56403b38d" xsi:nil="true"/>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PercentComplete xmlns="http://schemas.microsoft.com/sharepoint/v3" xsi:nil="true"/>
    <ProjectStatus xmlns="74595852-2c7a-4ac6-bce1-ada56403b38d" xsi:nil="true"/>
  </documentManagement>
</p:properties>
</file>

<file path=customXml/itemProps1.xml><?xml version="1.0" encoding="utf-8"?>
<ds:datastoreItem xmlns:ds="http://schemas.openxmlformats.org/officeDocument/2006/customXml" ds:itemID="{C9B62B85-C74D-422E-80FF-B6C6F657B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9619CE-690F-4F3A-9A46-C0D3A08D5508}">
  <ds:schemaRefs>
    <ds:schemaRef ds:uri="http://schemas.microsoft.com/sharepoint/v3/contenttype/forms"/>
  </ds:schemaRefs>
</ds:datastoreItem>
</file>

<file path=customXml/itemProps3.xml><?xml version="1.0" encoding="utf-8"?>
<ds:datastoreItem xmlns:ds="http://schemas.openxmlformats.org/officeDocument/2006/customXml" ds:itemID="{D5C5F970-EEFA-4284-9B54-8CDBEDB1F72A}">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microsoft.com/sharepoint/v3"/>
    <ds:schemaRef ds:uri="d77d8907-aa7a-4088-9a1f-401380376b3e"/>
    <ds:schemaRef ds:uri="74595852-2c7a-4ac6-bce1-ada56403b38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of Quantities</vt:lpstr>
      <vt:lpstr>SUMMARY</vt:lpstr>
      <vt:lpstr>'Bill of Quantities'!Print_Area</vt:lpstr>
      <vt:lpstr>SUMMARY!Print_Area</vt:lpstr>
      <vt:lpstr>'Bill of Quantities'!Print_Titles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Motlhakane, Ofan</dc:creator>
  <cp:keywords/>
  <dc:description/>
  <cp:lastModifiedBy>Nthabiseng Matabane</cp:lastModifiedBy>
  <cp:revision/>
  <cp:lastPrinted>2026-02-25T09:20:57Z</cp:lastPrinted>
  <dcterms:created xsi:type="dcterms:W3CDTF">2020-05-13T08:30:32Z</dcterms:created>
  <dcterms:modified xsi:type="dcterms:W3CDTF">2026-07-01T04:43:19Z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