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airports-my.sharepoint.com/personal/lerato_phalo_airports_co_za/Documents/Documents/"/>
    </mc:Choice>
  </mc:AlternateContent>
  <xr:revisionPtr revIDLastSave="0" documentId="8_{CEA987C7-A087-482A-B516-917555098964}" xr6:coauthVersionLast="47" xr6:coauthVersionMax="47" xr10:uidLastSave="{00000000-0000-0000-0000-000000000000}"/>
  <bookViews>
    <workbookView xWindow="-110" yWindow="-110" windowWidth="19420" windowHeight="10300" xr2:uid="{CDCA23F7-20F7-431D-832C-045BC4676CE4}"/>
  </bookViews>
  <sheets>
    <sheet name="C1.2_Gen Requirements" sheetId="66" r:id="rId1"/>
    <sheet name="C1.3_Estab &amp; Obligations" sheetId="67" r:id="rId2"/>
    <sheet name="C1.4_Facilities for the Eng" sheetId="68" r:id="rId3"/>
    <sheet name="C1.7" sheetId="71" state="hidden" r:id="rId4"/>
    <sheet name="C1.5_Traffic Accom" sheetId="69" r:id="rId5"/>
    <sheet name="C1.6_Clearing" sheetId="70" state="hidden" r:id="rId6"/>
    <sheet name="C2.1_Services" sheetId="72" state="hidden" r:id="rId7"/>
    <sheet name="C2.2" sheetId="73" state="hidden" r:id="rId8"/>
    <sheet name="C2.3" sheetId="74" state="hidden" r:id="rId9"/>
    <sheet name="C2.4" sheetId="75" state="hidden" r:id="rId10"/>
    <sheet name="C3.1_Drains" sheetId="76" state="hidden" r:id="rId11"/>
    <sheet name="C3.2_Culverts" sheetId="77" state="hidden" r:id="rId12"/>
    <sheet name="C3.3_Concrete kerb" sheetId="78" state="hidden" r:id="rId13"/>
    <sheet name="C4.1" sheetId="79" state="hidden" r:id="rId14"/>
    <sheet name="C4.2" sheetId="80" state="hidden" r:id="rId15"/>
    <sheet name="C4.3_Existing road mat" sheetId="81" r:id="rId16"/>
    <sheet name="C4.4_COMMERCIAL MATERIALS" sheetId="82" state="hidden" r:id="rId17"/>
    <sheet name="C4.5" sheetId="83" state="hidden" r:id="rId18"/>
    <sheet name="C5.1" sheetId="84" state="hidden" r:id="rId19"/>
    <sheet name="C5.2" sheetId="85" state="hidden" r:id="rId20"/>
    <sheet name="C5.3" sheetId="86" state="hidden" r:id="rId21"/>
    <sheet name="C5.4_Stab" sheetId="87" state="hidden" r:id="rId22"/>
    <sheet name="C5.5_Rec Pav" sheetId="88" state="hidden" r:id="rId23"/>
    <sheet name="C6.1" sheetId="89" state="hidden" r:id="rId24"/>
    <sheet name="C6.2_Block paving" sheetId="90" state="hidden" r:id="rId25"/>
    <sheet name="C7.1" sheetId="91" state="hidden" r:id="rId26"/>
    <sheet name="C7.2" sheetId="92" state="hidden" r:id="rId27"/>
    <sheet name="C7.3" sheetId="93" state="hidden" r:id="rId28"/>
    <sheet name="C7.4" sheetId="95" state="hidden" r:id="rId29"/>
    <sheet name="C7.5" sheetId="94" state="hidden" r:id="rId30"/>
    <sheet name="C7.6" sheetId="96" state="hidden" r:id="rId31"/>
    <sheet name="C8.1_Prime coat" sheetId="97" state="hidden" r:id="rId32"/>
    <sheet name="C8.2" sheetId="98" state="hidden" r:id="rId33"/>
    <sheet name="C8.3_Texture Treatment" sheetId="99" state="hidden" r:id="rId34"/>
    <sheet name="C8.4_Rut correction" sheetId="100" state="hidden" r:id="rId35"/>
    <sheet name="C8.5_Standard Crack Sealing" sheetId="101" state="hidden" r:id="rId36"/>
    <sheet name="C8.6_Geosynthetic CS" sheetId="102" state="hidden" r:id="rId37"/>
    <sheet name="C8.7" sheetId="103" state="hidden" r:id="rId38"/>
    <sheet name="Repairs" sheetId="158" state="hidden" r:id="rId39"/>
    <sheet name="C8.8_Patching&amp;Edge Break" sheetId="104" state="hidden" r:id="rId40"/>
    <sheet name="C8.9" sheetId="105" state="hidden" r:id="rId41"/>
    <sheet name="C10.1_Surface Treatments" sheetId="107" state="hidden" r:id="rId42"/>
    <sheet name="C11.1" sheetId="108" state="hidden" r:id="rId43"/>
    <sheet name="C9.1_Asphalt layer" sheetId="106" r:id="rId44"/>
    <sheet name="C11.2" sheetId="110" state="hidden" r:id="rId45"/>
    <sheet name="C11.3" sheetId="111" state="hidden" r:id="rId46"/>
    <sheet name="C11.4" sheetId="112" state="hidden" r:id="rId47"/>
    <sheet name="C11.5" sheetId="113" state="hidden" r:id="rId48"/>
    <sheet name="C11.6" sheetId="114" state="hidden" r:id="rId49"/>
    <sheet name="C11.7_Road Markings" sheetId="115" r:id="rId50"/>
    <sheet name="C11.8" sheetId="116" state="hidden" r:id="rId51"/>
    <sheet name="C11.9_Finishing the Road" sheetId="117" r:id="rId52"/>
    <sheet name="C12.1" sheetId="118" state="hidden" r:id="rId53"/>
    <sheet name="C12.2" sheetId="119" state="hidden" r:id="rId54"/>
    <sheet name="C12.3" sheetId="120" state="hidden" r:id="rId55"/>
    <sheet name="C12.4" sheetId="121" state="hidden" r:id="rId56"/>
    <sheet name="C12.5" sheetId="123" state="hidden" r:id="rId57"/>
    <sheet name="C12.6" sheetId="124" state="hidden" r:id="rId58"/>
    <sheet name="C12.7" sheetId="125" state="hidden" r:id="rId59"/>
    <sheet name="C12.8" sheetId="126" state="hidden" r:id="rId60"/>
    <sheet name="C12.9" sheetId="127" state="hidden" r:id="rId61"/>
    <sheet name="C12.10" sheetId="128" state="hidden" r:id="rId62"/>
    <sheet name="C12.11" sheetId="129" state="hidden" r:id="rId63"/>
    <sheet name="C12.12" sheetId="130" state="hidden" r:id="rId64"/>
    <sheet name="C13.1" sheetId="131" state="hidden" r:id="rId65"/>
    <sheet name="C13.2" sheetId="132" state="hidden" r:id="rId66"/>
    <sheet name="C13.3" sheetId="133" state="hidden" r:id="rId67"/>
    <sheet name="C13.4" sheetId="134" state="hidden" r:id="rId68"/>
    <sheet name="C13.5" sheetId="135" state="hidden" r:id="rId69"/>
    <sheet name="C13.6" sheetId="136" state="hidden" r:id="rId70"/>
    <sheet name="C13.7_Joints" sheetId="137" state="hidden" r:id="rId71"/>
    <sheet name="C13.8" sheetId="138" state="hidden" r:id="rId72"/>
    <sheet name="C13.9" sheetId="139" state="hidden" r:id="rId73"/>
    <sheet name="C13.10_Painting of minor struc" sheetId="140" state="hidden" r:id="rId74"/>
    <sheet name="C13.11" sheetId="141" state="hidden" r:id="rId75"/>
    <sheet name="C13.12" sheetId="142" state="hidden" r:id="rId76"/>
    <sheet name="C13.13" sheetId="143" state="hidden" r:id="rId77"/>
    <sheet name="C13.14" sheetId="144" state="hidden" r:id="rId78"/>
    <sheet name="C14.1" sheetId="145" state="hidden" r:id="rId79"/>
    <sheet name="C14.2" sheetId="146" state="hidden" r:id="rId80"/>
    <sheet name="C14.3" sheetId="148" state="hidden" r:id="rId81"/>
    <sheet name="C14.4" sheetId="147" state="hidden" r:id="rId82"/>
    <sheet name="C14.5" sheetId="149" state="hidden" r:id="rId83"/>
    <sheet name="C14.6" sheetId="150" state="hidden" r:id="rId84"/>
    <sheet name="C14.7" sheetId="151" state="hidden" r:id="rId85"/>
    <sheet name="C14.8" sheetId="152" state="hidden" r:id="rId86"/>
    <sheet name="C14.9" sheetId="154" state="hidden" r:id="rId87"/>
    <sheet name="C14.10" sheetId="153" state="hidden" r:id="rId88"/>
    <sheet name="C14.11" sheetId="156" state="hidden" r:id="rId89"/>
    <sheet name="C20.1_Testing Materials " sheetId="155" r:id="rId90"/>
    <sheet name="Sect D - D1000" sheetId="62" state="hidden" r:id="rId91"/>
    <sheet name="Summary of Pricing" sheetId="64" r:id="rId92"/>
  </sheets>
  <definedNames>
    <definedName name="_xlnm._FilterDatabase" localSheetId="38" hidden="1">Repairs!$A$12:$K$12</definedName>
    <definedName name="_Hlk13737046" localSheetId="61">'C12.10'!#REF!</definedName>
    <definedName name="_Hlk13737046" localSheetId="62">'C12.11'!#REF!</definedName>
    <definedName name="_Hlk13737046" localSheetId="63">'C12.12'!#REF!</definedName>
    <definedName name="_Hlk13737046" localSheetId="53">'C12.2'!$C$23</definedName>
    <definedName name="_Hlk13737046" localSheetId="54">'C12.3'!#REF!</definedName>
    <definedName name="_Hlk13737046" localSheetId="55">'C12.4'!#REF!</definedName>
    <definedName name="_Hlk13737046" localSheetId="56">'C12.5'!#REF!</definedName>
    <definedName name="_Hlk13737046" localSheetId="57">'C12.6'!#REF!</definedName>
    <definedName name="_Hlk13737046" localSheetId="58">'C12.7'!#REF!</definedName>
    <definedName name="_Hlk13737046" localSheetId="59">'C12.8'!#REF!</definedName>
    <definedName name="_Hlk13737046" localSheetId="60">'C12.9'!#REF!</definedName>
    <definedName name="_Hlk13737046" localSheetId="64">'C13.1'!#REF!</definedName>
    <definedName name="_Hlk13737046" localSheetId="73">'C13.10_Painting of minor struc'!#REF!</definedName>
    <definedName name="_Hlk13737046" localSheetId="74">'C13.11'!#REF!</definedName>
    <definedName name="_Hlk13737046" localSheetId="75">'C13.12'!#REF!</definedName>
    <definedName name="_Hlk13737046" localSheetId="76">'C13.13'!#REF!</definedName>
    <definedName name="_Hlk13737046" localSheetId="77">'C13.14'!#REF!</definedName>
    <definedName name="_Hlk13737046" localSheetId="65">'C13.2'!#REF!</definedName>
    <definedName name="_Hlk13737046" localSheetId="66">'C13.3'!#REF!</definedName>
    <definedName name="_Hlk13737046" localSheetId="67">'C13.4'!#REF!</definedName>
    <definedName name="_Hlk13737046" localSheetId="68">'C13.5'!#REF!</definedName>
    <definedName name="_Hlk13737046" localSheetId="69">'C13.6'!#REF!</definedName>
    <definedName name="_Hlk13737046" localSheetId="70">'C13.7_Joints'!#REF!</definedName>
    <definedName name="_Hlk13737046" localSheetId="71">'C13.8'!#REF!</definedName>
    <definedName name="_Hlk13737046" localSheetId="72">'C13.9'!#REF!</definedName>
    <definedName name="_Hlk13737046" localSheetId="78">'C14.1'!#REF!</definedName>
    <definedName name="_Hlk13737046" localSheetId="87">'C14.10'!#REF!</definedName>
    <definedName name="_Hlk13737046" localSheetId="88">'C14.11'!#REF!</definedName>
    <definedName name="_Hlk13737046" localSheetId="79">'C14.2'!#REF!</definedName>
    <definedName name="_Hlk13737046" localSheetId="80">'C14.3'!#REF!</definedName>
    <definedName name="_Hlk13737046" localSheetId="81">'C14.4'!#REF!</definedName>
    <definedName name="_Hlk13737046" localSheetId="82">'C14.5'!#REF!</definedName>
    <definedName name="_Hlk13737046" localSheetId="83">'C14.6'!#REF!</definedName>
    <definedName name="_Hlk13737046" localSheetId="84">'C14.7'!#REF!</definedName>
    <definedName name="_Hlk13737046" localSheetId="85">'C14.8'!#REF!</definedName>
    <definedName name="_Hlk13737046" localSheetId="86">'C14.9'!#REF!</definedName>
    <definedName name="_Hlk13737046" localSheetId="89">'C20.1_Testing Materials '!#REF!</definedName>
    <definedName name="_Hlk13737072" localSheetId="61">'C12.10'!#REF!</definedName>
    <definedName name="_Hlk13737072" localSheetId="62">'C12.11'!#REF!</definedName>
    <definedName name="_Hlk13737072" localSheetId="63">'C12.12'!#REF!</definedName>
    <definedName name="_Hlk13737072" localSheetId="53">'C12.2'!$C$24</definedName>
    <definedName name="_Hlk13737072" localSheetId="54">'C12.3'!#REF!</definedName>
    <definedName name="_Hlk13737072" localSheetId="55">'C12.4'!#REF!</definedName>
    <definedName name="_Hlk13737072" localSheetId="56">'C12.5'!#REF!</definedName>
    <definedName name="_Hlk13737072" localSheetId="57">'C12.6'!#REF!</definedName>
    <definedName name="_Hlk13737072" localSheetId="58">'C12.7'!#REF!</definedName>
    <definedName name="_Hlk13737072" localSheetId="59">'C12.8'!#REF!</definedName>
    <definedName name="_Hlk13737072" localSheetId="60">'C12.9'!#REF!</definedName>
    <definedName name="_Hlk13737072" localSheetId="64">'C13.1'!#REF!</definedName>
    <definedName name="_Hlk13737072" localSheetId="73">'C13.10_Painting of minor struc'!#REF!</definedName>
    <definedName name="_Hlk13737072" localSheetId="74">'C13.11'!#REF!</definedName>
    <definedName name="_Hlk13737072" localSheetId="75">'C13.12'!#REF!</definedName>
    <definedName name="_Hlk13737072" localSheetId="76">'C13.13'!#REF!</definedName>
    <definedName name="_Hlk13737072" localSheetId="77">'C13.14'!#REF!</definedName>
    <definedName name="_Hlk13737072" localSheetId="65">'C13.2'!#REF!</definedName>
    <definedName name="_Hlk13737072" localSheetId="66">'C13.3'!#REF!</definedName>
    <definedName name="_Hlk13737072" localSheetId="67">'C13.4'!#REF!</definedName>
    <definedName name="_Hlk13737072" localSheetId="68">'C13.5'!#REF!</definedName>
    <definedName name="_Hlk13737072" localSheetId="69">'C13.6'!#REF!</definedName>
    <definedName name="_Hlk13737072" localSheetId="70">'C13.7_Joints'!#REF!</definedName>
    <definedName name="_Hlk13737072" localSheetId="71">'C13.8'!#REF!</definedName>
    <definedName name="_Hlk13737072" localSheetId="72">'C13.9'!#REF!</definedName>
    <definedName name="_Hlk13737072" localSheetId="78">'C14.1'!#REF!</definedName>
    <definedName name="_Hlk13737072" localSheetId="87">'C14.10'!#REF!</definedName>
    <definedName name="_Hlk13737072" localSheetId="88">'C14.11'!#REF!</definedName>
    <definedName name="_Hlk13737072" localSheetId="79">'C14.2'!#REF!</definedName>
    <definedName name="_Hlk13737072" localSheetId="80">'C14.3'!#REF!</definedName>
    <definedName name="_Hlk13737072" localSheetId="81">'C14.4'!#REF!</definedName>
    <definedName name="_Hlk13737072" localSheetId="82">'C14.5'!#REF!</definedName>
    <definedName name="_Hlk13737072" localSheetId="83">'C14.6'!#REF!</definedName>
    <definedName name="_Hlk13737072" localSheetId="84">'C14.7'!#REF!</definedName>
    <definedName name="_Hlk13737072" localSheetId="85">'C14.8'!#REF!</definedName>
    <definedName name="_Hlk13737072" localSheetId="86">'C14.9'!#REF!</definedName>
    <definedName name="_Hlk13737072" localSheetId="89">'C20.1_Testing Materials '!#REF!</definedName>
    <definedName name="_Ref461368450" localSheetId="2">'C1.4_Facilities for the Eng'!$C$6</definedName>
    <definedName name="_Ref461368450" localSheetId="4">'C1.5_Traffic Accom'!$E$6</definedName>
    <definedName name="_Ref461368450" localSheetId="5">'C1.6_Clearing'!$C$6</definedName>
    <definedName name="_Ref461368450" localSheetId="3">'C1.7'!$D$6</definedName>
    <definedName name="_Ref461368450" localSheetId="41">'C10.1_Surface Treatments'!#REF!</definedName>
    <definedName name="_Ref461368450" localSheetId="42">'C11.1'!#REF!</definedName>
    <definedName name="_Ref461368450" localSheetId="44">'C11.2'!#REF!</definedName>
    <definedName name="_Ref461368450" localSheetId="45">'C11.3'!#REF!</definedName>
    <definedName name="_Ref461368450" localSheetId="46">'C11.4'!#REF!</definedName>
    <definedName name="_Ref461368450" localSheetId="47">'C11.5'!#REF!</definedName>
    <definedName name="_Ref461368450" localSheetId="48">'C11.6'!#REF!</definedName>
    <definedName name="_Ref461368450" localSheetId="49">'C11.7_Road Markings'!#REF!</definedName>
    <definedName name="_Ref461368450" localSheetId="50">'C11.8'!#REF!</definedName>
    <definedName name="_Ref461368450" localSheetId="51">'C11.9_Finishing the Road'!#REF!</definedName>
    <definedName name="_Ref461368450" localSheetId="52">'C12.1'!#REF!</definedName>
    <definedName name="_Ref461368450" localSheetId="61">'C12.10'!#REF!</definedName>
    <definedName name="_Ref461368450" localSheetId="62">'C12.11'!#REF!</definedName>
    <definedName name="_Ref461368450" localSheetId="63">'C12.12'!#REF!</definedName>
    <definedName name="_Ref461368450" localSheetId="53">'C12.2'!#REF!</definedName>
    <definedName name="_Ref461368450" localSheetId="54">'C12.3'!#REF!</definedName>
    <definedName name="_Ref461368450" localSheetId="55">'C12.4'!#REF!</definedName>
    <definedName name="_Ref461368450" localSheetId="56">'C12.5'!#REF!</definedName>
    <definedName name="_Ref461368450" localSheetId="57">'C12.6'!#REF!</definedName>
    <definedName name="_Ref461368450" localSheetId="58">'C12.7'!#REF!</definedName>
    <definedName name="_Ref461368450" localSheetId="59">'C12.8'!#REF!</definedName>
    <definedName name="_Ref461368450" localSheetId="60">'C12.9'!#REF!</definedName>
    <definedName name="_Ref461368450" localSheetId="64">'C13.1'!#REF!</definedName>
    <definedName name="_Ref461368450" localSheetId="73">'C13.10_Painting of minor struc'!#REF!</definedName>
    <definedName name="_Ref461368450" localSheetId="74">'C13.11'!#REF!</definedName>
    <definedName name="_Ref461368450" localSheetId="75">'C13.12'!#REF!</definedName>
    <definedName name="_Ref461368450" localSheetId="76">'C13.13'!#REF!</definedName>
    <definedName name="_Ref461368450" localSheetId="77">'C13.14'!#REF!</definedName>
    <definedName name="_Ref461368450" localSheetId="65">'C13.2'!#REF!</definedName>
    <definedName name="_Ref461368450" localSheetId="66">'C13.3'!#REF!</definedName>
    <definedName name="_Ref461368450" localSheetId="67">'C13.4'!#REF!</definedName>
    <definedName name="_Ref461368450" localSheetId="68">'C13.5'!#REF!</definedName>
    <definedName name="_Ref461368450" localSheetId="69">'C13.6'!#REF!</definedName>
    <definedName name="_Ref461368450" localSheetId="70">'C13.7_Joints'!#REF!</definedName>
    <definedName name="_Ref461368450" localSheetId="71">'C13.8'!#REF!</definedName>
    <definedName name="_Ref461368450" localSheetId="72">'C13.9'!#REF!</definedName>
    <definedName name="_Ref461368450" localSheetId="78">'C14.1'!#REF!</definedName>
    <definedName name="_Ref461368450" localSheetId="87">'C14.10'!#REF!</definedName>
    <definedName name="_Ref461368450" localSheetId="88">'C14.11'!#REF!</definedName>
    <definedName name="_Ref461368450" localSheetId="79">'C14.2'!#REF!</definedName>
    <definedName name="_Ref461368450" localSheetId="80">'C14.3'!#REF!</definedName>
    <definedName name="_Ref461368450" localSheetId="81">'C14.4'!#REF!</definedName>
    <definedName name="_Ref461368450" localSheetId="82">'C14.5'!#REF!</definedName>
    <definedName name="_Ref461368450" localSheetId="83">'C14.6'!#REF!</definedName>
    <definedName name="_Ref461368450" localSheetId="84">'C14.7'!#REF!</definedName>
    <definedName name="_Ref461368450" localSheetId="85">'C14.8'!#REF!</definedName>
    <definedName name="_Ref461368450" localSheetId="86">'C14.9'!#REF!</definedName>
    <definedName name="_Ref461368450" localSheetId="6">'C2.1_Services'!$D$6</definedName>
    <definedName name="_Ref461368450" localSheetId="7">'C2.2'!$D$6</definedName>
    <definedName name="_Ref461368450" localSheetId="8">'C2.3'!$D$6</definedName>
    <definedName name="_Ref461368450" localSheetId="9">'C2.4'!$D$6</definedName>
    <definedName name="_Ref461368450" localSheetId="89">'C20.1_Testing Materials '!#REF!</definedName>
    <definedName name="_Ref461368450" localSheetId="10">'C3.1_Drains'!$D$6</definedName>
    <definedName name="_Ref461368450" localSheetId="11">'C3.2_Culverts'!$D$6</definedName>
    <definedName name="_Ref461368450" localSheetId="12">'C3.3_Concrete kerb'!$D$59</definedName>
    <definedName name="_Ref461368450" localSheetId="13">'C4.1'!#REF!</definedName>
    <definedName name="_Ref461368450" localSheetId="14">'C4.2'!#REF!</definedName>
    <definedName name="_Ref461368450" localSheetId="15">'C4.3_Existing road mat'!#REF!</definedName>
    <definedName name="_Ref461368450" localSheetId="16">'C4.4_COMMERCIAL MATERIALS'!#REF!</definedName>
    <definedName name="_Ref461368450" localSheetId="17">'C4.5'!#REF!</definedName>
    <definedName name="_Ref461368450" localSheetId="18">'C5.1'!#REF!</definedName>
    <definedName name="_Ref461368450" localSheetId="19">'C5.2'!#REF!</definedName>
    <definedName name="_Ref461368450" localSheetId="20">'C5.3'!#REF!</definedName>
    <definedName name="_Ref461368450" localSheetId="21">'C5.4_Stab'!#REF!</definedName>
    <definedName name="_Ref461368450" localSheetId="22">'C5.5_Rec Pav'!#REF!</definedName>
    <definedName name="_Ref461368450" localSheetId="23">'C6.1'!#REF!</definedName>
    <definedName name="_Ref461368450" localSheetId="24">'C6.2_Block paving'!#REF!</definedName>
    <definedName name="_Ref461368450" localSheetId="25">'C7.1'!#REF!</definedName>
    <definedName name="_Ref461368450" localSheetId="26">'C7.2'!#REF!</definedName>
    <definedName name="_Ref461368450" localSheetId="27">'C7.3'!#REF!</definedName>
    <definedName name="_Ref461368450" localSheetId="28">'C7.4'!#REF!</definedName>
    <definedName name="_Ref461368450" localSheetId="29">'C7.5'!#REF!</definedName>
    <definedName name="_Ref461368450" localSheetId="30">'C7.6'!#REF!</definedName>
    <definedName name="_Ref461368450" localSheetId="31">'C8.1_Prime coat'!#REF!</definedName>
    <definedName name="_Ref461368450" localSheetId="32">'C8.2'!#REF!</definedName>
    <definedName name="_Ref461368450" localSheetId="33">'C8.3_Texture Treatment'!#REF!</definedName>
    <definedName name="_Ref461368450" localSheetId="34">'C8.4_Rut correction'!#REF!</definedName>
    <definedName name="_Ref461368450" localSheetId="35">'C8.5_Standard Crack Sealing'!#REF!</definedName>
    <definedName name="_Ref461368450" localSheetId="36">'C8.6_Geosynthetic CS'!#REF!</definedName>
    <definedName name="_Ref461368450" localSheetId="37">'C8.7'!#REF!</definedName>
    <definedName name="_Ref461368450" localSheetId="39">'C8.8_Patching&amp;Edge Break'!#REF!</definedName>
    <definedName name="_Ref461368450" localSheetId="40">'C8.9'!#REF!</definedName>
    <definedName name="_Ref461368450" localSheetId="43">'C9.1_Asphalt layer'!#REF!</definedName>
    <definedName name="_Ref461372205" localSheetId="2">'C1.4_Facilities for the Eng'!$C$92</definedName>
    <definedName name="_Ref461372205" localSheetId="4">'C1.5_Traffic Accom'!#REF!</definedName>
    <definedName name="_Ref461372205" localSheetId="5">'C1.6_Clearing'!#REF!</definedName>
    <definedName name="_Ref461372205" localSheetId="3">'C1.7'!#REF!</definedName>
    <definedName name="_Ref461372205" localSheetId="41">'C10.1_Surface Treatments'!#REF!</definedName>
    <definedName name="_Ref461372205" localSheetId="42">'C11.1'!#REF!</definedName>
    <definedName name="_Ref461372205" localSheetId="44">'C11.2'!#REF!</definedName>
    <definedName name="_Ref461372205" localSheetId="45">'C11.3'!#REF!</definedName>
    <definedName name="_Ref461372205" localSheetId="46">'C11.4'!#REF!</definedName>
    <definedName name="_Ref461372205" localSheetId="47">'C11.5'!#REF!</definedName>
    <definedName name="_Ref461372205" localSheetId="48">'C11.6'!#REF!</definedName>
    <definedName name="_Ref461372205" localSheetId="49">'C11.7_Road Markings'!#REF!</definedName>
    <definedName name="_Ref461372205" localSheetId="50">'C11.8'!#REF!</definedName>
    <definedName name="_Ref461372205" localSheetId="51">'C11.9_Finishing the Road'!#REF!</definedName>
    <definedName name="_Ref461372205" localSheetId="52">'C12.1'!#REF!</definedName>
    <definedName name="_Ref461372205" localSheetId="61">'C12.10'!#REF!</definedName>
    <definedName name="_Ref461372205" localSheetId="62">'C12.11'!#REF!</definedName>
    <definedName name="_Ref461372205" localSheetId="63">'C12.12'!#REF!</definedName>
    <definedName name="_Ref461372205" localSheetId="53">'C12.2'!#REF!</definedName>
    <definedName name="_Ref461372205" localSheetId="54">'C12.3'!#REF!</definedName>
    <definedName name="_Ref461372205" localSheetId="55">'C12.4'!#REF!</definedName>
    <definedName name="_Ref461372205" localSheetId="56">'C12.5'!#REF!</definedName>
    <definedName name="_Ref461372205" localSheetId="57">'C12.6'!#REF!</definedName>
    <definedName name="_Ref461372205" localSheetId="58">'C12.7'!#REF!</definedName>
    <definedName name="_Ref461372205" localSheetId="59">'C12.8'!#REF!</definedName>
    <definedName name="_Ref461372205" localSheetId="60">'C12.9'!#REF!</definedName>
    <definedName name="_Ref461372205" localSheetId="64">'C13.1'!#REF!</definedName>
    <definedName name="_Ref461372205" localSheetId="73">'C13.10_Painting of minor struc'!#REF!</definedName>
    <definedName name="_Ref461372205" localSheetId="74">'C13.11'!#REF!</definedName>
    <definedName name="_Ref461372205" localSheetId="75">'C13.12'!#REF!</definedName>
    <definedName name="_Ref461372205" localSheetId="76">'C13.13'!#REF!</definedName>
    <definedName name="_Ref461372205" localSheetId="77">'C13.14'!#REF!</definedName>
    <definedName name="_Ref461372205" localSheetId="65">'C13.2'!#REF!</definedName>
    <definedName name="_Ref461372205" localSheetId="66">'C13.3'!#REF!</definedName>
    <definedName name="_Ref461372205" localSheetId="67">'C13.4'!#REF!</definedName>
    <definedName name="_Ref461372205" localSheetId="68">'C13.5'!#REF!</definedName>
    <definedName name="_Ref461372205" localSheetId="69">'C13.6'!#REF!</definedName>
    <definedName name="_Ref461372205" localSheetId="70">'C13.7_Joints'!#REF!</definedName>
    <definedName name="_Ref461372205" localSheetId="71">'C13.8'!#REF!</definedName>
    <definedName name="_Ref461372205" localSheetId="72">'C13.9'!#REF!</definedName>
    <definedName name="_Ref461372205" localSheetId="78">'C14.1'!#REF!</definedName>
    <definedName name="_Ref461372205" localSheetId="87">'C14.10'!#REF!</definedName>
    <definedName name="_Ref461372205" localSheetId="88">'C14.11'!#REF!</definedName>
    <definedName name="_Ref461372205" localSheetId="79">'C14.2'!#REF!</definedName>
    <definedName name="_Ref461372205" localSheetId="80">'C14.3'!#REF!</definedName>
    <definedName name="_Ref461372205" localSheetId="81">'C14.4'!#REF!</definedName>
    <definedName name="_Ref461372205" localSheetId="82">'C14.5'!#REF!</definedName>
    <definedName name="_Ref461372205" localSheetId="83">'C14.6'!#REF!</definedName>
    <definedName name="_Ref461372205" localSheetId="84">'C14.7'!#REF!</definedName>
    <definedName name="_Ref461372205" localSheetId="85">'C14.8'!#REF!</definedName>
    <definedName name="_Ref461372205" localSheetId="86">'C14.9'!#REF!</definedName>
    <definedName name="_Ref461372205" localSheetId="6">'C2.1_Services'!#REF!</definedName>
    <definedName name="_Ref461372205" localSheetId="7">'C2.2'!#REF!</definedName>
    <definedName name="_Ref461372205" localSheetId="8">'C2.3'!#REF!</definedName>
    <definedName name="_Ref461372205" localSheetId="9">'C2.4'!#REF!</definedName>
    <definedName name="_Ref461372205" localSheetId="89">'C20.1_Testing Materials '!#REF!</definedName>
    <definedName name="_Ref461372205" localSheetId="10">'C3.1_Drains'!#REF!</definedName>
    <definedName name="_Ref461372205" localSheetId="11">'C3.2_Culverts'!#REF!</definedName>
    <definedName name="_Ref461372205" localSheetId="12">'C3.3_Concrete kerb'!#REF!</definedName>
    <definedName name="_Ref461372205" localSheetId="13">'C4.1'!#REF!</definedName>
    <definedName name="_Ref461372205" localSheetId="14">'C4.2'!#REF!</definedName>
    <definedName name="_Ref461372205" localSheetId="15">'C4.3_Existing road mat'!#REF!</definedName>
    <definedName name="_Ref461372205" localSheetId="16">'C4.4_COMMERCIAL MATERIALS'!#REF!</definedName>
    <definedName name="_Ref461372205" localSheetId="17">'C4.5'!#REF!</definedName>
    <definedName name="_Ref461372205" localSheetId="18">'C5.1'!#REF!</definedName>
    <definedName name="_Ref461372205" localSheetId="19">'C5.2'!#REF!</definedName>
    <definedName name="_Ref461372205" localSheetId="20">'C5.3'!#REF!</definedName>
    <definedName name="_Ref461372205" localSheetId="21">'C5.4_Stab'!#REF!</definedName>
    <definedName name="_Ref461372205" localSheetId="22">'C5.5_Rec Pav'!#REF!</definedName>
    <definedName name="_Ref461372205" localSheetId="23">'C6.1'!#REF!</definedName>
    <definedName name="_Ref461372205" localSheetId="24">'C6.2_Block paving'!#REF!</definedName>
    <definedName name="_Ref461372205" localSheetId="25">'C7.1'!#REF!</definedName>
    <definedName name="_Ref461372205" localSheetId="26">'C7.2'!#REF!</definedName>
    <definedName name="_Ref461372205" localSheetId="27">'C7.3'!#REF!</definedName>
    <definedName name="_Ref461372205" localSheetId="28">'C7.4'!#REF!</definedName>
    <definedName name="_Ref461372205" localSheetId="29">'C7.5'!#REF!</definedName>
    <definedName name="_Ref461372205" localSheetId="30">'C7.6'!#REF!</definedName>
    <definedName name="_Ref461372205" localSheetId="31">'C8.1_Prime coat'!#REF!</definedName>
    <definedName name="_Ref461372205" localSheetId="32">'C8.2'!#REF!</definedName>
    <definedName name="_Ref461372205" localSheetId="33">'C8.3_Texture Treatment'!#REF!</definedName>
    <definedName name="_Ref461372205" localSheetId="34">'C8.4_Rut correction'!#REF!</definedName>
    <definedName name="_Ref461372205" localSheetId="35">'C8.5_Standard Crack Sealing'!#REF!</definedName>
    <definedName name="_Ref461372205" localSheetId="36">'C8.6_Geosynthetic CS'!#REF!</definedName>
    <definedName name="_Ref461372205" localSheetId="37">'C8.7'!#REF!</definedName>
    <definedName name="_Ref461372205" localSheetId="39">'C8.8_Patching&amp;Edge Break'!#REF!</definedName>
    <definedName name="_Ref461372205" localSheetId="40">'C8.9'!#REF!</definedName>
    <definedName name="_Ref461372205" localSheetId="43">'C9.1_Asphalt layer'!#REF!</definedName>
    <definedName name="_Ref461373091" localSheetId="2">'C1.4_Facilities for the Eng'!$C$72</definedName>
    <definedName name="_Ref461373091" localSheetId="4">'C1.5_Traffic Accom'!#REF!</definedName>
    <definedName name="_Ref461373091" localSheetId="5">'C1.6_Clearing'!#REF!</definedName>
    <definedName name="_Ref461373091" localSheetId="3">'C1.7'!#REF!</definedName>
    <definedName name="_Ref461373091" localSheetId="41">'C10.1_Surface Treatments'!#REF!</definedName>
    <definedName name="_Ref461373091" localSheetId="42">'C11.1'!#REF!</definedName>
    <definedName name="_Ref461373091" localSheetId="44">'C11.2'!#REF!</definedName>
    <definedName name="_Ref461373091" localSheetId="45">'C11.3'!#REF!</definedName>
    <definedName name="_Ref461373091" localSheetId="46">'C11.4'!#REF!</definedName>
    <definedName name="_Ref461373091" localSheetId="47">'C11.5'!#REF!</definedName>
    <definedName name="_Ref461373091" localSheetId="48">'C11.6'!#REF!</definedName>
    <definedName name="_Ref461373091" localSheetId="49">'C11.7_Road Markings'!#REF!</definedName>
    <definedName name="_Ref461373091" localSheetId="50">'C11.8'!#REF!</definedName>
    <definedName name="_Ref461373091" localSheetId="51">'C11.9_Finishing the Road'!#REF!</definedName>
    <definedName name="_Ref461373091" localSheetId="52">'C12.1'!#REF!</definedName>
    <definedName name="_Ref461373091" localSheetId="61">'C12.10'!#REF!</definedName>
    <definedName name="_Ref461373091" localSheetId="62">'C12.11'!#REF!</definedName>
    <definedName name="_Ref461373091" localSheetId="63">'C12.12'!#REF!</definedName>
    <definedName name="_Ref461373091" localSheetId="53">'C12.2'!#REF!</definedName>
    <definedName name="_Ref461373091" localSheetId="54">'C12.3'!#REF!</definedName>
    <definedName name="_Ref461373091" localSheetId="55">'C12.4'!#REF!</definedName>
    <definedName name="_Ref461373091" localSheetId="56">'C12.5'!#REF!</definedName>
    <definedName name="_Ref461373091" localSheetId="57">'C12.6'!#REF!</definedName>
    <definedName name="_Ref461373091" localSheetId="58">'C12.7'!#REF!</definedName>
    <definedName name="_Ref461373091" localSheetId="59">'C12.8'!#REF!</definedName>
    <definedName name="_Ref461373091" localSheetId="60">'C12.9'!#REF!</definedName>
    <definedName name="_Ref461373091" localSheetId="64">'C13.1'!#REF!</definedName>
    <definedName name="_Ref461373091" localSheetId="73">'C13.10_Painting of minor struc'!#REF!</definedName>
    <definedName name="_Ref461373091" localSheetId="74">'C13.11'!#REF!</definedName>
    <definedName name="_Ref461373091" localSheetId="75">'C13.12'!#REF!</definedName>
    <definedName name="_Ref461373091" localSheetId="76">'C13.13'!#REF!</definedName>
    <definedName name="_Ref461373091" localSheetId="77">'C13.14'!#REF!</definedName>
    <definedName name="_Ref461373091" localSheetId="65">'C13.2'!#REF!</definedName>
    <definedName name="_Ref461373091" localSheetId="66">'C13.3'!#REF!</definedName>
    <definedName name="_Ref461373091" localSheetId="67">'C13.4'!#REF!</definedName>
    <definedName name="_Ref461373091" localSheetId="68">'C13.5'!#REF!</definedName>
    <definedName name="_Ref461373091" localSheetId="69">'C13.6'!#REF!</definedName>
    <definedName name="_Ref461373091" localSheetId="70">'C13.7_Joints'!#REF!</definedName>
    <definedName name="_Ref461373091" localSheetId="71">'C13.8'!#REF!</definedName>
    <definedName name="_Ref461373091" localSheetId="72">'C13.9'!#REF!</definedName>
    <definedName name="_Ref461373091" localSheetId="78">'C14.1'!#REF!</definedName>
    <definedName name="_Ref461373091" localSheetId="87">'C14.10'!#REF!</definedName>
    <definedName name="_Ref461373091" localSheetId="88">'C14.11'!#REF!</definedName>
    <definedName name="_Ref461373091" localSheetId="79">'C14.2'!#REF!</definedName>
    <definedName name="_Ref461373091" localSheetId="80">'C14.3'!#REF!</definedName>
    <definedName name="_Ref461373091" localSheetId="81">'C14.4'!#REF!</definedName>
    <definedName name="_Ref461373091" localSheetId="82">'C14.5'!#REF!</definedName>
    <definedName name="_Ref461373091" localSheetId="83">'C14.6'!#REF!</definedName>
    <definedName name="_Ref461373091" localSheetId="84">'C14.7'!#REF!</definedName>
    <definedName name="_Ref461373091" localSheetId="85">'C14.8'!#REF!</definedName>
    <definedName name="_Ref461373091" localSheetId="86">'C14.9'!#REF!</definedName>
    <definedName name="_Ref461373091" localSheetId="6">'C2.1_Services'!#REF!</definedName>
    <definedName name="_Ref461373091" localSheetId="7">'C2.2'!#REF!</definedName>
    <definedName name="_Ref461373091" localSheetId="8">'C2.3'!#REF!</definedName>
    <definedName name="_Ref461373091" localSheetId="9">'C2.4'!#REF!</definedName>
    <definedName name="_Ref461373091" localSheetId="89">'C20.1_Testing Materials '!#REF!</definedName>
    <definedName name="_Ref461373091" localSheetId="10">'C3.1_Drains'!#REF!</definedName>
    <definedName name="_Ref461373091" localSheetId="11">'C3.2_Culverts'!#REF!</definedName>
    <definedName name="_Ref461373091" localSheetId="12">'C3.3_Concrete kerb'!#REF!</definedName>
    <definedName name="_Ref461373091" localSheetId="13">'C4.1'!#REF!</definedName>
    <definedName name="_Ref461373091" localSheetId="14">'C4.2'!#REF!</definedName>
    <definedName name="_Ref461373091" localSheetId="15">'C4.3_Existing road mat'!#REF!</definedName>
    <definedName name="_Ref461373091" localSheetId="16">'C4.4_COMMERCIAL MATERIALS'!#REF!</definedName>
    <definedName name="_Ref461373091" localSheetId="17">'C4.5'!#REF!</definedName>
    <definedName name="_Ref461373091" localSheetId="18">'C5.1'!#REF!</definedName>
    <definedName name="_Ref461373091" localSheetId="19">'C5.2'!#REF!</definedName>
    <definedName name="_Ref461373091" localSheetId="20">'C5.3'!#REF!</definedName>
    <definedName name="_Ref461373091" localSheetId="21">'C5.4_Stab'!#REF!</definedName>
    <definedName name="_Ref461373091" localSheetId="22">'C5.5_Rec Pav'!#REF!</definedName>
    <definedName name="_Ref461373091" localSheetId="23">'C6.1'!#REF!</definedName>
    <definedName name="_Ref461373091" localSheetId="24">'C6.2_Block paving'!#REF!</definedName>
    <definedName name="_Ref461373091" localSheetId="25">'C7.1'!#REF!</definedName>
    <definedName name="_Ref461373091" localSheetId="26">'C7.2'!#REF!</definedName>
    <definedName name="_Ref461373091" localSheetId="27">'C7.3'!#REF!</definedName>
    <definedName name="_Ref461373091" localSheetId="28">'C7.4'!#REF!</definedName>
    <definedName name="_Ref461373091" localSheetId="29">'C7.5'!#REF!</definedName>
    <definedName name="_Ref461373091" localSheetId="30">'C7.6'!#REF!</definedName>
    <definedName name="_Ref461373091" localSheetId="31">'C8.1_Prime coat'!#REF!</definedName>
    <definedName name="_Ref461373091" localSheetId="32">'C8.2'!#REF!</definedName>
    <definedName name="_Ref461373091" localSheetId="33">'C8.3_Texture Treatment'!#REF!</definedName>
    <definedName name="_Ref461373091" localSheetId="34">'C8.4_Rut correction'!#REF!</definedName>
    <definedName name="_Ref461373091" localSheetId="35">'C8.5_Standard Crack Sealing'!#REF!</definedName>
    <definedName name="_Ref461373091" localSheetId="36">'C8.6_Geosynthetic CS'!#REF!</definedName>
    <definedName name="_Ref461373091" localSheetId="37">'C8.7'!#REF!</definedName>
    <definedName name="_Ref461373091" localSheetId="39">'C8.8_Patching&amp;Edge Break'!#REF!</definedName>
    <definedName name="_Ref461373091" localSheetId="40">'C8.9'!#REF!</definedName>
    <definedName name="_Ref461373091" localSheetId="43">'C9.1_Asphalt layer'!#REF!</definedName>
    <definedName name="_Ref461373122" localSheetId="2">'C1.4_Facilities for the Eng'!#REF!</definedName>
    <definedName name="_Ref461373122" localSheetId="4">'C1.5_Traffic Accom'!#REF!</definedName>
    <definedName name="_Ref461373122" localSheetId="5">'C1.6_Clearing'!#REF!</definedName>
    <definedName name="_Ref461373122" localSheetId="3">'C1.7'!#REF!</definedName>
    <definedName name="_Ref461373122" localSheetId="41">'C10.1_Surface Treatments'!#REF!</definedName>
    <definedName name="_Ref461373122" localSheetId="42">'C11.1'!#REF!</definedName>
    <definedName name="_Ref461373122" localSheetId="44">'C11.2'!#REF!</definedName>
    <definedName name="_Ref461373122" localSheetId="45">'C11.3'!#REF!</definedName>
    <definedName name="_Ref461373122" localSheetId="46">'C11.4'!#REF!</definedName>
    <definedName name="_Ref461373122" localSheetId="47">'C11.5'!#REF!</definedName>
    <definedName name="_Ref461373122" localSheetId="48">'C11.6'!#REF!</definedName>
    <definedName name="_Ref461373122" localSheetId="49">'C11.7_Road Markings'!#REF!</definedName>
    <definedName name="_Ref461373122" localSheetId="50">'C11.8'!#REF!</definedName>
    <definedName name="_Ref461373122" localSheetId="51">'C11.9_Finishing the Road'!#REF!</definedName>
    <definedName name="_Ref461373122" localSheetId="52">'C12.1'!#REF!</definedName>
    <definedName name="_Ref461373122" localSheetId="61">'C12.10'!#REF!</definedName>
    <definedName name="_Ref461373122" localSheetId="62">'C12.11'!#REF!</definedName>
    <definedName name="_Ref461373122" localSheetId="63">'C12.12'!#REF!</definedName>
    <definedName name="_Ref461373122" localSheetId="53">'C12.2'!#REF!</definedName>
    <definedName name="_Ref461373122" localSheetId="54">'C12.3'!#REF!</definedName>
    <definedName name="_Ref461373122" localSheetId="55">'C12.4'!#REF!</definedName>
    <definedName name="_Ref461373122" localSheetId="56">'C12.5'!#REF!</definedName>
    <definedName name="_Ref461373122" localSheetId="57">'C12.6'!#REF!</definedName>
    <definedName name="_Ref461373122" localSheetId="58">'C12.7'!#REF!</definedName>
    <definedName name="_Ref461373122" localSheetId="59">'C12.8'!#REF!</definedName>
    <definedName name="_Ref461373122" localSheetId="60">'C12.9'!#REF!</definedName>
    <definedName name="_Ref461373122" localSheetId="64">'C13.1'!#REF!</definedName>
    <definedName name="_Ref461373122" localSheetId="73">'C13.10_Painting of minor struc'!#REF!</definedName>
    <definedName name="_Ref461373122" localSheetId="74">'C13.11'!#REF!</definedName>
    <definedName name="_Ref461373122" localSheetId="75">'C13.12'!#REF!</definedName>
    <definedName name="_Ref461373122" localSheetId="76">'C13.13'!#REF!</definedName>
    <definedName name="_Ref461373122" localSheetId="77">'C13.14'!#REF!</definedName>
    <definedName name="_Ref461373122" localSheetId="65">'C13.2'!#REF!</definedName>
    <definedName name="_Ref461373122" localSheetId="66">'C13.3'!#REF!</definedName>
    <definedName name="_Ref461373122" localSheetId="67">'C13.4'!#REF!</definedName>
    <definedName name="_Ref461373122" localSheetId="68">'C13.5'!#REF!</definedName>
    <definedName name="_Ref461373122" localSheetId="69">'C13.6'!#REF!</definedName>
    <definedName name="_Ref461373122" localSheetId="70">'C13.7_Joints'!#REF!</definedName>
    <definedName name="_Ref461373122" localSheetId="71">'C13.8'!#REF!</definedName>
    <definedName name="_Ref461373122" localSheetId="72">'C13.9'!#REF!</definedName>
    <definedName name="_Ref461373122" localSheetId="78">'C14.1'!#REF!</definedName>
    <definedName name="_Ref461373122" localSheetId="87">'C14.10'!#REF!</definedName>
    <definedName name="_Ref461373122" localSheetId="88">'C14.11'!#REF!</definedName>
    <definedName name="_Ref461373122" localSheetId="79">'C14.2'!#REF!</definedName>
    <definedName name="_Ref461373122" localSheetId="80">'C14.3'!#REF!</definedName>
    <definedName name="_Ref461373122" localSheetId="81">'C14.4'!#REF!</definedName>
    <definedName name="_Ref461373122" localSheetId="82">'C14.5'!#REF!</definedName>
    <definedName name="_Ref461373122" localSheetId="83">'C14.6'!#REF!</definedName>
    <definedName name="_Ref461373122" localSheetId="84">'C14.7'!#REF!</definedName>
    <definedName name="_Ref461373122" localSheetId="85">'C14.8'!#REF!</definedName>
    <definedName name="_Ref461373122" localSheetId="86">'C14.9'!#REF!</definedName>
    <definedName name="_Ref461373122" localSheetId="6">'C2.1_Services'!#REF!</definedName>
    <definedName name="_Ref461373122" localSheetId="7">'C2.2'!#REF!</definedName>
    <definedName name="_Ref461373122" localSheetId="8">'C2.3'!#REF!</definedName>
    <definedName name="_Ref461373122" localSheetId="9">'C2.4'!#REF!</definedName>
    <definedName name="_Ref461373122" localSheetId="89">'C20.1_Testing Materials '!#REF!</definedName>
    <definedName name="_Ref461373122" localSheetId="10">'C3.1_Drains'!#REF!</definedName>
    <definedName name="_Ref461373122" localSheetId="11">'C3.2_Culverts'!#REF!</definedName>
    <definedName name="_Ref461373122" localSheetId="12">'C3.3_Concrete kerb'!#REF!</definedName>
    <definedName name="_Ref461373122" localSheetId="13">'C4.1'!#REF!</definedName>
    <definedName name="_Ref461373122" localSheetId="14">'C4.2'!#REF!</definedName>
    <definedName name="_Ref461373122" localSheetId="15">'C4.3_Existing road mat'!#REF!</definedName>
    <definedName name="_Ref461373122" localSheetId="16">'C4.4_COMMERCIAL MATERIALS'!#REF!</definedName>
    <definedName name="_Ref461373122" localSheetId="17">'C4.5'!#REF!</definedName>
    <definedName name="_Ref461373122" localSheetId="18">'C5.1'!#REF!</definedName>
    <definedName name="_Ref461373122" localSheetId="19">'C5.2'!#REF!</definedName>
    <definedName name="_Ref461373122" localSheetId="20">'C5.3'!#REF!</definedName>
    <definedName name="_Ref461373122" localSheetId="21">'C5.4_Stab'!#REF!</definedName>
    <definedName name="_Ref461373122" localSheetId="22">'C5.5_Rec Pav'!#REF!</definedName>
    <definedName name="_Ref461373122" localSheetId="23">'C6.1'!#REF!</definedName>
    <definedName name="_Ref461373122" localSheetId="24">'C6.2_Block paving'!#REF!</definedName>
    <definedName name="_Ref461373122" localSheetId="25">'C7.1'!#REF!</definedName>
    <definedName name="_Ref461373122" localSheetId="26">'C7.2'!#REF!</definedName>
    <definedName name="_Ref461373122" localSheetId="27">'C7.3'!#REF!</definedName>
    <definedName name="_Ref461373122" localSheetId="28">'C7.4'!#REF!</definedName>
    <definedName name="_Ref461373122" localSheetId="29">'C7.5'!#REF!</definedName>
    <definedName name="_Ref461373122" localSheetId="30">'C7.6'!#REF!</definedName>
    <definedName name="_Ref461373122" localSheetId="31">'C8.1_Prime coat'!#REF!</definedName>
    <definedName name="_Ref461373122" localSheetId="32">'C8.2'!#REF!</definedName>
    <definedName name="_Ref461373122" localSheetId="33">'C8.3_Texture Treatment'!#REF!</definedName>
    <definedName name="_Ref461373122" localSheetId="34">'C8.4_Rut correction'!#REF!</definedName>
    <definedName name="_Ref461373122" localSheetId="35">'C8.5_Standard Crack Sealing'!#REF!</definedName>
    <definedName name="_Ref461373122" localSheetId="36">'C8.6_Geosynthetic CS'!#REF!</definedName>
    <definedName name="_Ref461373122" localSheetId="37">'C8.7'!#REF!</definedName>
    <definedName name="_Ref461373122" localSheetId="39">'C8.8_Patching&amp;Edge Break'!#REF!</definedName>
    <definedName name="_Ref461373122" localSheetId="40">'C8.9'!#REF!</definedName>
    <definedName name="_Ref461373122" localSheetId="43">'C9.1_Asphalt layer'!#REF!</definedName>
    <definedName name="_Ref461373150" localSheetId="2">'C1.4_Facilities for the Eng'!$C$76</definedName>
    <definedName name="_Ref461373150" localSheetId="4">'C1.5_Traffic Accom'!#REF!</definedName>
    <definedName name="_Ref461373150" localSheetId="5">'C1.6_Clearing'!#REF!</definedName>
    <definedName name="_Ref461373150" localSheetId="3">'C1.7'!#REF!</definedName>
    <definedName name="_Ref461373150" localSheetId="41">'C10.1_Surface Treatments'!#REF!</definedName>
    <definedName name="_Ref461373150" localSheetId="42">'C11.1'!#REF!</definedName>
    <definedName name="_Ref461373150" localSheetId="44">'C11.2'!#REF!</definedName>
    <definedName name="_Ref461373150" localSheetId="45">'C11.3'!#REF!</definedName>
    <definedName name="_Ref461373150" localSheetId="46">'C11.4'!#REF!</definedName>
    <definedName name="_Ref461373150" localSheetId="47">'C11.5'!#REF!</definedName>
    <definedName name="_Ref461373150" localSheetId="48">'C11.6'!#REF!</definedName>
    <definedName name="_Ref461373150" localSheetId="49">'C11.7_Road Markings'!#REF!</definedName>
    <definedName name="_Ref461373150" localSheetId="50">'C11.8'!#REF!</definedName>
    <definedName name="_Ref461373150" localSheetId="51">'C11.9_Finishing the Road'!#REF!</definedName>
    <definedName name="_Ref461373150" localSheetId="52">'C12.1'!#REF!</definedName>
    <definedName name="_Ref461373150" localSheetId="61">'C12.10'!#REF!</definedName>
    <definedName name="_Ref461373150" localSheetId="62">'C12.11'!#REF!</definedName>
    <definedName name="_Ref461373150" localSheetId="63">'C12.12'!#REF!</definedName>
    <definedName name="_Ref461373150" localSheetId="53">'C12.2'!#REF!</definedName>
    <definedName name="_Ref461373150" localSheetId="54">'C12.3'!#REF!</definedName>
    <definedName name="_Ref461373150" localSheetId="55">'C12.4'!#REF!</definedName>
    <definedName name="_Ref461373150" localSheetId="56">'C12.5'!#REF!</definedName>
    <definedName name="_Ref461373150" localSheetId="57">'C12.6'!#REF!</definedName>
    <definedName name="_Ref461373150" localSheetId="58">'C12.7'!#REF!</definedName>
    <definedName name="_Ref461373150" localSheetId="59">'C12.8'!#REF!</definedName>
    <definedName name="_Ref461373150" localSheetId="60">'C12.9'!#REF!</definedName>
    <definedName name="_Ref461373150" localSheetId="64">'C13.1'!#REF!</definedName>
    <definedName name="_Ref461373150" localSheetId="73">'C13.10_Painting of minor struc'!#REF!</definedName>
    <definedName name="_Ref461373150" localSheetId="74">'C13.11'!#REF!</definedName>
    <definedName name="_Ref461373150" localSheetId="75">'C13.12'!#REF!</definedName>
    <definedName name="_Ref461373150" localSheetId="76">'C13.13'!#REF!</definedName>
    <definedName name="_Ref461373150" localSheetId="77">'C13.14'!#REF!</definedName>
    <definedName name="_Ref461373150" localSheetId="65">'C13.2'!#REF!</definedName>
    <definedName name="_Ref461373150" localSheetId="66">'C13.3'!#REF!</definedName>
    <definedName name="_Ref461373150" localSheetId="67">'C13.4'!#REF!</definedName>
    <definedName name="_Ref461373150" localSheetId="68">'C13.5'!#REF!</definedName>
    <definedName name="_Ref461373150" localSheetId="69">'C13.6'!#REF!</definedName>
    <definedName name="_Ref461373150" localSheetId="70">'C13.7_Joints'!#REF!</definedName>
    <definedName name="_Ref461373150" localSheetId="71">'C13.8'!#REF!</definedName>
    <definedName name="_Ref461373150" localSheetId="72">'C13.9'!#REF!</definedName>
    <definedName name="_Ref461373150" localSheetId="78">'C14.1'!#REF!</definedName>
    <definedName name="_Ref461373150" localSheetId="87">'C14.10'!#REF!</definedName>
    <definedName name="_Ref461373150" localSheetId="88">'C14.11'!#REF!</definedName>
    <definedName name="_Ref461373150" localSheetId="79">'C14.2'!#REF!</definedName>
    <definedName name="_Ref461373150" localSheetId="80">'C14.3'!#REF!</definedName>
    <definedName name="_Ref461373150" localSheetId="81">'C14.4'!#REF!</definedName>
    <definedName name="_Ref461373150" localSheetId="82">'C14.5'!#REF!</definedName>
    <definedName name="_Ref461373150" localSheetId="83">'C14.6'!#REF!</definedName>
    <definedName name="_Ref461373150" localSheetId="84">'C14.7'!#REF!</definedName>
    <definedName name="_Ref461373150" localSheetId="85">'C14.8'!#REF!</definedName>
    <definedName name="_Ref461373150" localSheetId="86">'C14.9'!#REF!</definedName>
    <definedName name="_Ref461373150" localSheetId="6">'C2.1_Services'!#REF!</definedName>
    <definedName name="_Ref461373150" localSheetId="7">'C2.2'!#REF!</definedName>
    <definedName name="_Ref461373150" localSheetId="8">'C2.3'!#REF!</definedName>
    <definedName name="_Ref461373150" localSheetId="9">'C2.4'!#REF!</definedName>
    <definedName name="_Ref461373150" localSheetId="89">'C20.1_Testing Materials '!#REF!</definedName>
    <definedName name="_Ref461373150" localSheetId="10">'C3.1_Drains'!#REF!</definedName>
    <definedName name="_Ref461373150" localSheetId="11">'C3.2_Culverts'!#REF!</definedName>
    <definedName name="_Ref461373150" localSheetId="12">'C3.3_Concrete kerb'!#REF!</definedName>
    <definedName name="_Ref461373150" localSheetId="13">'C4.1'!#REF!</definedName>
    <definedName name="_Ref461373150" localSheetId="14">'C4.2'!#REF!</definedName>
    <definedName name="_Ref461373150" localSheetId="15">'C4.3_Existing road mat'!#REF!</definedName>
    <definedName name="_Ref461373150" localSheetId="16">'C4.4_COMMERCIAL MATERIALS'!#REF!</definedName>
    <definedName name="_Ref461373150" localSheetId="17">'C4.5'!#REF!</definedName>
    <definedName name="_Ref461373150" localSheetId="18">'C5.1'!#REF!</definedName>
    <definedName name="_Ref461373150" localSheetId="19">'C5.2'!#REF!</definedName>
    <definedName name="_Ref461373150" localSheetId="20">'C5.3'!#REF!</definedName>
    <definedName name="_Ref461373150" localSheetId="21">'C5.4_Stab'!#REF!</definedName>
    <definedName name="_Ref461373150" localSheetId="22">'C5.5_Rec Pav'!#REF!</definedName>
    <definedName name="_Ref461373150" localSheetId="23">'C6.1'!#REF!</definedName>
    <definedName name="_Ref461373150" localSheetId="24">'C6.2_Block paving'!#REF!</definedName>
    <definedName name="_Ref461373150" localSheetId="25">'C7.1'!#REF!</definedName>
    <definedName name="_Ref461373150" localSheetId="26">'C7.2'!#REF!</definedName>
    <definedName name="_Ref461373150" localSheetId="27">'C7.3'!#REF!</definedName>
    <definedName name="_Ref461373150" localSheetId="28">'C7.4'!#REF!</definedName>
    <definedName name="_Ref461373150" localSheetId="29">'C7.5'!#REF!</definedName>
    <definedName name="_Ref461373150" localSheetId="30">'C7.6'!#REF!</definedName>
    <definedName name="_Ref461373150" localSheetId="31">'C8.1_Prime coat'!#REF!</definedName>
    <definedName name="_Ref461373150" localSheetId="32">'C8.2'!#REF!</definedName>
    <definedName name="_Ref461373150" localSheetId="33">'C8.3_Texture Treatment'!#REF!</definedName>
    <definedName name="_Ref461373150" localSheetId="34">'C8.4_Rut correction'!#REF!</definedName>
    <definedName name="_Ref461373150" localSheetId="35">'C8.5_Standard Crack Sealing'!#REF!</definedName>
    <definedName name="_Ref461373150" localSheetId="36">'C8.6_Geosynthetic CS'!#REF!</definedName>
    <definedName name="_Ref461373150" localSheetId="37">'C8.7'!#REF!</definedName>
    <definedName name="_Ref461373150" localSheetId="39">'C8.8_Patching&amp;Edge Break'!#REF!</definedName>
    <definedName name="_Ref461373150" localSheetId="40">'C8.9'!#REF!</definedName>
    <definedName name="_Ref461373150" localSheetId="43">'C9.1_Asphalt layer'!#REF!</definedName>
    <definedName name="_Toc391906137" localSheetId="91">'Summary of Pricing'!$A$1</definedName>
    <definedName name="_Toc407010575" localSheetId="91">'Summary of Pricing'!$A$1</definedName>
    <definedName name="_Toc42260028" localSheetId="91">'Summary of Pricing'!$A$125</definedName>
    <definedName name="_xlnm.Print_Area" localSheetId="0">'C1.2_Gen Requirements'!$A$1:$H$77</definedName>
    <definedName name="_xlnm.Print_Area" localSheetId="1">'C1.3_Estab &amp; Obligations'!$A$1:$H$37</definedName>
    <definedName name="_xlnm.Print_Area" localSheetId="2">'C1.4_Facilities for the Eng'!$A$1:$G$111</definedName>
    <definedName name="_xlnm.Print_Area" localSheetId="4">'C1.5_Traffic Accom'!$A$1:$I$90</definedName>
    <definedName name="_xlnm.Print_Area" localSheetId="5">'C1.6_Clearing'!$A$1:$G$43</definedName>
    <definedName name="_xlnm.Print_Area" localSheetId="3">'C1.7'!$A$1:$H$22</definedName>
    <definedName name="_xlnm.Print_Area" localSheetId="41">'C10.1_Surface Treatments'!$A$1:$H$129</definedName>
    <definedName name="_xlnm.Print_Area" localSheetId="42">'C11.1'!$A$1:$H$39</definedName>
    <definedName name="_xlnm.Print_Area" localSheetId="44">'C11.2'!$A$1:$H$25</definedName>
    <definedName name="_xlnm.Print_Area" localSheetId="45">'C11.3'!$A$1:$F$13</definedName>
    <definedName name="_xlnm.Print_Area" localSheetId="46">'C11.4'!$A$1:$H$81</definedName>
    <definedName name="_xlnm.Print_Area" localSheetId="47">'C11.5'!$A$1:$I$69</definedName>
    <definedName name="_xlnm.Print_Area" localSheetId="48">'C11.6'!$A$1:$H$107</definedName>
    <definedName name="_xlnm.Print_Area" localSheetId="49">'C11.7_Road Markings'!$A$1:$G$116</definedName>
    <definedName name="_xlnm.Print_Area" localSheetId="50">'C11.8'!$A$1:$H$56</definedName>
    <definedName name="_xlnm.Print_Area" localSheetId="51">'C11.9_Finishing the Road'!$A$1:$G$36</definedName>
    <definedName name="_xlnm.Print_Area" localSheetId="52">'C12.1'!$A$1:$H$79</definedName>
    <definedName name="_xlnm.Print_Area" localSheetId="61">'C12.10'!$A$1:$F$17</definedName>
    <definedName name="_xlnm.Print_Area" localSheetId="62">'C12.11'!$A$1:$F$16</definedName>
    <definedName name="_xlnm.Print_Area" localSheetId="63">'C12.12'!$A$1:$G$20</definedName>
    <definedName name="_xlnm.Print_Area" localSheetId="53">'C12.2'!$A$1:$G$35</definedName>
    <definedName name="_xlnm.Print_Area" localSheetId="54">'C12.3'!$A$1:$G$83</definedName>
    <definedName name="_xlnm.Print_Area" localSheetId="55">'C12.4'!$A$1:$G$42</definedName>
    <definedName name="_xlnm.Print_Area" localSheetId="56">'C12.5'!$A$1:$G$28</definedName>
    <definedName name="_xlnm.Print_Area" localSheetId="57">'C12.6'!$A$1:$H$48</definedName>
    <definedName name="_xlnm.Print_Area" localSheetId="58">'C12.7'!$A$1:$G$17</definedName>
    <definedName name="_xlnm.Print_Area" localSheetId="59">'C12.8'!$A$1:$G$29</definedName>
    <definedName name="_xlnm.Print_Area" localSheetId="60">'C12.9'!$A$1:$F$22</definedName>
    <definedName name="_xlnm.Print_Area" localSheetId="64">'C13.1'!$A$1:$H$95</definedName>
    <definedName name="_xlnm.Print_Area" localSheetId="73">'C13.10_Painting of minor struc'!$A$1:$G$23</definedName>
    <definedName name="_xlnm.Print_Area" localSheetId="74">'C13.11'!$A$1:$G$15</definedName>
    <definedName name="_xlnm.Print_Area" localSheetId="75">'C13.12'!$A$1:$G$16</definedName>
    <definedName name="_xlnm.Print_Area" localSheetId="76">'C13.13'!$A$1:$G$41</definedName>
    <definedName name="_xlnm.Print_Area" localSheetId="77">'C13.14'!$A$1:$I$18</definedName>
    <definedName name="_xlnm.Print_Area" localSheetId="65">'C13.2'!$A$1:$G$25</definedName>
    <definedName name="_xlnm.Print_Area" localSheetId="66">'C13.3'!$A$1:$H$24</definedName>
    <definedName name="_xlnm.Print_Area" localSheetId="67">'C13.4'!$A$1:$H$63</definedName>
    <definedName name="_xlnm.Print_Area" localSheetId="68">'C13.5'!$A$1:$G$23</definedName>
    <definedName name="_xlnm.Print_Area" localSheetId="69">'C13.6'!$A$1:$G$25</definedName>
    <definedName name="_xlnm.Print_Area" localSheetId="70">'C13.7_Joints'!$A$1:$H$51</definedName>
    <definedName name="_xlnm.Print_Area" localSheetId="71">'C13.8'!$A$1:$H$47</definedName>
    <definedName name="_xlnm.Print_Area" localSheetId="72">'C13.9'!$A$1:$H$29</definedName>
    <definedName name="_xlnm.Print_Area" localSheetId="78">'C14.1'!$A$1:$I$34</definedName>
    <definedName name="_xlnm.Print_Area" localSheetId="87">'C14.10'!$A$1:$G$20</definedName>
    <definedName name="_xlnm.Print_Area" localSheetId="88">'C14.11'!$A$1:$G$15</definedName>
    <definedName name="_xlnm.Print_Area" localSheetId="79">'C14.2'!$A$1:$G$33</definedName>
    <definedName name="_xlnm.Print_Area" localSheetId="80">'C14.3'!$A$1:$G$26</definedName>
    <definedName name="_xlnm.Print_Area" localSheetId="81">'C14.4'!$A$1:$H$32</definedName>
    <definedName name="_xlnm.Print_Area" localSheetId="82">'C14.5'!$A$1:$G$29</definedName>
    <definedName name="_xlnm.Print_Area" localSheetId="83">'C14.6'!$A$1:$G$20</definedName>
    <definedName name="_xlnm.Print_Area" localSheetId="84">'C14.7'!$A$1:$G$17</definedName>
    <definedName name="_xlnm.Print_Area" localSheetId="85">'C14.8'!$A$1:$G$28</definedName>
    <definedName name="_xlnm.Print_Area" localSheetId="86">'C14.9'!$A$1:$G$46</definedName>
    <definedName name="_xlnm.Print_Area" localSheetId="6">'C2.1_Services'!$A$1:$H$149</definedName>
    <definedName name="_xlnm.Print_Area" localSheetId="7">'C2.2'!$A$1:$H$75</definedName>
    <definedName name="_xlnm.Print_Area" localSheetId="8">'C2.3'!$A$1:$H$228</definedName>
    <definedName name="_xlnm.Print_Area" localSheetId="9">'C2.4'!$A$1:$H$28</definedName>
    <definedName name="_xlnm.Print_Area" localSheetId="89">'C20.1_Testing Materials '!$A$1:$I$41</definedName>
    <definedName name="_xlnm.Print_Area" localSheetId="10">'C3.1_Drains'!$A$1:$H$92</definedName>
    <definedName name="_xlnm.Print_Area" localSheetId="11">'C3.2_Culverts'!$A$1:$H$114</definedName>
    <definedName name="_xlnm.Print_Area" localSheetId="12">'C3.3_Concrete kerb'!$A$1:$H$67</definedName>
    <definedName name="_xlnm.Print_Area" localSheetId="13">'C4.1'!$A$1:$H$83</definedName>
    <definedName name="_xlnm.Print_Area" localSheetId="14">'C4.2'!$A$1:$H$72</definedName>
    <definedName name="_xlnm.Print_Area" localSheetId="15">'C4.3_Existing road mat'!$A$1:$I$120</definedName>
    <definedName name="_xlnm.Print_Area" localSheetId="16">'C4.4_COMMERCIAL MATERIALS'!$A$1:$H$82</definedName>
    <definedName name="_xlnm.Print_Area" localSheetId="17">'C4.5'!$A$1:$G$21</definedName>
    <definedName name="_xlnm.Print_Area" localSheetId="18">'C5.1'!$A$1:$I$97</definedName>
    <definedName name="_xlnm.Print_Area" localSheetId="19">'C5.2'!$A$1:$H$53</definedName>
    <definedName name="_xlnm.Print_Area" localSheetId="20">'C5.3'!$A$1:$H$90</definedName>
    <definedName name="_xlnm.Print_Area" localSheetId="21">'C5.4_Stab'!$A$1:$H$53</definedName>
    <definedName name="_xlnm.Print_Area" localSheetId="22">'C5.5_Rec Pav'!$A$1:$I$202</definedName>
    <definedName name="_xlnm.Print_Area" localSheetId="23">'C6.1'!$A$1:$H$54</definedName>
    <definedName name="_xlnm.Print_Area" localSheetId="24">'C6.2_Block paving'!$A$1:$G$18</definedName>
    <definedName name="_xlnm.Print_Area" localSheetId="25">'C7.1'!$A$1:$G$18</definedName>
    <definedName name="_xlnm.Print_Area" localSheetId="26">'C7.2'!$A$1:$H$40</definedName>
    <definedName name="_xlnm.Print_Area" localSheetId="27">'C7.3'!$A$1:$G$50</definedName>
    <definedName name="_xlnm.Print_Area" localSheetId="28">'C7.4'!$A$1:$G$10</definedName>
    <definedName name="_xlnm.Print_Area" localSheetId="29">'C7.5'!$A$1:$G$11</definedName>
    <definedName name="_xlnm.Print_Area" localSheetId="30">'C7.6'!$A$1:$G$11</definedName>
    <definedName name="_xlnm.Print_Area" localSheetId="31">'C8.1_Prime coat'!$A$1:$G$19</definedName>
    <definedName name="_xlnm.Print_Area" localSheetId="32">'C8.2'!$A$1:$H$24</definedName>
    <definedName name="_xlnm.Print_Area" localSheetId="33">'C8.3_Texture Treatment'!$A$1:$G$14</definedName>
    <definedName name="_xlnm.Print_Area" localSheetId="34">'C8.4_Rut correction'!$A$1:$H$18</definedName>
    <definedName name="_xlnm.Print_Area" localSheetId="35">'C8.5_Standard Crack Sealing'!$A$1:$H$20</definedName>
    <definedName name="_xlnm.Print_Area" localSheetId="36">'C8.6_Geosynthetic CS'!$A$1:$G$12</definedName>
    <definedName name="_xlnm.Print_Area" localSheetId="37">'C8.7'!$A$1:$G$16</definedName>
    <definedName name="_xlnm.Print_Area" localSheetId="39">'C8.8_Patching&amp;Edge Break'!$A$1:$H$69</definedName>
    <definedName name="_xlnm.Print_Area" localSheetId="40">'C8.9'!$A$1:$G$22</definedName>
    <definedName name="_xlnm.Print_Area" localSheetId="43">'C9.1_Asphalt layer'!$A$1:$H$113</definedName>
    <definedName name="_xlnm.Print_Area" localSheetId="90">'Sect D - D1000'!$A$1:$H$88</definedName>
    <definedName name="_xlnm.Print_Area" localSheetId="91">'Summary of Pricing'!$A$1:$D$143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3" i="106" l="1"/>
  <c r="G31" i="117"/>
  <c r="H109" i="106"/>
  <c r="I79" i="69" l="1"/>
  <c r="H22" i="67"/>
  <c r="H21" i="67"/>
  <c r="H20" i="67"/>
  <c r="H19" i="67"/>
  <c r="H18" i="67"/>
  <c r="H17" i="67"/>
  <c r="H27" i="67"/>
  <c r="F28" i="67" s="1"/>
  <c r="H28" i="67" s="1"/>
  <c r="G17" i="117"/>
  <c r="H98" i="77" l="1"/>
  <c r="H95" i="77"/>
  <c r="H56" i="77"/>
  <c r="H42" i="77"/>
  <c r="H32" i="77"/>
  <c r="H31" i="77"/>
  <c r="H30" i="77"/>
  <c r="H29" i="77"/>
  <c r="H28" i="77"/>
  <c r="H110" i="106" l="1"/>
  <c r="I82" i="69"/>
  <c r="I77" i="69"/>
  <c r="I75" i="69"/>
  <c r="E98" i="68"/>
  <c r="G98" i="68" s="1"/>
  <c r="G12" i="91" l="1"/>
  <c r="G11" i="91"/>
  <c r="G10" i="91"/>
  <c r="G8" i="91"/>
  <c r="G7" i="91"/>
  <c r="G6" i="91"/>
  <c r="H13" i="92"/>
  <c r="H5" i="92"/>
  <c r="G6" i="93"/>
  <c r="G64" i="115"/>
  <c r="G63" i="115"/>
  <c r="G62" i="115"/>
  <c r="G60" i="115"/>
  <c r="G59" i="115"/>
  <c r="G58" i="115"/>
  <c r="G56" i="115"/>
  <c r="G55" i="115"/>
  <c r="G54" i="115"/>
  <c r="G16" i="117"/>
  <c r="G15" i="117"/>
  <c r="G14" i="117"/>
  <c r="G13" i="117"/>
  <c r="G12" i="117"/>
  <c r="G11" i="117"/>
  <c r="G10" i="117"/>
  <c r="G9" i="117"/>
  <c r="H7" i="110" l="1"/>
  <c r="F37" i="82" l="1"/>
  <c r="D20" i="106"/>
  <c r="D19" i="106"/>
  <c r="D46" i="104" s="1"/>
  <c r="H16" i="72" l="1"/>
  <c r="I35" i="81" l="1"/>
  <c r="I34" i="81"/>
  <c r="I33" i="81"/>
  <c r="K94" i="115"/>
  <c r="F82" i="62"/>
  <c r="H82" i="62" s="1"/>
  <c r="H77" i="62"/>
  <c r="F77" i="62"/>
  <c r="F75" i="62"/>
  <c r="H75" i="62" s="1"/>
  <c r="F65" i="62"/>
  <c r="H65" i="62" s="1"/>
  <c r="H34" i="62"/>
  <c r="H31" i="62"/>
  <c r="H23" i="62"/>
  <c r="H20" i="62"/>
  <c r="H19" i="62"/>
  <c r="H18" i="62"/>
  <c r="H16" i="62"/>
  <c r="H15" i="62"/>
  <c r="H14" i="62"/>
  <c r="H13" i="62"/>
  <c r="H12" i="62"/>
  <c r="F9" i="62"/>
  <c r="H9" i="62" s="1"/>
  <c r="H85" i="62" l="1"/>
  <c r="H11" i="87" l="1"/>
  <c r="G106" i="81"/>
  <c r="I101" i="81"/>
  <c r="I100" i="81"/>
  <c r="I99" i="81"/>
  <c r="I98" i="81"/>
  <c r="D10" i="106"/>
  <c r="D7" i="106"/>
  <c r="D8" i="106"/>
  <c r="H78" i="106"/>
  <c r="H43" i="106"/>
  <c r="H30" i="106"/>
  <c r="H107" i="106"/>
  <c r="H104" i="106"/>
  <c r="H103" i="106"/>
  <c r="H102" i="106"/>
  <c r="H100" i="106"/>
  <c r="H99" i="106"/>
  <c r="H97" i="106"/>
  <c r="H96" i="106"/>
  <c r="H94" i="106"/>
  <c r="H93" i="106"/>
  <c r="H92" i="106"/>
  <c r="H90" i="106"/>
  <c r="H89" i="106"/>
  <c r="H88" i="106"/>
  <c r="H87" i="106"/>
  <c r="H86" i="106"/>
  <c r="H85" i="106"/>
  <c r="H83" i="106"/>
  <c r="H82" i="106"/>
  <c r="H75" i="106"/>
  <c r="H74" i="106"/>
  <c r="H72" i="106"/>
  <c r="H70" i="106"/>
  <c r="H69" i="106"/>
  <c r="H68" i="106"/>
  <c r="H67" i="106"/>
  <c r="H66" i="106"/>
  <c r="H65" i="106"/>
  <c r="H64" i="106"/>
  <c r="H59" i="106"/>
  <c r="H58" i="106"/>
  <c r="H57" i="106"/>
  <c r="H56" i="106"/>
  <c r="H55" i="106"/>
  <c r="H54" i="106"/>
  <c r="H53" i="106"/>
  <c r="H52" i="106"/>
  <c r="H51" i="106"/>
  <c r="H47" i="106"/>
  <c r="H46" i="106"/>
  <c r="H45" i="106"/>
  <c r="H44" i="106"/>
  <c r="H40" i="106"/>
  <c r="H39" i="106"/>
  <c r="H38" i="106"/>
  <c r="H37" i="106"/>
  <c r="H36" i="106"/>
  <c r="H33" i="106"/>
  <c r="H32" i="106"/>
  <c r="H28" i="106"/>
  <c r="H27" i="106"/>
  <c r="D9" i="106"/>
  <c r="H31" i="106" l="1"/>
  <c r="H80" i="106"/>
  <c r="H8" i="107"/>
  <c r="H113" i="106" l="1"/>
  <c r="C63" i="64" l="1"/>
  <c r="Q133" i="107"/>
  <c r="F48" i="107"/>
  <c r="F59" i="107"/>
  <c r="I78" i="88"/>
  <c r="I79" i="88"/>
  <c r="F10" i="72" l="1"/>
  <c r="H10" i="72" s="1"/>
  <c r="G73" i="69" l="1"/>
  <c r="I73" i="69" s="1"/>
  <c r="I70" i="69"/>
  <c r="I69" i="69"/>
  <c r="I67" i="69"/>
  <c r="I66" i="69"/>
  <c r="I60" i="69"/>
  <c r="I59" i="69"/>
  <c r="I58" i="69"/>
  <c r="I57" i="69"/>
  <c r="I56" i="69"/>
  <c r="I55" i="69"/>
  <c r="I49" i="69"/>
  <c r="I48" i="69"/>
  <c r="I47" i="69"/>
  <c r="I46" i="69"/>
  <c r="I45" i="69"/>
  <c r="I44" i="69"/>
  <c r="I43" i="69"/>
  <c r="I38" i="69"/>
  <c r="I37" i="69"/>
  <c r="I36" i="69"/>
  <c r="I33" i="69"/>
  <c r="G32" i="69"/>
  <c r="I30" i="69"/>
  <c r="I29" i="69"/>
  <c r="I28" i="69"/>
  <c r="I27" i="69"/>
  <c r="I26" i="69"/>
  <c r="I25" i="69"/>
  <c r="I24" i="69"/>
  <c r="I23" i="69"/>
  <c r="I22" i="69"/>
  <c r="I21" i="69"/>
  <c r="I20" i="69"/>
  <c r="I13" i="69"/>
  <c r="I10" i="69"/>
  <c r="I9" i="69"/>
  <c r="I8" i="69"/>
  <c r="I6" i="69"/>
  <c r="G103" i="68"/>
  <c r="G96" i="68"/>
  <c r="G93" i="68"/>
  <c r="G92" i="68"/>
  <c r="E87" i="68"/>
  <c r="G87" i="68" s="1"/>
  <c r="E85" i="68"/>
  <c r="G85" i="68" s="1"/>
  <c r="E83" i="68"/>
  <c r="G83" i="68" s="1"/>
  <c r="E81" i="68"/>
  <c r="G81" i="68" s="1"/>
  <c r="E79" i="68"/>
  <c r="G79" i="68" s="1"/>
  <c r="E77" i="68"/>
  <c r="G77" i="68" s="1"/>
  <c r="E75" i="68"/>
  <c r="G75" i="68" s="1"/>
  <c r="E73" i="68"/>
  <c r="G73" i="68" s="1"/>
  <c r="G70" i="68"/>
  <c r="G69" i="68"/>
  <c r="G68" i="68"/>
  <c r="G67" i="68"/>
  <c r="G66" i="68"/>
  <c r="G65" i="68"/>
  <c r="G64" i="68"/>
  <c r="G63" i="68"/>
  <c r="G62" i="68"/>
  <c r="G61" i="68"/>
  <c r="G60" i="68"/>
  <c r="G59" i="68"/>
  <c r="G58" i="68"/>
  <c r="G57" i="68"/>
  <c r="G56" i="68"/>
  <c r="G55" i="68"/>
  <c r="G54" i="68"/>
  <c r="G53" i="68"/>
  <c r="G52" i="68"/>
  <c r="G51" i="68"/>
  <c r="G50" i="68"/>
  <c r="G49" i="68"/>
  <c r="G48" i="68"/>
  <c r="G47" i="68"/>
  <c r="G46" i="68"/>
  <c r="G45" i="68"/>
  <c r="G44" i="68"/>
  <c r="G43" i="68"/>
  <c r="G42" i="68"/>
  <c r="G41" i="68"/>
  <c r="G40" i="68"/>
  <c r="G39" i="68"/>
  <c r="G38" i="68"/>
  <c r="G37" i="68"/>
  <c r="G36" i="68"/>
  <c r="G35" i="68"/>
  <c r="G34" i="68"/>
  <c r="G33" i="68"/>
  <c r="G31" i="68"/>
  <c r="G30" i="68"/>
  <c r="G29" i="68"/>
  <c r="G28" i="68"/>
  <c r="G27" i="68"/>
  <c r="G26" i="68"/>
  <c r="G25" i="68"/>
  <c r="G24" i="68"/>
  <c r="G23" i="68"/>
  <c r="G22" i="68"/>
  <c r="G21" i="68"/>
  <c r="G19" i="68"/>
  <c r="G17" i="68"/>
  <c r="G16" i="68"/>
  <c r="G15" i="68"/>
  <c r="G14" i="68"/>
  <c r="G13" i="68"/>
  <c r="G12" i="68"/>
  <c r="G11" i="68"/>
  <c r="G10" i="68"/>
  <c r="G9" i="68"/>
  <c r="G8" i="68"/>
  <c r="G7" i="68"/>
  <c r="G6" i="68"/>
  <c r="H9" i="67"/>
  <c r="H29" i="67"/>
  <c r="H13" i="67"/>
  <c r="H12" i="67"/>
  <c r="H19" i="66"/>
  <c r="F70" i="66"/>
  <c r="H70" i="66" s="1"/>
  <c r="F66" i="66"/>
  <c r="H66" i="66" s="1"/>
  <c r="H63" i="66"/>
  <c r="H62" i="66"/>
  <c r="H61" i="66"/>
  <c r="H60" i="66"/>
  <c r="H58" i="66"/>
  <c r="H57" i="66"/>
  <c r="H56" i="66"/>
  <c r="H55" i="66"/>
  <c r="H54" i="66"/>
  <c r="H53" i="66"/>
  <c r="H52" i="66"/>
  <c r="H51" i="66"/>
  <c r="H49" i="66"/>
  <c r="H48" i="66"/>
  <c r="H47" i="66"/>
  <c r="H46" i="66"/>
  <c r="H45" i="66"/>
  <c r="H44" i="66"/>
  <c r="F41" i="66"/>
  <c r="H41" i="66" s="1"/>
  <c r="F39" i="66"/>
  <c r="H39" i="66" s="1"/>
  <c r="F36" i="66"/>
  <c r="H36" i="66" s="1"/>
  <c r="H34" i="66"/>
  <c r="F27" i="66"/>
  <c r="H27" i="66" s="1"/>
  <c r="H25" i="66"/>
  <c r="H24" i="66"/>
  <c r="H23" i="66"/>
  <c r="H22" i="66"/>
  <c r="H21" i="66"/>
  <c r="H20" i="66"/>
  <c r="H18" i="66"/>
  <c r="H17" i="66"/>
  <c r="H16" i="66"/>
  <c r="H10" i="66"/>
  <c r="H7" i="66"/>
  <c r="F76" i="82"/>
  <c r="H14" i="67" l="1"/>
  <c r="I102" i="81" l="1"/>
  <c r="I106" i="81"/>
  <c r="I103" i="81"/>
  <c r="I37" i="81"/>
  <c r="I38" i="81"/>
  <c r="I39" i="81"/>
  <c r="I40" i="81"/>
  <c r="I105" i="81"/>
  <c r="K12" i="100"/>
  <c r="I104" i="81" l="1"/>
  <c r="F20" i="99" l="1"/>
  <c r="F18" i="99"/>
  <c r="F7" i="102"/>
  <c r="G90" i="68" l="1"/>
  <c r="G95" i="68"/>
  <c r="F29" i="66"/>
  <c r="H28" i="66"/>
  <c r="G105" i="68"/>
  <c r="G101" i="68"/>
  <c r="I39" i="69"/>
  <c r="H10" i="67"/>
  <c r="H35" i="67" s="1"/>
  <c r="I40" i="69"/>
  <c r="G109" i="68" l="1"/>
  <c r="I11" i="69"/>
  <c r="F13" i="66"/>
  <c r="H13" i="66" s="1"/>
  <c r="H6" i="66"/>
  <c r="I12" i="69"/>
  <c r="H32" i="66"/>
  <c r="H29" i="66"/>
  <c r="G32" i="115"/>
  <c r="G31" i="115"/>
  <c r="G30" i="115"/>
  <c r="G29" i="115"/>
  <c r="F14" i="66" l="1"/>
  <c r="H14" i="66" s="1"/>
  <c r="H76" i="66" s="1"/>
  <c r="I51" i="69"/>
  <c r="H20" i="107"/>
  <c r="H21" i="107"/>
  <c r="H22" i="107"/>
  <c r="H23" i="107"/>
  <c r="H25" i="107"/>
  <c r="H26" i="107"/>
  <c r="H27" i="107"/>
  <c r="H28" i="107"/>
  <c r="H29" i="107"/>
  <c r="H30" i="107"/>
  <c r="H31" i="107"/>
  <c r="H32" i="107"/>
  <c r="H33" i="107"/>
  <c r="H34" i="107"/>
  <c r="H35" i="107"/>
  <c r="H36" i="107"/>
  <c r="H37" i="107"/>
  <c r="H38" i="107"/>
  <c r="H39" i="107"/>
  <c r="H40" i="107"/>
  <c r="H41" i="107"/>
  <c r="H42" i="107"/>
  <c r="H43" i="107"/>
  <c r="H44" i="107"/>
  <c r="H45" i="107"/>
  <c r="H46" i="107"/>
  <c r="H49" i="107"/>
  <c r="H50" i="107"/>
  <c r="H51" i="107"/>
  <c r="H52" i="107"/>
  <c r="H54" i="107"/>
  <c r="H55" i="107"/>
  <c r="H58" i="107"/>
  <c r="H60" i="107"/>
  <c r="H61" i="107"/>
  <c r="H62" i="107"/>
  <c r="H63" i="107"/>
  <c r="H64" i="107"/>
  <c r="H65" i="107"/>
  <c r="H66" i="107"/>
  <c r="H67" i="107"/>
  <c r="H68" i="107"/>
  <c r="H69" i="107"/>
  <c r="H70" i="107"/>
  <c r="H71" i="107"/>
  <c r="H72" i="107"/>
  <c r="H73" i="107"/>
  <c r="H74" i="107"/>
  <c r="G28" i="115"/>
  <c r="F41" i="137"/>
  <c r="F15" i="137"/>
  <c r="AZ168" i="158"/>
  <c r="AY168" i="158"/>
  <c r="AX168" i="158"/>
  <c r="AW168" i="158"/>
  <c r="AV168" i="158"/>
  <c r="AU168" i="158"/>
  <c r="AT168" i="158"/>
  <c r="AS168" i="158"/>
  <c r="AR168" i="158"/>
  <c r="C7" i="64" l="1"/>
  <c r="I52" i="69"/>
  <c r="Q170" i="158"/>
  <c r="R170" i="158"/>
  <c r="S170" i="158"/>
  <c r="T170" i="158"/>
  <c r="W14" i="158"/>
  <c r="W15" i="158"/>
  <c r="W16" i="158"/>
  <c r="W17" i="158"/>
  <c r="W18" i="158"/>
  <c r="W19" i="158"/>
  <c r="W20" i="158"/>
  <c r="W21" i="158"/>
  <c r="W22" i="158"/>
  <c r="W23" i="158"/>
  <c r="W24" i="158"/>
  <c r="W25" i="158"/>
  <c r="W26" i="158"/>
  <c r="W27" i="158"/>
  <c r="W28" i="158"/>
  <c r="W29" i="158"/>
  <c r="W30" i="158"/>
  <c r="W31" i="158"/>
  <c r="W32" i="158"/>
  <c r="W33" i="158"/>
  <c r="W34" i="158"/>
  <c r="W35" i="158"/>
  <c r="W36" i="158"/>
  <c r="W37" i="158"/>
  <c r="W38" i="158"/>
  <c r="W39" i="158"/>
  <c r="W40" i="158"/>
  <c r="W41" i="158"/>
  <c r="W42" i="158"/>
  <c r="W43" i="158"/>
  <c r="W44" i="158"/>
  <c r="W45" i="158"/>
  <c r="W46" i="158"/>
  <c r="W47" i="158"/>
  <c r="W48" i="158"/>
  <c r="W49" i="158"/>
  <c r="W50" i="158"/>
  <c r="W51" i="158"/>
  <c r="W52" i="158"/>
  <c r="W53" i="158"/>
  <c r="W54" i="158"/>
  <c r="W55" i="158"/>
  <c r="W56" i="158"/>
  <c r="W57" i="158"/>
  <c r="W58" i="158"/>
  <c r="W59" i="158"/>
  <c r="W60" i="158"/>
  <c r="W61" i="158"/>
  <c r="W62" i="158"/>
  <c r="W63" i="158"/>
  <c r="W64" i="158"/>
  <c r="W65" i="158"/>
  <c r="W66" i="158"/>
  <c r="W67" i="158"/>
  <c r="W68" i="158"/>
  <c r="W69" i="158"/>
  <c r="W70" i="158"/>
  <c r="W71" i="158"/>
  <c r="W72" i="158"/>
  <c r="W73" i="158"/>
  <c r="W74" i="158"/>
  <c r="W75" i="158"/>
  <c r="W76" i="158"/>
  <c r="W77" i="158"/>
  <c r="W78" i="158"/>
  <c r="W79" i="158"/>
  <c r="W80" i="158"/>
  <c r="W81" i="158"/>
  <c r="W82" i="158"/>
  <c r="W83" i="158"/>
  <c r="W84" i="158"/>
  <c r="W85" i="158"/>
  <c r="W86" i="158"/>
  <c r="W87" i="158"/>
  <c r="W88" i="158"/>
  <c r="W89" i="158"/>
  <c r="W90" i="158"/>
  <c r="W91" i="158"/>
  <c r="W92" i="158"/>
  <c r="W93" i="158"/>
  <c r="W94" i="158"/>
  <c r="W95" i="158"/>
  <c r="W96" i="158"/>
  <c r="W97" i="158"/>
  <c r="W98" i="158"/>
  <c r="W99" i="158"/>
  <c r="W100" i="158"/>
  <c r="W101" i="158"/>
  <c r="W102" i="158"/>
  <c r="W103" i="158"/>
  <c r="W104" i="158"/>
  <c r="W105" i="158"/>
  <c r="W106" i="158"/>
  <c r="W107" i="158"/>
  <c r="W108" i="158"/>
  <c r="W109" i="158"/>
  <c r="W110" i="158"/>
  <c r="W111" i="158"/>
  <c r="W112" i="158"/>
  <c r="W113" i="158"/>
  <c r="W114" i="158"/>
  <c r="W115" i="158"/>
  <c r="W116" i="158"/>
  <c r="W117" i="158"/>
  <c r="W118" i="158"/>
  <c r="W119" i="158"/>
  <c r="W120" i="158"/>
  <c r="W121" i="158"/>
  <c r="W122" i="158"/>
  <c r="W123" i="158"/>
  <c r="W124" i="158"/>
  <c r="W125" i="158"/>
  <c r="W126" i="158"/>
  <c r="W127" i="158"/>
  <c r="W128" i="158"/>
  <c r="W129" i="158"/>
  <c r="W130" i="158"/>
  <c r="W131" i="158"/>
  <c r="W132" i="158"/>
  <c r="W133" i="158"/>
  <c r="W134" i="158"/>
  <c r="W135" i="158"/>
  <c r="W136" i="158"/>
  <c r="W137" i="158"/>
  <c r="W138" i="158"/>
  <c r="W139" i="158"/>
  <c r="W140" i="158"/>
  <c r="W141" i="158"/>
  <c r="W142" i="158"/>
  <c r="W143" i="158"/>
  <c r="W144" i="158"/>
  <c r="W145" i="158"/>
  <c r="W146" i="158"/>
  <c r="W147" i="158"/>
  <c r="W168" i="158"/>
  <c r="W13" i="158"/>
  <c r="X14" i="158"/>
  <c r="X15" i="158"/>
  <c r="X16" i="158"/>
  <c r="X17" i="158"/>
  <c r="X18" i="158"/>
  <c r="X19" i="158"/>
  <c r="X20" i="158"/>
  <c r="X21" i="158"/>
  <c r="X22" i="158"/>
  <c r="X23" i="158"/>
  <c r="X24" i="158"/>
  <c r="X25" i="158"/>
  <c r="X26" i="158"/>
  <c r="X27" i="158"/>
  <c r="X28" i="158"/>
  <c r="X29" i="158"/>
  <c r="X30" i="158"/>
  <c r="X31" i="158"/>
  <c r="X32" i="158"/>
  <c r="X33" i="158"/>
  <c r="X34" i="158"/>
  <c r="X35" i="158"/>
  <c r="X36" i="158"/>
  <c r="X37" i="158"/>
  <c r="X38" i="158"/>
  <c r="X39" i="158"/>
  <c r="X40" i="158"/>
  <c r="X41" i="158"/>
  <c r="X42" i="158"/>
  <c r="X43" i="158"/>
  <c r="X44" i="158"/>
  <c r="X45" i="158"/>
  <c r="X46" i="158"/>
  <c r="X47" i="158"/>
  <c r="X48" i="158"/>
  <c r="X49" i="158"/>
  <c r="X50" i="158"/>
  <c r="X51" i="158"/>
  <c r="X52" i="158"/>
  <c r="X53" i="158"/>
  <c r="X54" i="158"/>
  <c r="X55" i="158"/>
  <c r="X56" i="158"/>
  <c r="X57" i="158"/>
  <c r="X58" i="158"/>
  <c r="X59" i="158"/>
  <c r="X60" i="158"/>
  <c r="X61" i="158"/>
  <c r="X62" i="158"/>
  <c r="X63" i="158"/>
  <c r="X64" i="158"/>
  <c r="X65" i="158"/>
  <c r="X66" i="158"/>
  <c r="X67" i="158"/>
  <c r="X68" i="158"/>
  <c r="X69" i="158"/>
  <c r="X70" i="158"/>
  <c r="X71" i="158"/>
  <c r="X72" i="158"/>
  <c r="X73" i="158"/>
  <c r="X74" i="158"/>
  <c r="X75" i="158"/>
  <c r="X76" i="158"/>
  <c r="X77" i="158"/>
  <c r="X78" i="158"/>
  <c r="X79" i="158"/>
  <c r="X80" i="158"/>
  <c r="X81" i="158"/>
  <c r="X82" i="158"/>
  <c r="X83" i="158"/>
  <c r="X84" i="158"/>
  <c r="X85" i="158"/>
  <c r="X86" i="158"/>
  <c r="X87" i="158"/>
  <c r="X88" i="158"/>
  <c r="X89" i="158"/>
  <c r="X90" i="158"/>
  <c r="X91" i="158"/>
  <c r="X92" i="158"/>
  <c r="X93" i="158"/>
  <c r="X94" i="158"/>
  <c r="X95" i="158"/>
  <c r="X96" i="158"/>
  <c r="X97" i="158"/>
  <c r="X98" i="158"/>
  <c r="X99" i="158"/>
  <c r="X100" i="158"/>
  <c r="X101" i="158"/>
  <c r="X102" i="158"/>
  <c r="X103" i="158"/>
  <c r="X104" i="158"/>
  <c r="X105" i="158"/>
  <c r="X106" i="158"/>
  <c r="X107" i="158"/>
  <c r="X108" i="158"/>
  <c r="X109" i="158"/>
  <c r="X110" i="158"/>
  <c r="X111" i="158"/>
  <c r="X112" i="158"/>
  <c r="X113" i="158"/>
  <c r="X114" i="158"/>
  <c r="X115" i="158"/>
  <c r="X116" i="158"/>
  <c r="X117" i="158"/>
  <c r="X118" i="158"/>
  <c r="X119" i="158"/>
  <c r="X120" i="158"/>
  <c r="X121" i="158"/>
  <c r="X122" i="158"/>
  <c r="X123" i="158"/>
  <c r="X124" i="158"/>
  <c r="X125" i="158"/>
  <c r="X126" i="158"/>
  <c r="X127" i="158"/>
  <c r="X128" i="158"/>
  <c r="X129" i="158"/>
  <c r="X130" i="158"/>
  <c r="X131" i="158"/>
  <c r="X132" i="158"/>
  <c r="X133" i="158"/>
  <c r="X134" i="158"/>
  <c r="X135" i="158"/>
  <c r="X136" i="158"/>
  <c r="X137" i="158"/>
  <c r="X138" i="158"/>
  <c r="X139" i="158"/>
  <c r="X140" i="158"/>
  <c r="X141" i="158"/>
  <c r="X142" i="158"/>
  <c r="X143" i="158"/>
  <c r="X144" i="158"/>
  <c r="X145" i="158"/>
  <c r="X146" i="158"/>
  <c r="X147" i="158"/>
  <c r="X168" i="158"/>
  <c r="V14" i="158"/>
  <c r="V15" i="158"/>
  <c r="V16" i="158"/>
  <c r="V17" i="158"/>
  <c r="V18" i="158"/>
  <c r="V19" i="158"/>
  <c r="V20" i="158"/>
  <c r="V21" i="158"/>
  <c r="V22" i="158"/>
  <c r="V23" i="158"/>
  <c r="V24" i="158"/>
  <c r="V25" i="158"/>
  <c r="V26" i="158"/>
  <c r="V27" i="158"/>
  <c r="V28" i="158"/>
  <c r="V29" i="158"/>
  <c r="V30" i="158"/>
  <c r="V31" i="158"/>
  <c r="V32" i="158"/>
  <c r="V33" i="158"/>
  <c r="V34" i="158"/>
  <c r="V35" i="158"/>
  <c r="V36" i="158"/>
  <c r="V37" i="158"/>
  <c r="V38" i="158"/>
  <c r="V39" i="158"/>
  <c r="V40" i="158"/>
  <c r="V41" i="158"/>
  <c r="V42" i="158"/>
  <c r="V43" i="158"/>
  <c r="V44" i="158"/>
  <c r="V45" i="158"/>
  <c r="V46" i="158"/>
  <c r="V47" i="158"/>
  <c r="V48" i="158"/>
  <c r="V49" i="158"/>
  <c r="V50" i="158"/>
  <c r="V51" i="158"/>
  <c r="V52" i="158"/>
  <c r="V53" i="158"/>
  <c r="V54" i="158"/>
  <c r="V55" i="158"/>
  <c r="V56" i="158"/>
  <c r="V57" i="158"/>
  <c r="V58" i="158"/>
  <c r="V59" i="158"/>
  <c r="V60" i="158"/>
  <c r="V61" i="158"/>
  <c r="V62" i="158"/>
  <c r="V63" i="158"/>
  <c r="V64" i="158"/>
  <c r="V65" i="158"/>
  <c r="V66" i="158"/>
  <c r="V67" i="158"/>
  <c r="V68" i="158"/>
  <c r="V69" i="158"/>
  <c r="V70" i="158"/>
  <c r="V71" i="158"/>
  <c r="V72" i="158"/>
  <c r="V73" i="158"/>
  <c r="V74" i="158"/>
  <c r="V75" i="158"/>
  <c r="V76" i="158"/>
  <c r="V77" i="158"/>
  <c r="V78" i="158"/>
  <c r="V79" i="158"/>
  <c r="V80" i="158"/>
  <c r="V81" i="158"/>
  <c r="V82" i="158"/>
  <c r="V83" i="158"/>
  <c r="V84" i="158"/>
  <c r="V85" i="158"/>
  <c r="V86" i="158"/>
  <c r="V87" i="158"/>
  <c r="V88" i="158"/>
  <c r="V89" i="158"/>
  <c r="V90" i="158"/>
  <c r="V91" i="158"/>
  <c r="V92" i="158"/>
  <c r="V93" i="158"/>
  <c r="V94" i="158"/>
  <c r="V95" i="158"/>
  <c r="V96" i="158"/>
  <c r="V97" i="158"/>
  <c r="V98" i="158"/>
  <c r="V99" i="158"/>
  <c r="V100" i="158"/>
  <c r="V101" i="158"/>
  <c r="V102" i="158"/>
  <c r="V103" i="158"/>
  <c r="V104" i="158"/>
  <c r="V105" i="158"/>
  <c r="V106" i="158"/>
  <c r="V107" i="158"/>
  <c r="V108" i="158"/>
  <c r="V109" i="158"/>
  <c r="V110" i="158"/>
  <c r="V111" i="158"/>
  <c r="V112" i="158"/>
  <c r="V113" i="158"/>
  <c r="V114" i="158"/>
  <c r="V115" i="158"/>
  <c r="V116" i="158"/>
  <c r="V117" i="158"/>
  <c r="V118" i="158"/>
  <c r="V119" i="158"/>
  <c r="V120" i="158"/>
  <c r="V121" i="158"/>
  <c r="V122" i="158"/>
  <c r="V123" i="158"/>
  <c r="V124" i="158"/>
  <c r="V125" i="158"/>
  <c r="V126" i="158"/>
  <c r="V127" i="158"/>
  <c r="V128" i="158"/>
  <c r="V129" i="158"/>
  <c r="V130" i="158"/>
  <c r="V131" i="158"/>
  <c r="V132" i="158"/>
  <c r="V133" i="158"/>
  <c r="V134" i="158"/>
  <c r="V135" i="158"/>
  <c r="V136" i="158"/>
  <c r="V137" i="158"/>
  <c r="V138" i="158"/>
  <c r="V139" i="158"/>
  <c r="V140" i="158"/>
  <c r="V141" i="158"/>
  <c r="V142" i="158"/>
  <c r="V143" i="158"/>
  <c r="V144" i="158"/>
  <c r="V145" i="158"/>
  <c r="V146" i="158"/>
  <c r="V147" i="158"/>
  <c r="V168" i="158"/>
  <c r="V13" i="158"/>
  <c r="U14" i="158"/>
  <c r="U15" i="158"/>
  <c r="U16" i="158"/>
  <c r="U17" i="158"/>
  <c r="U18" i="158"/>
  <c r="U19" i="158"/>
  <c r="U20" i="158"/>
  <c r="U21" i="158"/>
  <c r="U22" i="158"/>
  <c r="U23" i="158"/>
  <c r="U24" i="158"/>
  <c r="U25" i="158"/>
  <c r="U26" i="158"/>
  <c r="U27" i="158"/>
  <c r="U28" i="158"/>
  <c r="U29" i="158"/>
  <c r="U30" i="158"/>
  <c r="U31" i="158"/>
  <c r="U32" i="158"/>
  <c r="U33" i="158"/>
  <c r="U34" i="158"/>
  <c r="U35" i="158"/>
  <c r="U36" i="158"/>
  <c r="U37" i="158"/>
  <c r="U38" i="158"/>
  <c r="U39" i="158"/>
  <c r="U40" i="158"/>
  <c r="U41" i="158"/>
  <c r="U42" i="158"/>
  <c r="U43" i="158"/>
  <c r="U44" i="158"/>
  <c r="U45" i="158"/>
  <c r="U46" i="158"/>
  <c r="U47" i="158"/>
  <c r="U48" i="158"/>
  <c r="U49" i="158"/>
  <c r="U50" i="158"/>
  <c r="U51" i="158"/>
  <c r="U52" i="158"/>
  <c r="U53" i="158"/>
  <c r="U54" i="158"/>
  <c r="U55" i="158"/>
  <c r="U56" i="158"/>
  <c r="U57" i="158"/>
  <c r="U58" i="158"/>
  <c r="U59" i="158"/>
  <c r="U60" i="158"/>
  <c r="U61" i="158"/>
  <c r="U62" i="158"/>
  <c r="U63" i="158"/>
  <c r="U64" i="158"/>
  <c r="U65" i="158"/>
  <c r="U66" i="158"/>
  <c r="U67" i="158"/>
  <c r="U68" i="158"/>
  <c r="U69" i="158"/>
  <c r="U70" i="158"/>
  <c r="U71" i="158"/>
  <c r="U72" i="158"/>
  <c r="U73" i="158"/>
  <c r="U74" i="158"/>
  <c r="U75" i="158"/>
  <c r="U76" i="158"/>
  <c r="U77" i="158"/>
  <c r="U78" i="158"/>
  <c r="U79" i="158"/>
  <c r="U80" i="158"/>
  <c r="U81" i="158"/>
  <c r="U82" i="158"/>
  <c r="U83" i="158"/>
  <c r="U84" i="158"/>
  <c r="U85" i="158"/>
  <c r="U86" i="158"/>
  <c r="U87" i="158"/>
  <c r="U88" i="158"/>
  <c r="U89" i="158"/>
  <c r="U90" i="158"/>
  <c r="U91" i="158"/>
  <c r="U92" i="158"/>
  <c r="U93" i="158"/>
  <c r="U94" i="158"/>
  <c r="U95" i="158"/>
  <c r="U96" i="158"/>
  <c r="U97" i="158"/>
  <c r="U98" i="158"/>
  <c r="U99" i="158"/>
  <c r="U100" i="158"/>
  <c r="U101" i="158"/>
  <c r="U102" i="158"/>
  <c r="U103" i="158"/>
  <c r="U104" i="158"/>
  <c r="U105" i="158"/>
  <c r="U106" i="158"/>
  <c r="U107" i="158"/>
  <c r="U108" i="158"/>
  <c r="U109" i="158"/>
  <c r="U110" i="158"/>
  <c r="U111" i="158"/>
  <c r="U112" i="158"/>
  <c r="U113" i="158"/>
  <c r="U114" i="158"/>
  <c r="U115" i="158"/>
  <c r="U116" i="158"/>
  <c r="U117" i="158"/>
  <c r="U118" i="158"/>
  <c r="U119" i="158"/>
  <c r="U120" i="158"/>
  <c r="U121" i="158"/>
  <c r="U122" i="158"/>
  <c r="U123" i="158"/>
  <c r="U124" i="158"/>
  <c r="U125" i="158"/>
  <c r="U126" i="158"/>
  <c r="U127" i="158"/>
  <c r="U128" i="158"/>
  <c r="U129" i="158"/>
  <c r="U130" i="158"/>
  <c r="U131" i="158"/>
  <c r="U132" i="158"/>
  <c r="U133" i="158"/>
  <c r="U134" i="158"/>
  <c r="U135" i="158"/>
  <c r="U136" i="158"/>
  <c r="U137" i="158"/>
  <c r="U138" i="158"/>
  <c r="U139" i="158"/>
  <c r="U140" i="158"/>
  <c r="U141" i="158"/>
  <c r="U142" i="158"/>
  <c r="U143" i="158"/>
  <c r="U144" i="158"/>
  <c r="U145" i="158"/>
  <c r="U146" i="158"/>
  <c r="U147" i="158"/>
  <c r="U168" i="158"/>
  <c r="U13" i="158"/>
  <c r="P15" i="158"/>
  <c r="P16" i="158"/>
  <c r="P17" i="158"/>
  <c r="P18" i="158"/>
  <c r="P19" i="158"/>
  <c r="P20" i="158"/>
  <c r="P21" i="158"/>
  <c r="P22" i="158"/>
  <c r="P23" i="158"/>
  <c r="P24" i="158"/>
  <c r="P25" i="158"/>
  <c r="P26" i="158"/>
  <c r="P27" i="158"/>
  <c r="P28" i="158"/>
  <c r="P29" i="158"/>
  <c r="P30" i="158"/>
  <c r="P31" i="158"/>
  <c r="P32" i="158"/>
  <c r="P33" i="158"/>
  <c r="P34" i="158"/>
  <c r="P35" i="158"/>
  <c r="P36" i="158"/>
  <c r="P37" i="158"/>
  <c r="P38" i="158"/>
  <c r="P39" i="158"/>
  <c r="P40" i="158"/>
  <c r="P41" i="158"/>
  <c r="P42" i="158"/>
  <c r="P43" i="158"/>
  <c r="P44" i="158"/>
  <c r="P45" i="158"/>
  <c r="P46" i="158"/>
  <c r="P47" i="158"/>
  <c r="P48" i="158"/>
  <c r="P49" i="158"/>
  <c r="P50" i="158"/>
  <c r="P51" i="158"/>
  <c r="P52" i="158"/>
  <c r="P53" i="158"/>
  <c r="P54" i="158"/>
  <c r="P55" i="158"/>
  <c r="P56" i="158"/>
  <c r="P57" i="158"/>
  <c r="P58" i="158"/>
  <c r="P59" i="158"/>
  <c r="P60" i="158"/>
  <c r="P61" i="158"/>
  <c r="P62" i="158"/>
  <c r="P63" i="158"/>
  <c r="P64" i="158"/>
  <c r="P65" i="158"/>
  <c r="P66" i="158"/>
  <c r="P67" i="158"/>
  <c r="P68" i="158"/>
  <c r="P69" i="158"/>
  <c r="P70" i="158"/>
  <c r="P71" i="158"/>
  <c r="P72" i="158"/>
  <c r="P73" i="158"/>
  <c r="P74" i="158"/>
  <c r="P75" i="158"/>
  <c r="P76" i="158"/>
  <c r="P77" i="158"/>
  <c r="P78" i="158"/>
  <c r="P79" i="158"/>
  <c r="P80" i="158"/>
  <c r="P81" i="158"/>
  <c r="P82" i="158"/>
  <c r="P83" i="158"/>
  <c r="P84" i="158"/>
  <c r="P85" i="158"/>
  <c r="P86" i="158"/>
  <c r="P87" i="158"/>
  <c r="P88" i="158"/>
  <c r="P89" i="158"/>
  <c r="P90" i="158"/>
  <c r="P91" i="158"/>
  <c r="P92" i="158"/>
  <c r="P93" i="158"/>
  <c r="P94" i="158"/>
  <c r="P95" i="158"/>
  <c r="P96" i="158"/>
  <c r="P97" i="158"/>
  <c r="P98" i="158"/>
  <c r="P99" i="158"/>
  <c r="P100" i="158"/>
  <c r="P101" i="158"/>
  <c r="P102" i="158"/>
  <c r="P103" i="158"/>
  <c r="P104" i="158"/>
  <c r="P105" i="158"/>
  <c r="P106" i="158"/>
  <c r="P107" i="158"/>
  <c r="P108" i="158"/>
  <c r="P109" i="158"/>
  <c r="P110" i="158"/>
  <c r="P111" i="158"/>
  <c r="P112" i="158"/>
  <c r="P113" i="158"/>
  <c r="P114" i="158"/>
  <c r="P115" i="158"/>
  <c r="P116" i="158"/>
  <c r="P117" i="158"/>
  <c r="P118" i="158"/>
  <c r="P119" i="158"/>
  <c r="P120" i="158"/>
  <c r="P121" i="158"/>
  <c r="P122" i="158"/>
  <c r="P123" i="158"/>
  <c r="P124" i="158"/>
  <c r="P125" i="158"/>
  <c r="P126" i="158"/>
  <c r="P127" i="158"/>
  <c r="P128" i="158"/>
  <c r="P129" i="158"/>
  <c r="P130" i="158"/>
  <c r="P131" i="158"/>
  <c r="P132" i="158"/>
  <c r="P133" i="158"/>
  <c r="P134" i="158"/>
  <c r="P135" i="158"/>
  <c r="P136" i="158"/>
  <c r="P137" i="158"/>
  <c r="P138" i="158"/>
  <c r="P139" i="158"/>
  <c r="P140" i="158"/>
  <c r="P141" i="158"/>
  <c r="P142" i="158"/>
  <c r="P143" i="158"/>
  <c r="P144" i="158"/>
  <c r="P145" i="158"/>
  <c r="P146" i="158"/>
  <c r="P147" i="158"/>
  <c r="P168" i="158"/>
  <c r="P14" i="158"/>
  <c r="P13" i="158"/>
  <c r="O13" i="158"/>
  <c r="O14" i="158"/>
  <c r="O15" i="158"/>
  <c r="O16" i="158"/>
  <c r="O17" i="158"/>
  <c r="O18" i="158"/>
  <c r="O19" i="158"/>
  <c r="O20" i="158"/>
  <c r="O21" i="158"/>
  <c r="O22" i="158"/>
  <c r="O23" i="158"/>
  <c r="O24" i="158"/>
  <c r="O25" i="158"/>
  <c r="O26" i="158"/>
  <c r="O27" i="158"/>
  <c r="O28" i="158"/>
  <c r="O29" i="158"/>
  <c r="O30" i="158"/>
  <c r="O31" i="158"/>
  <c r="O32" i="158"/>
  <c r="O33" i="158"/>
  <c r="O34" i="158"/>
  <c r="O35" i="158"/>
  <c r="O36" i="158"/>
  <c r="O37" i="158"/>
  <c r="O38" i="158"/>
  <c r="O39" i="158"/>
  <c r="O40" i="158"/>
  <c r="O41" i="158"/>
  <c r="O42" i="158"/>
  <c r="O43" i="158"/>
  <c r="O44" i="158"/>
  <c r="O45" i="158"/>
  <c r="O46" i="158"/>
  <c r="O47" i="158"/>
  <c r="O48" i="158"/>
  <c r="O49" i="158"/>
  <c r="O50" i="158"/>
  <c r="O51" i="158"/>
  <c r="O52" i="158"/>
  <c r="O53" i="158"/>
  <c r="O54" i="158"/>
  <c r="O55" i="158"/>
  <c r="O56" i="158"/>
  <c r="O57" i="158"/>
  <c r="O58" i="158"/>
  <c r="O59" i="158"/>
  <c r="O60" i="158"/>
  <c r="O61" i="158"/>
  <c r="O62" i="158"/>
  <c r="O63" i="158"/>
  <c r="O64" i="158"/>
  <c r="O65" i="158"/>
  <c r="O66" i="158"/>
  <c r="O67" i="158"/>
  <c r="O68" i="158"/>
  <c r="O69" i="158"/>
  <c r="O70" i="158"/>
  <c r="O71" i="158"/>
  <c r="O72" i="158"/>
  <c r="O73" i="158"/>
  <c r="O74" i="158"/>
  <c r="O75" i="158"/>
  <c r="O76" i="158"/>
  <c r="O77" i="158"/>
  <c r="O78" i="158"/>
  <c r="O79" i="158"/>
  <c r="O80" i="158"/>
  <c r="O81" i="158"/>
  <c r="O82" i="158"/>
  <c r="O83" i="158"/>
  <c r="O84" i="158"/>
  <c r="O85" i="158"/>
  <c r="O86" i="158"/>
  <c r="O87" i="158"/>
  <c r="O88" i="158"/>
  <c r="O89" i="158"/>
  <c r="O90" i="158"/>
  <c r="O91" i="158"/>
  <c r="O92" i="158"/>
  <c r="O93" i="158"/>
  <c r="O94" i="158"/>
  <c r="O95" i="158"/>
  <c r="O96" i="158"/>
  <c r="O97" i="158"/>
  <c r="O98" i="158"/>
  <c r="O99" i="158"/>
  <c r="O100" i="158"/>
  <c r="O101" i="158"/>
  <c r="O102" i="158"/>
  <c r="O103" i="158"/>
  <c r="O104" i="158"/>
  <c r="O105" i="158"/>
  <c r="O106" i="158"/>
  <c r="O107" i="158"/>
  <c r="O108" i="158"/>
  <c r="O109" i="158"/>
  <c r="O110" i="158"/>
  <c r="O111" i="158"/>
  <c r="O112" i="158"/>
  <c r="O113" i="158"/>
  <c r="O114" i="158"/>
  <c r="O115" i="158"/>
  <c r="O116" i="158"/>
  <c r="O117" i="158"/>
  <c r="O118" i="158"/>
  <c r="O119" i="158"/>
  <c r="O120" i="158"/>
  <c r="O121" i="158"/>
  <c r="O122" i="158"/>
  <c r="O123" i="158"/>
  <c r="O124" i="158"/>
  <c r="O125" i="158"/>
  <c r="O126" i="158"/>
  <c r="O127" i="158"/>
  <c r="O128" i="158"/>
  <c r="O129" i="158"/>
  <c r="O130" i="158"/>
  <c r="O131" i="158"/>
  <c r="O132" i="158"/>
  <c r="O133" i="158"/>
  <c r="O134" i="158"/>
  <c r="O135" i="158"/>
  <c r="O136" i="158"/>
  <c r="O137" i="158"/>
  <c r="O138" i="158"/>
  <c r="O139" i="158"/>
  <c r="O140" i="158"/>
  <c r="O141" i="158"/>
  <c r="O142" i="158"/>
  <c r="O143" i="158"/>
  <c r="O144" i="158"/>
  <c r="O145" i="158"/>
  <c r="O146" i="158"/>
  <c r="O147" i="158"/>
  <c r="O168" i="158"/>
  <c r="N14" i="158"/>
  <c r="N15" i="158"/>
  <c r="N16" i="158"/>
  <c r="N17" i="158"/>
  <c r="N18" i="158"/>
  <c r="N19" i="158"/>
  <c r="N20" i="158"/>
  <c r="N21" i="158"/>
  <c r="N22" i="158"/>
  <c r="N23" i="158"/>
  <c r="N24" i="158"/>
  <c r="N25" i="158"/>
  <c r="N26" i="158"/>
  <c r="N27" i="158"/>
  <c r="N28" i="158"/>
  <c r="N29" i="158"/>
  <c r="N30" i="158"/>
  <c r="N31" i="158"/>
  <c r="N32" i="158"/>
  <c r="N33" i="158"/>
  <c r="N34" i="158"/>
  <c r="N35" i="158"/>
  <c r="N36" i="158"/>
  <c r="N37" i="158"/>
  <c r="N38" i="158"/>
  <c r="N39" i="158"/>
  <c r="N40" i="158"/>
  <c r="N41" i="158"/>
  <c r="N42" i="158"/>
  <c r="N43" i="158"/>
  <c r="N44" i="158"/>
  <c r="N45" i="158"/>
  <c r="N46" i="158"/>
  <c r="N47" i="158"/>
  <c r="N48" i="158"/>
  <c r="N49" i="158"/>
  <c r="N50" i="158"/>
  <c r="N51" i="158"/>
  <c r="N52" i="158"/>
  <c r="N53" i="158"/>
  <c r="N54" i="158"/>
  <c r="N55" i="158"/>
  <c r="N56" i="158"/>
  <c r="N57" i="158"/>
  <c r="N58" i="158"/>
  <c r="N59" i="158"/>
  <c r="N60" i="158"/>
  <c r="N61" i="158"/>
  <c r="N62" i="158"/>
  <c r="N63" i="158"/>
  <c r="N64" i="158"/>
  <c r="N65" i="158"/>
  <c r="N66" i="158"/>
  <c r="N67" i="158"/>
  <c r="N68" i="158"/>
  <c r="N69" i="158"/>
  <c r="N70" i="158"/>
  <c r="N71" i="158"/>
  <c r="N72" i="158"/>
  <c r="N73" i="158"/>
  <c r="N74" i="158"/>
  <c r="N75" i="158"/>
  <c r="N76" i="158"/>
  <c r="N77" i="158"/>
  <c r="N78" i="158"/>
  <c r="N79" i="158"/>
  <c r="N80" i="158"/>
  <c r="N81" i="158"/>
  <c r="N82" i="158"/>
  <c r="N83" i="158"/>
  <c r="N84" i="158"/>
  <c r="N85" i="158"/>
  <c r="N86" i="158"/>
  <c r="N87" i="158"/>
  <c r="N88" i="158"/>
  <c r="N89" i="158"/>
  <c r="N90" i="158"/>
  <c r="N91" i="158"/>
  <c r="N92" i="158"/>
  <c r="N93" i="158"/>
  <c r="N94" i="158"/>
  <c r="N95" i="158"/>
  <c r="N96" i="158"/>
  <c r="N97" i="158"/>
  <c r="N98" i="158"/>
  <c r="N99" i="158"/>
  <c r="N100" i="158"/>
  <c r="N101" i="158"/>
  <c r="N102" i="158"/>
  <c r="N103" i="158"/>
  <c r="N104" i="158"/>
  <c r="N105" i="158"/>
  <c r="N106" i="158"/>
  <c r="N107" i="158"/>
  <c r="N108" i="158"/>
  <c r="N109" i="158"/>
  <c r="N110" i="158"/>
  <c r="N111" i="158"/>
  <c r="N112" i="158"/>
  <c r="N113" i="158"/>
  <c r="N114" i="158"/>
  <c r="N115" i="158"/>
  <c r="N116" i="158"/>
  <c r="N117" i="158"/>
  <c r="N118" i="158"/>
  <c r="N119" i="158"/>
  <c r="N120" i="158"/>
  <c r="N121" i="158"/>
  <c r="N122" i="158"/>
  <c r="N123" i="158"/>
  <c r="N124" i="158"/>
  <c r="N125" i="158"/>
  <c r="N126" i="158"/>
  <c r="N127" i="158"/>
  <c r="N128" i="158"/>
  <c r="N129" i="158"/>
  <c r="N130" i="158"/>
  <c r="N131" i="158"/>
  <c r="N132" i="158"/>
  <c r="N133" i="158"/>
  <c r="N134" i="158"/>
  <c r="N135" i="158"/>
  <c r="N136" i="158"/>
  <c r="N137" i="158"/>
  <c r="N138" i="158"/>
  <c r="N139" i="158"/>
  <c r="N140" i="158"/>
  <c r="N141" i="158"/>
  <c r="N142" i="158"/>
  <c r="N143" i="158"/>
  <c r="N144" i="158"/>
  <c r="N145" i="158"/>
  <c r="N146" i="158"/>
  <c r="N147" i="158"/>
  <c r="N168" i="158"/>
  <c r="N13" i="158"/>
  <c r="M14" i="158"/>
  <c r="M15" i="158"/>
  <c r="M16" i="158"/>
  <c r="M17" i="158"/>
  <c r="M18" i="158"/>
  <c r="M19" i="158"/>
  <c r="M20" i="158"/>
  <c r="M21" i="158"/>
  <c r="M22" i="158"/>
  <c r="M23" i="158"/>
  <c r="M24" i="158"/>
  <c r="M25" i="158"/>
  <c r="M26" i="158"/>
  <c r="M27" i="158"/>
  <c r="M28" i="158"/>
  <c r="M29" i="158"/>
  <c r="M30" i="158"/>
  <c r="M31" i="158"/>
  <c r="M32" i="158"/>
  <c r="M33" i="158"/>
  <c r="M34" i="158"/>
  <c r="M35" i="158"/>
  <c r="M36" i="158"/>
  <c r="M37" i="158"/>
  <c r="M38" i="158"/>
  <c r="M39" i="158"/>
  <c r="M40" i="158"/>
  <c r="M41" i="158"/>
  <c r="M42" i="158"/>
  <c r="M43" i="158"/>
  <c r="M44" i="158"/>
  <c r="M45" i="158"/>
  <c r="M46" i="158"/>
  <c r="M47" i="158"/>
  <c r="M48" i="158"/>
  <c r="M49" i="158"/>
  <c r="M50" i="158"/>
  <c r="M51" i="158"/>
  <c r="M52" i="158"/>
  <c r="M53" i="158"/>
  <c r="M54" i="158"/>
  <c r="M55" i="158"/>
  <c r="M56" i="158"/>
  <c r="M57" i="158"/>
  <c r="M58" i="158"/>
  <c r="M59" i="158"/>
  <c r="M60" i="158"/>
  <c r="M61" i="158"/>
  <c r="M62" i="158"/>
  <c r="M63" i="158"/>
  <c r="M64" i="158"/>
  <c r="M65" i="158"/>
  <c r="M66" i="158"/>
  <c r="M67" i="158"/>
  <c r="M68" i="158"/>
  <c r="M69" i="158"/>
  <c r="M70" i="158"/>
  <c r="M71" i="158"/>
  <c r="M72" i="158"/>
  <c r="M73" i="158"/>
  <c r="M74" i="158"/>
  <c r="M75" i="158"/>
  <c r="M76" i="158"/>
  <c r="M77" i="158"/>
  <c r="M78" i="158"/>
  <c r="M79" i="158"/>
  <c r="M80" i="158"/>
  <c r="M81" i="158"/>
  <c r="M82" i="158"/>
  <c r="M83" i="158"/>
  <c r="M84" i="158"/>
  <c r="M85" i="158"/>
  <c r="M86" i="158"/>
  <c r="M87" i="158"/>
  <c r="M88" i="158"/>
  <c r="M89" i="158"/>
  <c r="M90" i="158"/>
  <c r="M91" i="158"/>
  <c r="M92" i="158"/>
  <c r="M93" i="158"/>
  <c r="M94" i="158"/>
  <c r="M95" i="158"/>
  <c r="M96" i="158"/>
  <c r="M97" i="158"/>
  <c r="M98" i="158"/>
  <c r="M99" i="158"/>
  <c r="M100" i="158"/>
  <c r="M101" i="158"/>
  <c r="M102" i="158"/>
  <c r="M103" i="158"/>
  <c r="M104" i="158"/>
  <c r="M105" i="158"/>
  <c r="M106" i="158"/>
  <c r="M107" i="158"/>
  <c r="M108" i="158"/>
  <c r="M109" i="158"/>
  <c r="M110" i="158"/>
  <c r="M111" i="158"/>
  <c r="M112" i="158"/>
  <c r="M113" i="158"/>
  <c r="M114" i="158"/>
  <c r="M115" i="158"/>
  <c r="M116" i="158"/>
  <c r="M117" i="158"/>
  <c r="M118" i="158"/>
  <c r="M119" i="158"/>
  <c r="M120" i="158"/>
  <c r="M121" i="158"/>
  <c r="M122" i="158"/>
  <c r="M123" i="158"/>
  <c r="M124" i="158"/>
  <c r="M125" i="158"/>
  <c r="M126" i="158"/>
  <c r="M127" i="158"/>
  <c r="M128" i="158"/>
  <c r="M129" i="158"/>
  <c r="M130" i="158"/>
  <c r="M131" i="158"/>
  <c r="M132" i="158"/>
  <c r="M133" i="158"/>
  <c r="M134" i="158"/>
  <c r="M135" i="158"/>
  <c r="M136" i="158"/>
  <c r="M137" i="158"/>
  <c r="M138" i="158"/>
  <c r="M139" i="158"/>
  <c r="M140" i="158"/>
  <c r="M141" i="158"/>
  <c r="M142" i="158"/>
  <c r="M143" i="158"/>
  <c r="M144" i="158"/>
  <c r="M145" i="158"/>
  <c r="M146" i="158"/>
  <c r="M147" i="158"/>
  <c r="M168" i="158"/>
  <c r="M13" i="158"/>
  <c r="L14" i="158"/>
  <c r="L15" i="158"/>
  <c r="L16" i="158"/>
  <c r="L17" i="158"/>
  <c r="L18" i="158"/>
  <c r="L19" i="158"/>
  <c r="L20" i="158"/>
  <c r="L21" i="158"/>
  <c r="L22" i="158"/>
  <c r="L23" i="158"/>
  <c r="L24" i="158"/>
  <c r="L25" i="158"/>
  <c r="L26" i="158"/>
  <c r="L27" i="158"/>
  <c r="L28" i="158"/>
  <c r="L29" i="158"/>
  <c r="L30" i="158"/>
  <c r="L31" i="158"/>
  <c r="L32" i="158"/>
  <c r="L33" i="158"/>
  <c r="L34" i="158"/>
  <c r="L35" i="158"/>
  <c r="L36" i="158"/>
  <c r="L37" i="158"/>
  <c r="L38" i="158"/>
  <c r="L39" i="158"/>
  <c r="L40" i="158"/>
  <c r="L41" i="158"/>
  <c r="L42" i="158"/>
  <c r="L43" i="158"/>
  <c r="L44" i="158"/>
  <c r="L45" i="158"/>
  <c r="L46" i="158"/>
  <c r="L47" i="158"/>
  <c r="L48" i="158"/>
  <c r="L49" i="158"/>
  <c r="L50" i="158"/>
  <c r="L51" i="158"/>
  <c r="L52" i="158"/>
  <c r="L53" i="158"/>
  <c r="L54" i="158"/>
  <c r="L55" i="158"/>
  <c r="L56" i="158"/>
  <c r="L57" i="158"/>
  <c r="L58" i="158"/>
  <c r="L59" i="158"/>
  <c r="L60" i="158"/>
  <c r="L61" i="158"/>
  <c r="L62" i="158"/>
  <c r="L63" i="158"/>
  <c r="L64" i="158"/>
  <c r="L65" i="158"/>
  <c r="L66" i="158"/>
  <c r="L67" i="158"/>
  <c r="L68" i="158"/>
  <c r="L69" i="158"/>
  <c r="L70" i="158"/>
  <c r="L71" i="158"/>
  <c r="L72" i="158"/>
  <c r="L73" i="158"/>
  <c r="L74" i="158"/>
  <c r="L75" i="158"/>
  <c r="L76" i="158"/>
  <c r="L77" i="158"/>
  <c r="L78" i="158"/>
  <c r="L79" i="158"/>
  <c r="L80" i="158"/>
  <c r="L81" i="158"/>
  <c r="L82" i="158"/>
  <c r="L83" i="158"/>
  <c r="L84" i="158"/>
  <c r="L85" i="158"/>
  <c r="L86" i="158"/>
  <c r="L87" i="158"/>
  <c r="L88" i="158"/>
  <c r="L89" i="158"/>
  <c r="L90" i="158"/>
  <c r="L91" i="158"/>
  <c r="L92" i="158"/>
  <c r="L93" i="158"/>
  <c r="L94" i="158"/>
  <c r="L95" i="158"/>
  <c r="L96" i="158"/>
  <c r="L97" i="158"/>
  <c r="L98" i="158"/>
  <c r="L99" i="158"/>
  <c r="L100" i="158"/>
  <c r="L101" i="158"/>
  <c r="L102" i="158"/>
  <c r="L103" i="158"/>
  <c r="L104" i="158"/>
  <c r="L105" i="158"/>
  <c r="L106" i="158"/>
  <c r="L107" i="158"/>
  <c r="L108" i="158"/>
  <c r="L109" i="158"/>
  <c r="L110" i="158"/>
  <c r="L111" i="158"/>
  <c r="L112" i="158"/>
  <c r="L113" i="158"/>
  <c r="L114" i="158"/>
  <c r="L115" i="158"/>
  <c r="L116" i="158"/>
  <c r="L117" i="158"/>
  <c r="L118" i="158"/>
  <c r="L119" i="158"/>
  <c r="L120" i="158"/>
  <c r="L121" i="158"/>
  <c r="L122" i="158"/>
  <c r="L123" i="158"/>
  <c r="L124" i="158"/>
  <c r="L125" i="158"/>
  <c r="L126" i="158"/>
  <c r="L127" i="158"/>
  <c r="L128" i="158"/>
  <c r="L129" i="158"/>
  <c r="L130" i="158"/>
  <c r="L131" i="158"/>
  <c r="L132" i="158"/>
  <c r="L133" i="158"/>
  <c r="L134" i="158"/>
  <c r="L135" i="158"/>
  <c r="L136" i="158"/>
  <c r="L137" i="158"/>
  <c r="L138" i="158"/>
  <c r="L139" i="158"/>
  <c r="L140" i="158"/>
  <c r="L141" i="158"/>
  <c r="L142" i="158"/>
  <c r="L143" i="158"/>
  <c r="L144" i="158"/>
  <c r="L145" i="158"/>
  <c r="L146" i="158"/>
  <c r="L147" i="158"/>
  <c r="L168" i="158"/>
  <c r="L13" i="158"/>
  <c r="AI168" i="158"/>
  <c r="AI147" i="158"/>
  <c r="AI146" i="158"/>
  <c r="AI145" i="158"/>
  <c r="AI144" i="158"/>
  <c r="AI143" i="158"/>
  <c r="AI142" i="158"/>
  <c r="AI141" i="158"/>
  <c r="AI140" i="158"/>
  <c r="AI139" i="158"/>
  <c r="AI138" i="158"/>
  <c r="AI137" i="158"/>
  <c r="AI136" i="158"/>
  <c r="AI132" i="158"/>
  <c r="AI130" i="158"/>
  <c r="AI129" i="158"/>
  <c r="AI128" i="158"/>
  <c r="AI127" i="158"/>
  <c r="AI126" i="158"/>
  <c r="AI125" i="158"/>
  <c r="AI124" i="158"/>
  <c r="AI119" i="158"/>
  <c r="AI118" i="158"/>
  <c r="AI117" i="158"/>
  <c r="AI116" i="158"/>
  <c r="AI115" i="158"/>
  <c r="AI114" i="158"/>
  <c r="AI113" i="158"/>
  <c r="AI112" i="158"/>
  <c r="AI111" i="158"/>
  <c r="AI110" i="158"/>
  <c r="AI109" i="158"/>
  <c r="AI108" i="158"/>
  <c r="AI107" i="158"/>
  <c r="AI106" i="158"/>
  <c r="AI105" i="158"/>
  <c r="AI104" i="158"/>
  <c r="AI103" i="158"/>
  <c r="AI102" i="158"/>
  <c r="AI101" i="158"/>
  <c r="AI100" i="158"/>
  <c r="AI99" i="158"/>
  <c r="AI98" i="158"/>
  <c r="AI97" i="158"/>
  <c r="AI96" i="158"/>
  <c r="AI95" i="158"/>
  <c r="AI94" i="158"/>
  <c r="AI93" i="158"/>
  <c r="AI92" i="158"/>
  <c r="AI91" i="158"/>
  <c r="AI90" i="158"/>
  <c r="AI89" i="158"/>
  <c r="AI88" i="158"/>
  <c r="AI87" i="158"/>
  <c r="AI86" i="158"/>
  <c r="AI85" i="158"/>
  <c r="AI84" i="158"/>
  <c r="AI83" i="158"/>
  <c r="AI82" i="158"/>
  <c r="AI81" i="158"/>
  <c r="AI80" i="158"/>
  <c r="AI79" i="158"/>
  <c r="AI78" i="158"/>
  <c r="AI77" i="158"/>
  <c r="AI76" i="158"/>
  <c r="AI75" i="158"/>
  <c r="AI74" i="158"/>
  <c r="AI73" i="158"/>
  <c r="AI72" i="158"/>
  <c r="AI71" i="158"/>
  <c r="AI70" i="158"/>
  <c r="AI69" i="158"/>
  <c r="AI68" i="158"/>
  <c r="AI67" i="158"/>
  <c r="AI66" i="158"/>
  <c r="AI65" i="158"/>
  <c r="AI64" i="158"/>
  <c r="AI63" i="158"/>
  <c r="AI60" i="158"/>
  <c r="AI59" i="158"/>
  <c r="AI58" i="158"/>
  <c r="AI57" i="158"/>
  <c r="AI56" i="158"/>
  <c r="AI55" i="158"/>
  <c r="AI54" i="158"/>
  <c r="AI53" i="158"/>
  <c r="AI52" i="158"/>
  <c r="AI51" i="158"/>
  <c r="AI50" i="158"/>
  <c r="AI49" i="158"/>
  <c r="AI48" i="158"/>
  <c r="AI46" i="158"/>
  <c r="AI45" i="158"/>
  <c r="AI44" i="158"/>
  <c r="AI43" i="158"/>
  <c r="AI42" i="158"/>
  <c r="AI41" i="158"/>
  <c r="AI40" i="158"/>
  <c r="AI39" i="158"/>
  <c r="AI38" i="158"/>
  <c r="AI37" i="158"/>
  <c r="AI36" i="158"/>
  <c r="AI35" i="158"/>
  <c r="AI34" i="158"/>
  <c r="AI33" i="158"/>
  <c r="AI32" i="158"/>
  <c r="AI31" i="158"/>
  <c r="AI30" i="158"/>
  <c r="AI29" i="158"/>
  <c r="AI28" i="158"/>
  <c r="AI27" i="158"/>
  <c r="AI26" i="158"/>
  <c r="AI25" i="158"/>
  <c r="AI24" i="158"/>
  <c r="AI23" i="158"/>
  <c r="AI22" i="158"/>
  <c r="AI21" i="158"/>
  <c r="AI20" i="158"/>
  <c r="AI19" i="158"/>
  <c r="AI18" i="158"/>
  <c r="AI17" i="158"/>
  <c r="AI16" i="158"/>
  <c r="AI15" i="158"/>
  <c r="AI14" i="158"/>
  <c r="AI13" i="158"/>
  <c r="BA185" i="158"/>
  <c r="AP185" i="158"/>
  <c r="AO185" i="158"/>
  <c r="AT185" i="158" s="1"/>
  <c r="AN185" i="158"/>
  <c r="AM185" i="158"/>
  <c r="AL185" i="158"/>
  <c r="AK185" i="158"/>
  <c r="AJ185" i="158"/>
  <c r="AI185" i="158"/>
  <c r="AH185" i="158"/>
  <c r="AG185" i="158"/>
  <c r="AF185" i="158"/>
  <c r="AE185" i="158"/>
  <c r="AD185" i="158"/>
  <c r="AC185" i="158"/>
  <c r="AB185" i="158"/>
  <c r="AA185" i="158"/>
  <c r="Z185" i="158"/>
  <c r="Y185" i="158"/>
  <c r="X185" i="158"/>
  <c r="V185" i="158"/>
  <c r="U185" i="158"/>
  <c r="O185" i="158"/>
  <c r="N185" i="158"/>
  <c r="M185" i="158"/>
  <c r="L185" i="158"/>
  <c r="BA184" i="158"/>
  <c r="AP184" i="158"/>
  <c r="AO184" i="158"/>
  <c r="AT184" i="158" s="1"/>
  <c r="AN184" i="158"/>
  <c r="AM184" i="158"/>
  <c r="AL184" i="158"/>
  <c r="AK184" i="158"/>
  <c r="AJ184" i="158"/>
  <c r="AI184" i="158"/>
  <c r="AH184" i="158"/>
  <c r="AG184" i="158"/>
  <c r="AF184" i="158"/>
  <c r="AE184" i="158"/>
  <c r="AD184" i="158"/>
  <c r="AC184" i="158"/>
  <c r="AB184" i="158"/>
  <c r="AA184" i="158"/>
  <c r="Z184" i="158"/>
  <c r="Y184" i="158"/>
  <c r="X184" i="158"/>
  <c r="V184" i="158"/>
  <c r="U184" i="158"/>
  <c r="O184" i="158"/>
  <c r="N184" i="158"/>
  <c r="M184" i="158"/>
  <c r="L184" i="158"/>
  <c r="BA183" i="158"/>
  <c r="AP183" i="158"/>
  <c r="AO183" i="158"/>
  <c r="AT183" i="158" s="1"/>
  <c r="AN183" i="158"/>
  <c r="AM183" i="158"/>
  <c r="AL183" i="158"/>
  <c r="AK183" i="158"/>
  <c r="AJ183" i="158"/>
  <c r="AI183" i="158"/>
  <c r="AH183" i="158"/>
  <c r="AG183" i="158"/>
  <c r="AF183" i="158"/>
  <c r="AE183" i="158"/>
  <c r="AD183" i="158"/>
  <c r="AC183" i="158"/>
  <c r="AB183" i="158"/>
  <c r="AA183" i="158"/>
  <c r="Z183" i="158"/>
  <c r="Y183" i="158"/>
  <c r="X183" i="158"/>
  <c r="V183" i="158"/>
  <c r="U183" i="158"/>
  <c r="O183" i="158"/>
  <c r="N183" i="158"/>
  <c r="M183" i="158"/>
  <c r="L183" i="158"/>
  <c r="K188" i="158"/>
  <c r="BA181" i="158"/>
  <c r="AP181" i="158"/>
  <c r="AO181" i="158"/>
  <c r="AW181" i="158" s="1"/>
  <c r="AN181" i="158"/>
  <c r="AM181" i="158"/>
  <c r="AL181" i="158"/>
  <c r="AK181" i="158"/>
  <c r="AJ181" i="158"/>
  <c r="AI181" i="158"/>
  <c r="AH181" i="158"/>
  <c r="AA181" i="158"/>
  <c r="Z181" i="158"/>
  <c r="Y181" i="158"/>
  <c r="L181" i="158"/>
  <c r="AA179" i="158"/>
  <c r="AA178" i="158"/>
  <c r="AA177" i="158"/>
  <c r="AA176" i="158"/>
  <c r="Z176" i="158"/>
  <c r="X176" i="158"/>
  <c r="Y176" i="158" s="1"/>
  <c r="AB178" i="158" s="1"/>
  <c r="U176" i="158"/>
  <c r="V176" i="158" s="1"/>
  <c r="AB177" i="158" s="1"/>
  <c r="N176" i="158"/>
  <c r="O176" i="158" s="1"/>
  <c r="AB176" i="158" s="1"/>
  <c r="L176" i="158"/>
  <c r="M176" i="158" s="1"/>
  <c r="AB175" i="158" s="1"/>
  <c r="AA175" i="158"/>
  <c r="BA168" i="158"/>
  <c r="AP168" i="158"/>
  <c r="AO168" i="158"/>
  <c r="AN168" i="158"/>
  <c r="AM168" i="158"/>
  <c r="AL168" i="158"/>
  <c r="AK168" i="158"/>
  <c r="AJ168" i="158"/>
  <c r="AH168" i="158"/>
  <c r="AG168" i="158"/>
  <c r="AF168" i="158"/>
  <c r="AE168" i="158"/>
  <c r="AD168" i="158"/>
  <c r="AC168" i="158"/>
  <c r="AB168" i="158"/>
  <c r="AA168" i="158"/>
  <c r="Z168" i="158"/>
  <c r="Y168" i="158"/>
  <c r="BA147" i="158"/>
  <c r="AP147" i="158"/>
  <c r="AO147" i="158"/>
  <c r="AN147" i="158"/>
  <c r="AM147" i="158"/>
  <c r="AJ147" i="158"/>
  <c r="AL147" i="158" s="1"/>
  <c r="AH147" i="158"/>
  <c r="AG147" i="158"/>
  <c r="AF147" i="158"/>
  <c r="AE147" i="158"/>
  <c r="AD147" i="158"/>
  <c r="AC147" i="158"/>
  <c r="AB147" i="158"/>
  <c r="AA147" i="158"/>
  <c r="Z147" i="158"/>
  <c r="Y147" i="158"/>
  <c r="BA146" i="158"/>
  <c r="AP146" i="158"/>
  <c r="AO146" i="158"/>
  <c r="AN146" i="158"/>
  <c r="AM146" i="158"/>
  <c r="AL146" i="158"/>
  <c r="AK146" i="158"/>
  <c r="AJ146" i="158"/>
  <c r="AH146" i="158"/>
  <c r="AG146" i="158"/>
  <c r="AF146" i="158"/>
  <c r="AE146" i="158"/>
  <c r="AD146" i="158"/>
  <c r="AC146" i="158"/>
  <c r="AB146" i="158"/>
  <c r="AA146" i="158"/>
  <c r="Z146" i="158"/>
  <c r="Y146" i="158"/>
  <c r="BA145" i="158"/>
  <c r="AP145" i="158"/>
  <c r="AO145" i="158"/>
  <c r="AN145" i="158"/>
  <c r="AM145" i="158"/>
  <c r="AL145" i="158"/>
  <c r="AK145" i="158"/>
  <c r="AJ145" i="158"/>
  <c r="AH145" i="158"/>
  <c r="AG145" i="158"/>
  <c r="AF145" i="158"/>
  <c r="AE145" i="158"/>
  <c r="AD145" i="158"/>
  <c r="AC145" i="158"/>
  <c r="AB145" i="158"/>
  <c r="AA145" i="158"/>
  <c r="Z145" i="158"/>
  <c r="Y145" i="158"/>
  <c r="BA144" i="158"/>
  <c r="AP144" i="158"/>
  <c r="AO144" i="158"/>
  <c r="AN144" i="158"/>
  <c r="AM144" i="158"/>
  <c r="AL144" i="158"/>
  <c r="AK144" i="158"/>
  <c r="AJ144" i="158"/>
  <c r="AH144" i="158"/>
  <c r="AG144" i="158"/>
  <c r="AF144" i="158"/>
  <c r="AE144" i="158"/>
  <c r="AD144" i="158"/>
  <c r="AC144" i="158"/>
  <c r="AB144" i="158"/>
  <c r="AA144" i="158"/>
  <c r="Z144" i="158"/>
  <c r="Y144" i="158"/>
  <c r="BA143" i="158"/>
  <c r="AP143" i="158"/>
  <c r="AO143" i="158"/>
  <c r="AN143" i="158"/>
  <c r="AM143" i="158"/>
  <c r="AL143" i="158"/>
  <c r="AK143" i="158"/>
  <c r="AJ143" i="158"/>
  <c r="AH143" i="158"/>
  <c r="AG143" i="158"/>
  <c r="AF143" i="158"/>
  <c r="AE143" i="158"/>
  <c r="AD143" i="158"/>
  <c r="AB143" i="158"/>
  <c r="AA143" i="158"/>
  <c r="Z143" i="158"/>
  <c r="Y143" i="158"/>
  <c r="BA142" i="158"/>
  <c r="AP142" i="158"/>
  <c r="AO142" i="158"/>
  <c r="AN142" i="158"/>
  <c r="AM142" i="158"/>
  <c r="AL142" i="158"/>
  <c r="AK142" i="158"/>
  <c r="AJ142" i="158"/>
  <c r="AH142" i="158"/>
  <c r="AG142" i="158"/>
  <c r="AF142" i="158"/>
  <c r="AE142" i="158"/>
  <c r="AD142" i="158"/>
  <c r="AC142" i="158"/>
  <c r="AB142" i="158"/>
  <c r="AA142" i="158"/>
  <c r="Z142" i="158"/>
  <c r="Y142" i="158"/>
  <c r="BA141" i="158"/>
  <c r="AP141" i="158"/>
  <c r="AO141" i="158"/>
  <c r="AN141" i="158"/>
  <c r="AM141" i="158"/>
  <c r="AL141" i="158"/>
  <c r="AK141" i="158"/>
  <c r="AJ141" i="158"/>
  <c r="AH141" i="158"/>
  <c r="AG141" i="158"/>
  <c r="AF141" i="158"/>
  <c r="AE141" i="158"/>
  <c r="AD141" i="158"/>
  <c r="AC141" i="158"/>
  <c r="AB141" i="158"/>
  <c r="AA141" i="158"/>
  <c r="Z141" i="158"/>
  <c r="Y141" i="158"/>
  <c r="BA140" i="158"/>
  <c r="AP140" i="158"/>
  <c r="AO140" i="158"/>
  <c r="AN140" i="158"/>
  <c r="AM140" i="158"/>
  <c r="AL140" i="158"/>
  <c r="AK140" i="158"/>
  <c r="AJ140" i="158"/>
  <c r="AH140" i="158"/>
  <c r="AG140" i="158"/>
  <c r="AF140" i="158"/>
  <c r="AE140" i="158"/>
  <c r="AD140" i="158"/>
  <c r="AC140" i="158"/>
  <c r="AB140" i="158"/>
  <c r="AA140" i="158"/>
  <c r="Z140" i="158"/>
  <c r="Y140" i="158"/>
  <c r="BA139" i="158"/>
  <c r="AP139" i="158"/>
  <c r="AO139" i="158"/>
  <c r="AN139" i="158"/>
  <c r="AM139" i="158"/>
  <c r="AL139" i="158"/>
  <c r="AK139" i="158"/>
  <c r="AJ139" i="158"/>
  <c r="AH139" i="158"/>
  <c r="AG139" i="158"/>
  <c r="AF139" i="158"/>
  <c r="AE139" i="158"/>
  <c r="AD139" i="158"/>
  <c r="AC139" i="158"/>
  <c r="AB139" i="158"/>
  <c r="AA139" i="158"/>
  <c r="Z139" i="158"/>
  <c r="Y139" i="158"/>
  <c r="BA138" i="158"/>
  <c r="AP138" i="158"/>
  <c r="AO138" i="158"/>
  <c r="AN138" i="158"/>
  <c r="AM138" i="158"/>
  <c r="AL138" i="158"/>
  <c r="AK138" i="158"/>
  <c r="AJ138" i="158"/>
  <c r="AH138" i="158"/>
  <c r="AG138" i="158"/>
  <c r="AF138" i="158"/>
  <c r="AE138" i="158"/>
  <c r="AD138" i="158"/>
  <c r="AC138" i="158"/>
  <c r="AB138" i="158"/>
  <c r="AA138" i="158"/>
  <c r="Z138" i="158"/>
  <c r="Y138" i="158"/>
  <c r="BA137" i="158"/>
  <c r="AP137" i="158"/>
  <c r="AO137" i="158"/>
  <c r="AN137" i="158"/>
  <c r="AM137" i="158"/>
  <c r="AL137" i="158"/>
  <c r="AK137" i="158"/>
  <c r="AJ137" i="158"/>
  <c r="AH137" i="158"/>
  <c r="AG137" i="158"/>
  <c r="AF137" i="158"/>
  <c r="AE137" i="158"/>
  <c r="AD137" i="158"/>
  <c r="AC137" i="158"/>
  <c r="AB137" i="158"/>
  <c r="AA137" i="158"/>
  <c r="Z137" i="158"/>
  <c r="Y137" i="158"/>
  <c r="BA136" i="158"/>
  <c r="AP136" i="158"/>
  <c r="AO136" i="158"/>
  <c r="AN136" i="158"/>
  <c r="AM136" i="158"/>
  <c r="AL136" i="158"/>
  <c r="AK136" i="158"/>
  <c r="AJ136" i="158"/>
  <c r="AH136" i="158"/>
  <c r="AG136" i="158"/>
  <c r="AF136" i="158"/>
  <c r="AE136" i="158"/>
  <c r="AD136" i="158"/>
  <c r="AC136" i="158"/>
  <c r="AB136" i="158"/>
  <c r="AA136" i="158"/>
  <c r="Z136" i="158"/>
  <c r="Y136" i="158"/>
  <c r="BA135" i="158"/>
  <c r="AP135" i="158"/>
  <c r="AO135" i="158"/>
  <c r="AN135" i="158"/>
  <c r="AM135" i="158"/>
  <c r="AL135" i="158"/>
  <c r="AK135" i="158"/>
  <c r="AJ135" i="158"/>
  <c r="AH135" i="158"/>
  <c r="AG135" i="158"/>
  <c r="AF135" i="158"/>
  <c r="AE135" i="158"/>
  <c r="AD135" i="158"/>
  <c r="AC135" i="158"/>
  <c r="AB135" i="158"/>
  <c r="AA135" i="158"/>
  <c r="Z135" i="158"/>
  <c r="Y135" i="158"/>
  <c r="BA134" i="158"/>
  <c r="AP134" i="158"/>
  <c r="AO134" i="158"/>
  <c r="AN134" i="158"/>
  <c r="AM134" i="158"/>
  <c r="AJ134" i="158"/>
  <c r="AL134" i="158" s="1"/>
  <c r="AH134" i="158"/>
  <c r="AG134" i="158"/>
  <c r="AF134" i="158"/>
  <c r="AE134" i="158"/>
  <c r="AD134" i="158"/>
  <c r="AC134" i="158"/>
  <c r="AB134" i="158"/>
  <c r="AA134" i="158"/>
  <c r="Z134" i="158"/>
  <c r="Y134" i="158"/>
  <c r="BA133" i="158"/>
  <c r="AP133" i="158"/>
  <c r="AO133" i="158"/>
  <c r="AN133" i="158"/>
  <c r="AM133" i="158"/>
  <c r="AL133" i="158"/>
  <c r="AK133" i="158"/>
  <c r="AJ133" i="158"/>
  <c r="AH133" i="158"/>
  <c r="AG133" i="158"/>
  <c r="AF133" i="158"/>
  <c r="AE133" i="158"/>
  <c r="AD133" i="158"/>
  <c r="AC133" i="158"/>
  <c r="AB133" i="158"/>
  <c r="AA133" i="158"/>
  <c r="Z133" i="158"/>
  <c r="Y133" i="158"/>
  <c r="BA132" i="158"/>
  <c r="AP132" i="158"/>
  <c r="AO132" i="158"/>
  <c r="AN132" i="158"/>
  <c r="AM132" i="158"/>
  <c r="AL132" i="158"/>
  <c r="AK132" i="158"/>
  <c r="AJ132" i="158"/>
  <c r="AH132" i="158"/>
  <c r="AG132" i="158"/>
  <c r="AF132" i="158"/>
  <c r="AE132" i="158"/>
  <c r="AD132" i="158"/>
  <c r="AC132" i="158"/>
  <c r="AB132" i="158"/>
  <c r="AA132" i="158"/>
  <c r="Z132" i="158"/>
  <c r="Y132" i="158"/>
  <c r="BA131" i="158"/>
  <c r="AP131" i="158"/>
  <c r="AO131" i="158"/>
  <c r="AN131" i="158"/>
  <c r="AM131" i="158"/>
  <c r="AJ131" i="158"/>
  <c r="AL131" i="158" s="1"/>
  <c r="AH131" i="158"/>
  <c r="AG131" i="158"/>
  <c r="AF131" i="158"/>
  <c r="AE131" i="158"/>
  <c r="AD131" i="158"/>
  <c r="AC131" i="158"/>
  <c r="AB131" i="158"/>
  <c r="AA131" i="158"/>
  <c r="Z131" i="158"/>
  <c r="Y131" i="158"/>
  <c r="BA130" i="158"/>
  <c r="AP130" i="158"/>
  <c r="AO130" i="158"/>
  <c r="AN130" i="158"/>
  <c r="AM130" i="158"/>
  <c r="AL130" i="158"/>
  <c r="AK130" i="158"/>
  <c r="AJ130" i="158"/>
  <c r="AH130" i="158"/>
  <c r="AG130" i="158"/>
  <c r="AF130" i="158"/>
  <c r="AE130" i="158"/>
  <c r="AD130" i="158"/>
  <c r="AC130" i="158"/>
  <c r="AB130" i="158"/>
  <c r="AA130" i="158"/>
  <c r="Z130" i="158"/>
  <c r="Y130" i="158"/>
  <c r="BA129" i="158"/>
  <c r="AP129" i="158"/>
  <c r="AO129" i="158"/>
  <c r="AN129" i="158"/>
  <c r="AM129" i="158"/>
  <c r="AJ129" i="158"/>
  <c r="AL129" i="158" s="1"/>
  <c r="AH129" i="158"/>
  <c r="AG129" i="158"/>
  <c r="AF129" i="158"/>
  <c r="AE129" i="158"/>
  <c r="AD129" i="158"/>
  <c r="AC129" i="158"/>
  <c r="AB129" i="158"/>
  <c r="AA129" i="158"/>
  <c r="Z129" i="158"/>
  <c r="Y129" i="158"/>
  <c r="BA128" i="158"/>
  <c r="AP128" i="158"/>
  <c r="AO128" i="158"/>
  <c r="AN128" i="158"/>
  <c r="AM128" i="158"/>
  <c r="AL128" i="158"/>
  <c r="AK128" i="158"/>
  <c r="AJ128" i="158"/>
  <c r="AH128" i="158"/>
  <c r="AG128" i="158"/>
  <c r="AF128" i="158"/>
  <c r="AE128" i="158"/>
  <c r="AD128" i="158"/>
  <c r="AC128" i="158"/>
  <c r="AB128" i="158"/>
  <c r="AA128" i="158"/>
  <c r="Z128" i="158"/>
  <c r="Y128" i="158"/>
  <c r="BA127" i="158"/>
  <c r="AP127" i="158"/>
  <c r="AO127" i="158"/>
  <c r="AN127" i="158"/>
  <c r="AM127" i="158"/>
  <c r="AJ127" i="158"/>
  <c r="AL127" i="158" s="1"/>
  <c r="AH127" i="158"/>
  <c r="AG127" i="158"/>
  <c r="AF127" i="158"/>
  <c r="AE127" i="158"/>
  <c r="AD127" i="158"/>
  <c r="AC127" i="158"/>
  <c r="AB127" i="158"/>
  <c r="AA127" i="158"/>
  <c r="Z127" i="158"/>
  <c r="Y127" i="158"/>
  <c r="BA126" i="158"/>
  <c r="AP126" i="158"/>
  <c r="AO126" i="158"/>
  <c r="AN126" i="158"/>
  <c r="AM126" i="158"/>
  <c r="AJ126" i="158"/>
  <c r="AL126" i="158" s="1"/>
  <c r="AH126" i="158"/>
  <c r="AG126" i="158"/>
  <c r="AF126" i="158"/>
  <c r="AE126" i="158"/>
  <c r="AD126" i="158"/>
  <c r="AC126" i="158"/>
  <c r="AB126" i="158"/>
  <c r="AA126" i="158"/>
  <c r="Z126" i="158"/>
  <c r="Y126" i="158"/>
  <c r="BA125" i="158"/>
  <c r="AP125" i="158"/>
  <c r="AO125" i="158"/>
  <c r="AN125" i="158"/>
  <c r="AM125" i="158"/>
  <c r="AJ125" i="158"/>
  <c r="AH125" i="158"/>
  <c r="AG125" i="158"/>
  <c r="AF125" i="158"/>
  <c r="AE125" i="158"/>
  <c r="AD125" i="158"/>
  <c r="AC125" i="158"/>
  <c r="AB125" i="158"/>
  <c r="AA125" i="158"/>
  <c r="Z125" i="158"/>
  <c r="Y125" i="158"/>
  <c r="BA124" i="158"/>
  <c r="AP124" i="158"/>
  <c r="AO124" i="158"/>
  <c r="AN124" i="158"/>
  <c r="AM124" i="158"/>
  <c r="AJ124" i="158"/>
  <c r="AL124" i="158" s="1"/>
  <c r="AH124" i="158"/>
  <c r="AG124" i="158"/>
  <c r="AF124" i="158"/>
  <c r="AE124" i="158"/>
  <c r="AD124" i="158"/>
  <c r="AC124" i="158"/>
  <c r="AB124" i="158"/>
  <c r="AA124" i="158"/>
  <c r="Z124" i="158"/>
  <c r="Y124" i="158"/>
  <c r="BA123" i="158"/>
  <c r="AP123" i="158"/>
  <c r="AO123" i="158"/>
  <c r="AN123" i="158"/>
  <c r="AM123" i="158"/>
  <c r="AL123" i="158"/>
  <c r="AK123" i="158"/>
  <c r="AJ123" i="158"/>
  <c r="AH123" i="158"/>
  <c r="AG123" i="158"/>
  <c r="AF123" i="158"/>
  <c r="AE123" i="158"/>
  <c r="AD123" i="158"/>
  <c r="AC123" i="158"/>
  <c r="AB123" i="158"/>
  <c r="AA123" i="158"/>
  <c r="Z123" i="158"/>
  <c r="Y123" i="158"/>
  <c r="BA122" i="158"/>
  <c r="AP122" i="158"/>
  <c r="AO122" i="158"/>
  <c r="AN122" i="158"/>
  <c r="AM122" i="158"/>
  <c r="AJ122" i="158"/>
  <c r="AL122" i="158" s="1"/>
  <c r="AH122" i="158"/>
  <c r="AG122" i="158"/>
  <c r="AF122" i="158"/>
  <c r="AE122" i="158"/>
  <c r="AD122" i="158"/>
  <c r="AC122" i="158"/>
  <c r="AB122" i="158"/>
  <c r="AA122" i="158"/>
  <c r="Z122" i="158"/>
  <c r="Y122" i="158"/>
  <c r="BA121" i="158"/>
  <c r="AP121" i="158"/>
  <c r="AO121" i="158"/>
  <c r="AN121" i="158"/>
  <c r="AM121" i="158"/>
  <c r="AK121" i="158"/>
  <c r="AJ121" i="158"/>
  <c r="AL121" i="158" s="1"/>
  <c r="AH121" i="158"/>
  <c r="AG121" i="158"/>
  <c r="AF121" i="158"/>
  <c r="AE121" i="158"/>
  <c r="AD121" i="158"/>
  <c r="AC121" i="158"/>
  <c r="AB121" i="158"/>
  <c r="AA121" i="158"/>
  <c r="Z121" i="158"/>
  <c r="Y121" i="158"/>
  <c r="BA120" i="158"/>
  <c r="AP120" i="158"/>
  <c r="AO120" i="158"/>
  <c r="AN120" i="158"/>
  <c r="AM120" i="158"/>
  <c r="AJ120" i="158"/>
  <c r="AL120" i="158" s="1"/>
  <c r="AH120" i="158"/>
  <c r="AG120" i="158"/>
  <c r="AF120" i="158"/>
  <c r="AE120" i="158"/>
  <c r="AD120" i="158"/>
  <c r="AC120" i="158"/>
  <c r="AB120" i="158"/>
  <c r="AA120" i="158"/>
  <c r="Z120" i="158"/>
  <c r="Y120" i="158"/>
  <c r="BA119" i="158"/>
  <c r="AP119" i="158"/>
  <c r="AO119" i="158"/>
  <c r="AN119" i="158"/>
  <c r="AM119" i="158"/>
  <c r="AL119" i="158"/>
  <c r="AJ119" i="158"/>
  <c r="AK119" i="158" s="1"/>
  <c r="AH119" i="158"/>
  <c r="AG119" i="158"/>
  <c r="AF119" i="158"/>
  <c r="AE119" i="158"/>
  <c r="AD119" i="158"/>
  <c r="AC119" i="158"/>
  <c r="AA119" i="158"/>
  <c r="Z119" i="158"/>
  <c r="Y119" i="158"/>
  <c r="BA118" i="158"/>
  <c r="AP118" i="158"/>
  <c r="AO118" i="158"/>
  <c r="AN118" i="158"/>
  <c r="AM118" i="158"/>
  <c r="AJ118" i="158"/>
  <c r="AL118" i="158" s="1"/>
  <c r="AH118" i="158"/>
  <c r="AG118" i="158"/>
  <c r="AF118" i="158"/>
  <c r="AE118" i="158"/>
  <c r="AD118" i="158"/>
  <c r="AC118" i="158"/>
  <c r="AA118" i="158"/>
  <c r="Z118" i="158"/>
  <c r="Y118" i="158"/>
  <c r="BA117" i="158"/>
  <c r="AP117" i="158"/>
  <c r="AO117" i="158"/>
  <c r="AN117" i="158"/>
  <c r="AM117" i="158"/>
  <c r="AJ117" i="158"/>
  <c r="AL117" i="158" s="1"/>
  <c r="AH117" i="158"/>
  <c r="AG117" i="158"/>
  <c r="AF117" i="158"/>
  <c r="AE117" i="158"/>
  <c r="AD117" i="158"/>
  <c r="AC117" i="158"/>
  <c r="AA117" i="158"/>
  <c r="Z117" i="158"/>
  <c r="Y117" i="158"/>
  <c r="BA116" i="158"/>
  <c r="AP116" i="158"/>
  <c r="AO116" i="158"/>
  <c r="AN116" i="158"/>
  <c r="AM116" i="158"/>
  <c r="AJ116" i="158"/>
  <c r="AL116" i="158" s="1"/>
  <c r="AH116" i="158"/>
  <c r="AG116" i="158"/>
  <c r="AF116" i="158"/>
  <c r="AE116" i="158"/>
  <c r="AD116" i="158"/>
  <c r="AC116" i="158"/>
  <c r="AB116" i="158"/>
  <c r="AA116" i="158"/>
  <c r="Z116" i="158"/>
  <c r="Y116" i="158"/>
  <c r="BA115" i="158"/>
  <c r="AP115" i="158"/>
  <c r="AO115" i="158"/>
  <c r="AN115" i="158"/>
  <c r="AM115" i="158"/>
  <c r="AJ115" i="158"/>
  <c r="AL115" i="158" s="1"/>
  <c r="AH115" i="158"/>
  <c r="AG115" i="158"/>
  <c r="AF115" i="158"/>
  <c r="AE115" i="158"/>
  <c r="AD115" i="158"/>
  <c r="AC115" i="158"/>
  <c r="AB115" i="158"/>
  <c r="AA115" i="158"/>
  <c r="Z115" i="158"/>
  <c r="Y115" i="158"/>
  <c r="BA114" i="158"/>
  <c r="AP114" i="158"/>
  <c r="AO114" i="158"/>
  <c r="AN114" i="158"/>
  <c r="AM114" i="158"/>
  <c r="AJ114" i="158"/>
  <c r="AL114" i="158" s="1"/>
  <c r="AH114" i="158"/>
  <c r="AG114" i="158"/>
  <c r="AF114" i="158"/>
  <c r="AE114" i="158"/>
  <c r="AD114" i="158"/>
  <c r="AC114" i="158"/>
  <c r="AA114" i="158"/>
  <c r="Z114" i="158"/>
  <c r="Y114" i="158"/>
  <c r="BA113" i="158"/>
  <c r="AP113" i="158"/>
  <c r="AO113" i="158"/>
  <c r="AN113" i="158"/>
  <c r="AM113" i="158"/>
  <c r="AJ113" i="158"/>
  <c r="AK113" i="158" s="1"/>
  <c r="AH113" i="158"/>
  <c r="AG113" i="158"/>
  <c r="AF113" i="158"/>
  <c r="AE113" i="158"/>
  <c r="AD113" i="158"/>
  <c r="AC113" i="158"/>
  <c r="AA113" i="158"/>
  <c r="Z113" i="158"/>
  <c r="Y113" i="158"/>
  <c r="BA112" i="158"/>
  <c r="AP112" i="158"/>
  <c r="AO112" i="158"/>
  <c r="AN112" i="158"/>
  <c r="AM112" i="158"/>
  <c r="AJ112" i="158"/>
  <c r="AL112" i="158" s="1"/>
  <c r="AH112" i="158"/>
  <c r="AG112" i="158"/>
  <c r="AF112" i="158"/>
  <c r="AE112" i="158"/>
  <c r="AD112" i="158"/>
  <c r="AC112" i="158"/>
  <c r="AB112" i="158"/>
  <c r="AA112" i="158"/>
  <c r="Z112" i="158"/>
  <c r="Y112" i="158"/>
  <c r="BA111" i="158"/>
  <c r="AP111" i="158"/>
  <c r="AO111" i="158"/>
  <c r="AN111" i="158"/>
  <c r="AM111" i="158"/>
  <c r="AJ111" i="158"/>
  <c r="AK111" i="158" s="1"/>
  <c r="AH111" i="158"/>
  <c r="AG111" i="158"/>
  <c r="AF111" i="158"/>
  <c r="AE111" i="158"/>
  <c r="AD111" i="158"/>
  <c r="AB111" i="158"/>
  <c r="AA111" i="158"/>
  <c r="Z111" i="158"/>
  <c r="Y111" i="158"/>
  <c r="BA110" i="158"/>
  <c r="AP110" i="158"/>
  <c r="AO110" i="158"/>
  <c r="AN110" i="158"/>
  <c r="AM110" i="158"/>
  <c r="AJ110" i="158"/>
  <c r="AK110" i="158" s="1"/>
  <c r="AH110" i="158"/>
  <c r="AG110" i="158"/>
  <c r="AF110" i="158"/>
  <c r="AE110" i="158"/>
  <c r="AD110" i="158"/>
  <c r="AC110" i="158"/>
  <c r="AB110" i="158"/>
  <c r="AA110" i="158"/>
  <c r="Z110" i="158"/>
  <c r="Y110" i="158"/>
  <c r="BA109" i="158"/>
  <c r="AP109" i="158"/>
  <c r="AO109" i="158"/>
  <c r="AN109" i="158"/>
  <c r="AM109" i="158"/>
  <c r="AJ109" i="158"/>
  <c r="AL109" i="158" s="1"/>
  <c r="AH109" i="158"/>
  <c r="AG109" i="158"/>
  <c r="AF109" i="158"/>
  <c r="AE109" i="158"/>
  <c r="AD109" i="158"/>
  <c r="AC109" i="158"/>
  <c r="AB109" i="158"/>
  <c r="AA109" i="158"/>
  <c r="Z109" i="158"/>
  <c r="Y109" i="158"/>
  <c r="BA108" i="158"/>
  <c r="AP108" i="158"/>
  <c r="AO108" i="158"/>
  <c r="AN108" i="158"/>
  <c r="AM108" i="158"/>
  <c r="AJ108" i="158"/>
  <c r="AL108" i="158" s="1"/>
  <c r="AH108" i="158"/>
  <c r="AG108" i="158"/>
  <c r="AF108" i="158"/>
  <c r="AE108" i="158"/>
  <c r="AD108" i="158"/>
  <c r="AC108" i="158"/>
  <c r="AB108" i="158"/>
  <c r="AA108" i="158"/>
  <c r="Z108" i="158"/>
  <c r="Y108" i="158"/>
  <c r="BA107" i="158"/>
  <c r="AP107" i="158"/>
  <c r="AO107" i="158"/>
  <c r="AN107" i="158"/>
  <c r="AM107" i="158"/>
  <c r="AL107" i="158"/>
  <c r="AK107" i="158"/>
  <c r="AJ107" i="158"/>
  <c r="AH107" i="158"/>
  <c r="AG107" i="158"/>
  <c r="AF107" i="158"/>
  <c r="AE107" i="158"/>
  <c r="AD107" i="158"/>
  <c r="AC107" i="158"/>
  <c r="AB107" i="158"/>
  <c r="AA107" i="158"/>
  <c r="Z107" i="158"/>
  <c r="Y107" i="158"/>
  <c r="BA106" i="158"/>
  <c r="AP106" i="158"/>
  <c r="AO106" i="158"/>
  <c r="AN106" i="158"/>
  <c r="AM106" i="158"/>
  <c r="AJ106" i="158"/>
  <c r="AL106" i="158" s="1"/>
  <c r="AH106" i="158"/>
  <c r="AG106" i="158"/>
  <c r="AF106" i="158"/>
  <c r="AE106" i="158"/>
  <c r="AD106" i="158"/>
  <c r="AC106" i="158"/>
  <c r="AB106" i="158"/>
  <c r="AA106" i="158"/>
  <c r="Z106" i="158"/>
  <c r="Y106" i="158"/>
  <c r="BA105" i="158"/>
  <c r="AP105" i="158"/>
  <c r="AO105" i="158"/>
  <c r="AN105" i="158"/>
  <c r="AM105" i="158"/>
  <c r="AJ105" i="158"/>
  <c r="AL105" i="158" s="1"/>
  <c r="AH105" i="158"/>
  <c r="AG105" i="158"/>
  <c r="AF105" i="158"/>
  <c r="AE105" i="158"/>
  <c r="AD105" i="158"/>
  <c r="AC105" i="158"/>
  <c r="AB105" i="158"/>
  <c r="AA105" i="158"/>
  <c r="Z105" i="158"/>
  <c r="Y105" i="158"/>
  <c r="BA104" i="158"/>
  <c r="AP104" i="158"/>
  <c r="AO104" i="158"/>
  <c r="AN104" i="158"/>
  <c r="AM104" i="158"/>
  <c r="AJ104" i="158"/>
  <c r="AK104" i="158" s="1"/>
  <c r="AH104" i="158"/>
  <c r="AG104" i="158"/>
  <c r="AF104" i="158"/>
  <c r="AE104" i="158"/>
  <c r="AD104" i="158"/>
  <c r="AC104" i="158"/>
  <c r="AB104" i="158"/>
  <c r="AA104" i="158"/>
  <c r="Z104" i="158"/>
  <c r="Y104" i="158"/>
  <c r="BA103" i="158"/>
  <c r="AP103" i="158"/>
  <c r="AO103" i="158"/>
  <c r="AN103" i="158"/>
  <c r="AM103" i="158"/>
  <c r="AJ103" i="158"/>
  <c r="AH103" i="158"/>
  <c r="AG103" i="158"/>
  <c r="AF103" i="158"/>
  <c r="AE103" i="158"/>
  <c r="AD103" i="158"/>
  <c r="AC103" i="158"/>
  <c r="AB103" i="158"/>
  <c r="AA103" i="158"/>
  <c r="Z103" i="158"/>
  <c r="Y103" i="158"/>
  <c r="BA102" i="158"/>
  <c r="AP102" i="158"/>
  <c r="AO102" i="158"/>
  <c r="AN102" i="158"/>
  <c r="AM102" i="158"/>
  <c r="AK102" i="158"/>
  <c r="AJ102" i="158"/>
  <c r="AL102" i="158" s="1"/>
  <c r="AH102" i="158"/>
  <c r="AG102" i="158"/>
  <c r="AF102" i="158"/>
  <c r="AE102" i="158"/>
  <c r="AD102" i="158"/>
  <c r="AC102" i="158"/>
  <c r="AB102" i="158"/>
  <c r="AA102" i="158"/>
  <c r="Z102" i="158"/>
  <c r="Y102" i="158"/>
  <c r="BA101" i="158"/>
  <c r="AP101" i="158"/>
  <c r="AO101" i="158"/>
  <c r="AN101" i="158"/>
  <c r="AM101" i="158"/>
  <c r="AJ101" i="158"/>
  <c r="AL101" i="158" s="1"/>
  <c r="AH101" i="158"/>
  <c r="AG101" i="158"/>
  <c r="AF101" i="158"/>
  <c r="AE101" i="158"/>
  <c r="AD101" i="158"/>
  <c r="AC101" i="158"/>
  <c r="AB101" i="158"/>
  <c r="AA101" i="158"/>
  <c r="Z101" i="158"/>
  <c r="Y101" i="158"/>
  <c r="BA100" i="158"/>
  <c r="AP100" i="158"/>
  <c r="AO100" i="158"/>
  <c r="AN100" i="158"/>
  <c r="AM100" i="158"/>
  <c r="AJ100" i="158"/>
  <c r="AK100" i="158" s="1"/>
  <c r="AH100" i="158"/>
  <c r="AG100" i="158"/>
  <c r="AF100" i="158"/>
  <c r="AE100" i="158"/>
  <c r="AD100" i="158"/>
  <c r="AC100" i="158"/>
  <c r="AB100" i="158"/>
  <c r="AA100" i="158"/>
  <c r="Z100" i="158"/>
  <c r="Y100" i="158"/>
  <c r="BA99" i="158"/>
  <c r="AP99" i="158"/>
  <c r="AO99" i="158"/>
  <c r="AN99" i="158"/>
  <c r="AM99" i="158"/>
  <c r="AJ99" i="158"/>
  <c r="AL99" i="158" s="1"/>
  <c r="AH99" i="158"/>
  <c r="AG99" i="158"/>
  <c r="AF99" i="158"/>
  <c r="AE99" i="158"/>
  <c r="AD99" i="158"/>
  <c r="AC99" i="158"/>
  <c r="AA99" i="158"/>
  <c r="Z99" i="158"/>
  <c r="Y99" i="158"/>
  <c r="BA98" i="158"/>
  <c r="AP98" i="158"/>
  <c r="AO98" i="158"/>
  <c r="AN98" i="158"/>
  <c r="AM98" i="158"/>
  <c r="AK98" i="158"/>
  <c r="AJ98" i="158"/>
  <c r="AL98" i="158" s="1"/>
  <c r="AH98" i="158"/>
  <c r="AG98" i="158"/>
  <c r="AF98" i="158"/>
  <c r="AE98" i="158"/>
  <c r="AD98" i="158"/>
  <c r="AC98" i="158"/>
  <c r="AB98" i="158"/>
  <c r="AA98" i="158"/>
  <c r="Z98" i="158"/>
  <c r="Y98" i="158"/>
  <c r="BA97" i="158"/>
  <c r="AP97" i="158"/>
  <c r="AO97" i="158"/>
  <c r="AN97" i="158"/>
  <c r="AM97" i="158"/>
  <c r="AK97" i="158"/>
  <c r="AJ97" i="158"/>
  <c r="AL97" i="158" s="1"/>
  <c r="AH97" i="158"/>
  <c r="AG97" i="158"/>
  <c r="AF97" i="158"/>
  <c r="AE97" i="158"/>
  <c r="AD97" i="158"/>
  <c r="AC97" i="158"/>
  <c r="AB97" i="158"/>
  <c r="AA97" i="158"/>
  <c r="Z97" i="158"/>
  <c r="Y97" i="158"/>
  <c r="BA96" i="158"/>
  <c r="AP96" i="158"/>
  <c r="AO96" i="158"/>
  <c r="AN96" i="158"/>
  <c r="AM96" i="158"/>
  <c r="AJ96" i="158"/>
  <c r="AL96" i="158" s="1"/>
  <c r="AH96" i="158"/>
  <c r="AG96" i="158"/>
  <c r="AF96" i="158"/>
  <c r="AE96" i="158"/>
  <c r="AD96" i="158"/>
  <c r="AC96" i="158"/>
  <c r="AB96" i="158"/>
  <c r="AA96" i="158"/>
  <c r="Z96" i="158"/>
  <c r="Y96" i="158"/>
  <c r="BA95" i="158"/>
  <c r="AP95" i="158"/>
  <c r="AO95" i="158"/>
  <c r="AN95" i="158"/>
  <c r="AM95" i="158"/>
  <c r="AK95" i="158"/>
  <c r="AJ95" i="158"/>
  <c r="AL95" i="158" s="1"/>
  <c r="AH95" i="158"/>
  <c r="AG95" i="158"/>
  <c r="AF95" i="158"/>
  <c r="AE95" i="158"/>
  <c r="AD95" i="158"/>
  <c r="AC95" i="158"/>
  <c r="AB95" i="158"/>
  <c r="AA95" i="158"/>
  <c r="Z95" i="158"/>
  <c r="Y95" i="158"/>
  <c r="BA94" i="158"/>
  <c r="AP94" i="158"/>
  <c r="AO94" i="158"/>
  <c r="AN94" i="158"/>
  <c r="AM94" i="158"/>
  <c r="AJ94" i="158"/>
  <c r="AL94" i="158" s="1"/>
  <c r="AH94" i="158"/>
  <c r="AG94" i="158"/>
  <c r="AF94" i="158"/>
  <c r="AE94" i="158"/>
  <c r="AD94" i="158"/>
  <c r="AC94" i="158"/>
  <c r="AB94" i="158"/>
  <c r="AA94" i="158"/>
  <c r="Z94" i="158"/>
  <c r="Y94" i="158"/>
  <c r="BA93" i="158"/>
  <c r="AP93" i="158"/>
  <c r="AO93" i="158"/>
  <c r="AN93" i="158"/>
  <c r="AM93" i="158"/>
  <c r="AK93" i="158"/>
  <c r="AJ93" i="158"/>
  <c r="AL93" i="158" s="1"/>
  <c r="AH93" i="158"/>
  <c r="AG93" i="158"/>
  <c r="AF93" i="158"/>
  <c r="AE93" i="158"/>
  <c r="AD93" i="158"/>
  <c r="AC93" i="158"/>
  <c r="AB93" i="158"/>
  <c r="AA93" i="158"/>
  <c r="Z93" i="158"/>
  <c r="Y93" i="158"/>
  <c r="BA92" i="158"/>
  <c r="AP92" i="158"/>
  <c r="AO92" i="158"/>
  <c r="AN92" i="158"/>
  <c r="AM92" i="158"/>
  <c r="AL92" i="158"/>
  <c r="AJ92" i="158"/>
  <c r="AK92" i="158" s="1"/>
  <c r="AH92" i="158"/>
  <c r="AG92" i="158"/>
  <c r="AF92" i="158"/>
  <c r="AE92" i="158"/>
  <c r="AD92" i="158"/>
  <c r="AC92" i="158"/>
  <c r="AB92" i="158"/>
  <c r="AA92" i="158"/>
  <c r="Z92" i="158"/>
  <c r="Y92" i="158"/>
  <c r="BA91" i="158"/>
  <c r="AP91" i="158"/>
  <c r="AO91" i="158"/>
  <c r="AN91" i="158"/>
  <c r="AM91" i="158"/>
  <c r="AK91" i="158"/>
  <c r="AJ91" i="158"/>
  <c r="AL91" i="158" s="1"/>
  <c r="AH91" i="158"/>
  <c r="AG91" i="158"/>
  <c r="AF91" i="158"/>
  <c r="AE91" i="158"/>
  <c r="AD91" i="158"/>
  <c r="AC91" i="158"/>
  <c r="AB91" i="158"/>
  <c r="AA91" i="158"/>
  <c r="Z91" i="158"/>
  <c r="Y91" i="158"/>
  <c r="BA90" i="158"/>
  <c r="AP90" i="158"/>
  <c r="AO90" i="158"/>
  <c r="AN90" i="158"/>
  <c r="AM90" i="158"/>
  <c r="AJ90" i="158"/>
  <c r="AL90" i="158" s="1"/>
  <c r="AH90" i="158"/>
  <c r="AG90" i="158"/>
  <c r="AF90" i="158"/>
  <c r="AE90" i="158"/>
  <c r="AD90" i="158"/>
  <c r="AC90" i="158"/>
  <c r="AB90" i="158"/>
  <c r="AA90" i="158"/>
  <c r="Z90" i="158"/>
  <c r="Y90" i="158"/>
  <c r="BA89" i="158"/>
  <c r="AP89" i="158"/>
  <c r="AO89" i="158"/>
  <c r="AN89" i="158"/>
  <c r="AM89" i="158"/>
  <c r="AJ89" i="158"/>
  <c r="AL89" i="158" s="1"/>
  <c r="AH89" i="158"/>
  <c r="AG89" i="158"/>
  <c r="AF89" i="158"/>
  <c r="AE89" i="158"/>
  <c r="AD89" i="158"/>
  <c r="AC89" i="158"/>
  <c r="AB89" i="158"/>
  <c r="AA89" i="158"/>
  <c r="Z89" i="158"/>
  <c r="Y89" i="158"/>
  <c r="BA88" i="158"/>
  <c r="AP88" i="158"/>
  <c r="AO88" i="158"/>
  <c r="AN88" i="158"/>
  <c r="AM88" i="158"/>
  <c r="AJ88" i="158"/>
  <c r="AL88" i="158" s="1"/>
  <c r="AH88" i="158"/>
  <c r="AG88" i="158"/>
  <c r="AF88" i="158"/>
  <c r="AE88" i="158"/>
  <c r="AD88" i="158"/>
  <c r="AC88" i="158"/>
  <c r="AB88" i="158"/>
  <c r="AA88" i="158"/>
  <c r="Z88" i="158"/>
  <c r="Y88" i="158"/>
  <c r="BA87" i="158"/>
  <c r="AP87" i="158"/>
  <c r="AO87" i="158"/>
  <c r="AN87" i="158"/>
  <c r="AM87" i="158"/>
  <c r="AJ87" i="158"/>
  <c r="AL87" i="158" s="1"/>
  <c r="AH87" i="158"/>
  <c r="AG87" i="158"/>
  <c r="AF87" i="158"/>
  <c r="AE87" i="158"/>
  <c r="AD87" i="158"/>
  <c r="AC87" i="158"/>
  <c r="AB87" i="158"/>
  <c r="AA87" i="158"/>
  <c r="Z87" i="158"/>
  <c r="Y87" i="158"/>
  <c r="BA86" i="158"/>
  <c r="AP86" i="158"/>
  <c r="AO86" i="158"/>
  <c r="AN86" i="158"/>
  <c r="AM86" i="158"/>
  <c r="AL86" i="158"/>
  <c r="AK86" i="158"/>
  <c r="AJ86" i="158"/>
  <c r="AH86" i="158"/>
  <c r="AG86" i="158"/>
  <c r="AF86" i="158"/>
  <c r="AE86" i="158"/>
  <c r="AD86" i="158"/>
  <c r="AB86" i="158"/>
  <c r="AA86" i="158"/>
  <c r="Z86" i="158"/>
  <c r="Y86" i="158"/>
  <c r="BA85" i="158"/>
  <c r="AP85" i="158"/>
  <c r="AO85" i="158"/>
  <c r="AN85" i="158"/>
  <c r="AM85" i="158"/>
  <c r="AL85" i="158"/>
  <c r="AK85" i="158"/>
  <c r="AJ85" i="158"/>
  <c r="AH85" i="158"/>
  <c r="AG85" i="158"/>
  <c r="AF85" i="158"/>
  <c r="AE85" i="158"/>
  <c r="AD85" i="158"/>
  <c r="AC85" i="158"/>
  <c r="AB85" i="158"/>
  <c r="AA85" i="158"/>
  <c r="Z85" i="158"/>
  <c r="Y85" i="158"/>
  <c r="BA84" i="158"/>
  <c r="AP84" i="158"/>
  <c r="AO84" i="158"/>
  <c r="AN84" i="158"/>
  <c r="AM84" i="158"/>
  <c r="AJ84" i="158"/>
  <c r="AL84" i="158" s="1"/>
  <c r="AH84" i="158"/>
  <c r="AG84" i="158"/>
  <c r="AF84" i="158"/>
  <c r="AE84" i="158"/>
  <c r="AD84" i="158"/>
  <c r="AC84" i="158"/>
  <c r="AB84" i="158"/>
  <c r="AA84" i="158"/>
  <c r="Z84" i="158"/>
  <c r="Y84" i="158"/>
  <c r="BA83" i="158"/>
  <c r="AP83" i="158"/>
  <c r="AO83" i="158"/>
  <c r="AN83" i="158"/>
  <c r="AM83" i="158"/>
  <c r="AJ83" i="158"/>
  <c r="AK83" i="158" s="1"/>
  <c r="AH83" i="158"/>
  <c r="AG83" i="158"/>
  <c r="AF83" i="158"/>
  <c r="AE83" i="158"/>
  <c r="AD83" i="158"/>
  <c r="AC83" i="158"/>
  <c r="AB83" i="158"/>
  <c r="AA83" i="158"/>
  <c r="Z83" i="158"/>
  <c r="Y83" i="158"/>
  <c r="BA82" i="158"/>
  <c r="AP82" i="158"/>
  <c r="AO82" i="158"/>
  <c r="AN82" i="158"/>
  <c r="AM82" i="158"/>
  <c r="AJ82" i="158"/>
  <c r="AL82" i="158" s="1"/>
  <c r="AH82" i="158"/>
  <c r="AG82" i="158"/>
  <c r="AF82" i="158"/>
  <c r="AE82" i="158"/>
  <c r="AD82" i="158"/>
  <c r="AC82" i="158"/>
  <c r="AB82" i="158"/>
  <c r="AA82" i="158"/>
  <c r="Z82" i="158"/>
  <c r="Y82" i="158"/>
  <c r="BA81" i="158"/>
  <c r="AP81" i="158"/>
  <c r="AO81" i="158"/>
  <c r="AN81" i="158"/>
  <c r="AM81" i="158"/>
  <c r="AJ81" i="158"/>
  <c r="AL81" i="158" s="1"/>
  <c r="AH81" i="158"/>
  <c r="AG81" i="158"/>
  <c r="AF81" i="158"/>
  <c r="AE81" i="158"/>
  <c r="AD81" i="158"/>
  <c r="AC81" i="158"/>
  <c r="AB81" i="158"/>
  <c r="AA81" i="158"/>
  <c r="Z81" i="158"/>
  <c r="Y81" i="158"/>
  <c r="BA80" i="158"/>
  <c r="AP80" i="158"/>
  <c r="AO80" i="158"/>
  <c r="AN80" i="158"/>
  <c r="AM80" i="158"/>
  <c r="AJ80" i="158"/>
  <c r="AL80" i="158" s="1"/>
  <c r="AH80" i="158"/>
  <c r="AG80" i="158"/>
  <c r="AF80" i="158"/>
  <c r="AE80" i="158"/>
  <c r="AD80" i="158"/>
  <c r="AC80" i="158"/>
  <c r="AB80" i="158"/>
  <c r="AA80" i="158"/>
  <c r="Z80" i="158"/>
  <c r="Y80" i="158"/>
  <c r="BA79" i="158"/>
  <c r="AP79" i="158"/>
  <c r="AO79" i="158"/>
  <c r="AN79" i="158"/>
  <c r="AM79" i="158"/>
  <c r="AJ79" i="158"/>
  <c r="AL79" i="158" s="1"/>
  <c r="AH79" i="158"/>
  <c r="AG79" i="158"/>
  <c r="AF79" i="158"/>
  <c r="AE79" i="158"/>
  <c r="AD79" i="158"/>
  <c r="AC79" i="158"/>
  <c r="AB79" i="158"/>
  <c r="AA79" i="158"/>
  <c r="Z79" i="158"/>
  <c r="Y79" i="158"/>
  <c r="BA78" i="158"/>
  <c r="AP78" i="158"/>
  <c r="AO78" i="158"/>
  <c r="AN78" i="158"/>
  <c r="AM78" i="158"/>
  <c r="AJ78" i="158"/>
  <c r="AK78" i="158" s="1"/>
  <c r="AH78" i="158"/>
  <c r="AG78" i="158"/>
  <c r="AF78" i="158"/>
  <c r="AE78" i="158"/>
  <c r="AD78" i="158"/>
  <c r="AC78" i="158"/>
  <c r="AB78" i="158"/>
  <c r="AA78" i="158"/>
  <c r="Z78" i="158"/>
  <c r="Y78" i="158"/>
  <c r="BA77" i="158"/>
  <c r="AP77" i="158"/>
  <c r="AO77" i="158"/>
  <c r="AN77" i="158"/>
  <c r="AM77" i="158"/>
  <c r="AJ77" i="158"/>
  <c r="AL77" i="158" s="1"/>
  <c r="AH77" i="158"/>
  <c r="AG77" i="158"/>
  <c r="AF77" i="158"/>
  <c r="AE77" i="158"/>
  <c r="AD77" i="158"/>
  <c r="AC77" i="158"/>
  <c r="AB77" i="158"/>
  <c r="AA77" i="158"/>
  <c r="Z77" i="158"/>
  <c r="Y77" i="158"/>
  <c r="BA76" i="158"/>
  <c r="AP76" i="158"/>
  <c r="AO76" i="158"/>
  <c r="AN76" i="158"/>
  <c r="AM76" i="158"/>
  <c r="AJ76" i="158"/>
  <c r="AL76" i="158" s="1"/>
  <c r="AH76" i="158"/>
  <c r="AG76" i="158"/>
  <c r="AF76" i="158"/>
  <c r="AE76" i="158"/>
  <c r="AD76" i="158"/>
  <c r="AB76" i="158"/>
  <c r="AA76" i="158"/>
  <c r="Z76" i="158"/>
  <c r="Y76" i="158"/>
  <c r="BA75" i="158"/>
  <c r="AP75" i="158"/>
  <c r="AO75" i="158"/>
  <c r="AN75" i="158"/>
  <c r="AM75" i="158"/>
  <c r="AJ75" i="158"/>
  <c r="AL75" i="158" s="1"/>
  <c r="AH75" i="158"/>
  <c r="AG75" i="158"/>
  <c r="AF75" i="158"/>
  <c r="AE75" i="158"/>
  <c r="AD75" i="158"/>
  <c r="AC75" i="158"/>
  <c r="AB75" i="158"/>
  <c r="AA75" i="158"/>
  <c r="Z75" i="158"/>
  <c r="Y75" i="158"/>
  <c r="BA74" i="158"/>
  <c r="AP74" i="158"/>
  <c r="AO74" i="158"/>
  <c r="AN74" i="158"/>
  <c r="AM74" i="158"/>
  <c r="AJ74" i="158"/>
  <c r="AK74" i="158" s="1"/>
  <c r="AH74" i="158"/>
  <c r="AG74" i="158"/>
  <c r="AF74" i="158"/>
  <c r="AE74" i="158"/>
  <c r="AD74" i="158"/>
  <c r="AC74" i="158"/>
  <c r="AB74" i="158"/>
  <c r="AA74" i="158"/>
  <c r="Z74" i="158"/>
  <c r="Y74" i="158"/>
  <c r="BA73" i="158"/>
  <c r="AP73" i="158"/>
  <c r="AO73" i="158"/>
  <c r="AN73" i="158"/>
  <c r="AM73" i="158"/>
  <c r="AJ73" i="158"/>
  <c r="AL73" i="158" s="1"/>
  <c r="AH73" i="158"/>
  <c r="AG73" i="158"/>
  <c r="AF73" i="158"/>
  <c r="AE73" i="158"/>
  <c r="AD73" i="158"/>
  <c r="AB73" i="158"/>
  <c r="AA73" i="158"/>
  <c r="Z73" i="158"/>
  <c r="Y73" i="158"/>
  <c r="BA72" i="158"/>
  <c r="AP72" i="158"/>
  <c r="AO72" i="158"/>
  <c r="AN72" i="158"/>
  <c r="AM72" i="158"/>
  <c r="AJ72" i="158"/>
  <c r="AL72" i="158" s="1"/>
  <c r="AH72" i="158"/>
  <c r="AG72" i="158"/>
  <c r="AF72" i="158"/>
  <c r="AE72" i="158"/>
  <c r="AD72" i="158"/>
  <c r="AC72" i="158"/>
  <c r="AB72" i="158"/>
  <c r="AA72" i="158"/>
  <c r="Z72" i="158"/>
  <c r="Y72" i="158"/>
  <c r="BA71" i="158"/>
  <c r="AP71" i="158"/>
  <c r="AO71" i="158"/>
  <c r="AN71" i="158"/>
  <c r="AM71" i="158"/>
  <c r="AL71" i="158"/>
  <c r="AK71" i="158"/>
  <c r="AJ71" i="158"/>
  <c r="AH71" i="158"/>
  <c r="AG71" i="158"/>
  <c r="AF71" i="158"/>
  <c r="AE71" i="158"/>
  <c r="AD71" i="158"/>
  <c r="AC71" i="158"/>
  <c r="AB71" i="158"/>
  <c r="AA71" i="158"/>
  <c r="Z71" i="158"/>
  <c r="Y71" i="158"/>
  <c r="BA70" i="158"/>
  <c r="AP70" i="158"/>
  <c r="AO70" i="158"/>
  <c r="AN70" i="158"/>
  <c r="AM70" i="158"/>
  <c r="AJ70" i="158"/>
  <c r="AL70" i="158" s="1"/>
  <c r="AH70" i="158"/>
  <c r="AG70" i="158"/>
  <c r="AF70" i="158"/>
  <c r="AE70" i="158"/>
  <c r="AD70" i="158"/>
  <c r="AC70" i="158"/>
  <c r="AB70" i="158"/>
  <c r="AA70" i="158"/>
  <c r="Z70" i="158"/>
  <c r="Y70" i="158"/>
  <c r="BA69" i="158"/>
  <c r="AP69" i="158"/>
  <c r="AO69" i="158"/>
  <c r="AN69" i="158"/>
  <c r="AM69" i="158"/>
  <c r="AL69" i="158"/>
  <c r="AK69" i="158"/>
  <c r="AJ69" i="158"/>
  <c r="AH69" i="158"/>
  <c r="AG69" i="158"/>
  <c r="AF69" i="158"/>
  <c r="AE69" i="158"/>
  <c r="AD69" i="158"/>
  <c r="AC69" i="158"/>
  <c r="AB69" i="158"/>
  <c r="AA69" i="158"/>
  <c r="Z69" i="158"/>
  <c r="Y69" i="158"/>
  <c r="BA68" i="158"/>
  <c r="AP68" i="158"/>
  <c r="AO68" i="158"/>
  <c r="AN68" i="158"/>
  <c r="AM68" i="158"/>
  <c r="AJ68" i="158"/>
  <c r="AL68" i="158" s="1"/>
  <c r="AH68" i="158"/>
  <c r="AG68" i="158"/>
  <c r="AF68" i="158"/>
  <c r="AE68" i="158"/>
  <c r="AD68" i="158"/>
  <c r="AC68" i="158"/>
  <c r="AB68" i="158"/>
  <c r="AA68" i="158"/>
  <c r="Z68" i="158"/>
  <c r="Y68" i="158"/>
  <c r="BA67" i="158"/>
  <c r="AP67" i="158"/>
  <c r="AO67" i="158"/>
  <c r="AN67" i="158"/>
  <c r="AM67" i="158"/>
  <c r="AL67" i="158"/>
  <c r="AK67" i="158"/>
  <c r="AJ67" i="158"/>
  <c r="AH67" i="158"/>
  <c r="AG67" i="158"/>
  <c r="AF67" i="158"/>
  <c r="AE67" i="158"/>
  <c r="AD67" i="158"/>
  <c r="AC67" i="158"/>
  <c r="AB67" i="158"/>
  <c r="AA67" i="158"/>
  <c r="Z67" i="158"/>
  <c r="Y67" i="158"/>
  <c r="BA66" i="158"/>
  <c r="AP66" i="158"/>
  <c r="AO66" i="158"/>
  <c r="AN66" i="158"/>
  <c r="AM66" i="158"/>
  <c r="AL66" i="158"/>
  <c r="AK66" i="158"/>
  <c r="AJ66" i="158"/>
  <c r="AH66" i="158"/>
  <c r="AG66" i="158"/>
  <c r="AF66" i="158"/>
  <c r="AE66" i="158"/>
  <c r="AD66" i="158"/>
  <c r="AB66" i="158"/>
  <c r="AA66" i="158"/>
  <c r="Z66" i="158"/>
  <c r="Y66" i="158"/>
  <c r="BA65" i="158"/>
  <c r="AP65" i="158"/>
  <c r="AO65" i="158"/>
  <c r="AN65" i="158"/>
  <c r="AM65" i="158"/>
  <c r="AJ65" i="158"/>
  <c r="AL65" i="158" s="1"/>
  <c r="AH65" i="158"/>
  <c r="AG65" i="158"/>
  <c r="AF65" i="158"/>
  <c r="AE65" i="158"/>
  <c r="AD65" i="158"/>
  <c r="AC65" i="158"/>
  <c r="AB65" i="158"/>
  <c r="AA65" i="158"/>
  <c r="Z65" i="158"/>
  <c r="Y65" i="158"/>
  <c r="BA64" i="158"/>
  <c r="AP64" i="158"/>
  <c r="AO64" i="158"/>
  <c r="AN64" i="158"/>
  <c r="AM64" i="158"/>
  <c r="AJ64" i="158"/>
  <c r="AL64" i="158" s="1"/>
  <c r="AH64" i="158"/>
  <c r="AG64" i="158"/>
  <c r="AF64" i="158"/>
  <c r="AE64" i="158"/>
  <c r="AD64" i="158"/>
  <c r="AC64" i="158"/>
  <c r="AB64" i="158"/>
  <c r="AA64" i="158"/>
  <c r="Z64" i="158"/>
  <c r="Y64" i="158"/>
  <c r="BA63" i="158"/>
  <c r="AP63" i="158"/>
  <c r="AO63" i="158"/>
  <c r="AN63" i="158"/>
  <c r="AM63" i="158"/>
  <c r="AJ63" i="158"/>
  <c r="AL63" i="158" s="1"/>
  <c r="AH63" i="158"/>
  <c r="AG63" i="158"/>
  <c r="AF63" i="158"/>
  <c r="AE63" i="158"/>
  <c r="AD63" i="158"/>
  <c r="AC63" i="158"/>
  <c r="AB63" i="158"/>
  <c r="AA63" i="158"/>
  <c r="Z63" i="158"/>
  <c r="Y63" i="158"/>
  <c r="BA62" i="158"/>
  <c r="AP62" i="158"/>
  <c r="AO62" i="158"/>
  <c r="AN62" i="158"/>
  <c r="AM62" i="158"/>
  <c r="AL62" i="158"/>
  <c r="AK62" i="158"/>
  <c r="AJ62" i="158"/>
  <c r="AH62" i="158"/>
  <c r="AG62" i="158"/>
  <c r="AF62" i="158"/>
  <c r="AE62" i="158"/>
  <c r="AD62" i="158"/>
  <c r="AC62" i="158"/>
  <c r="AB62" i="158"/>
  <c r="AA62" i="158"/>
  <c r="Z62" i="158"/>
  <c r="Y62" i="158"/>
  <c r="BA61" i="158"/>
  <c r="AP61" i="158"/>
  <c r="AO61" i="158"/>
  <c r="AN61" i="158"/>
  <c r="AM61" i="158"/>
  <c r="AL61" i="158"/>
  <c r="AK61" i="158"/>
  <c r="AJ61" i="158"/>
  <c r="AH61" i="158"/>
  <c r="AG61" i="158"/>
  <c r="AF61" i="158"/>
  <c r="AE61" i="158"/>
  <c r="AD61" i="158"/>
  <c r="AC61" i="158"/>
  <c r="AB61" i="158"/>
  <c r="AA61" i="158"/>
  <c r="Z61" i="158"/>
  <c r="Y61" i="158"/>
  <c r="BA60" i="158"/>
  <c r="AP60" i="158"/>
  <c r="AO60" i="158"/>
  <c r="AN60" i="158"/>
  <c r="AM60" i="158"/>
  <c r="AL60" i="158"/>
  <c r="AK60" i="158"/>
  <c r="AJ60" i="158"/>
  <c r="AH60" i="158"/>
  <c r="AG60" i="158"/>
  <c r="AF60" i="158"/>
  <c r="AE60" i="158"/>
  <c r="AD60" i="158"/>
  <c r="AB60" i="158"/>
  <c r="AA60" i="158"/>
  <c r="Z60" i="158"/>
  <c r="Y60" i="158"/>
  <c r="BA59" i="158"/>
  <c r="AP59" i="158"/>
  <c r="AO59" i="158"/>
  <c r="AN59" i="158"/>
  <c r="AM59" i="158"/>
  <c r="AL59" i="158"/>
  <c r="AK59" i="158"/>
  <c r="AJ59" i="158"/>
  <c r="AH59" i="158"/>
  <c r="AG59" i="158"/>
  <c r="AF59" i="158"/>
  <c r="AE59" i="158"/>
  <c r="AD59" i="158"/>
  <c r="AC59" i="158"/>
  <c r="AB59" i="158"/>
  <c r="AA59" i="158"/>
  <c r="Z59" i="158"/>
  <c r="Y59" i="158"/>
  <c r="BA58" i="158"/>
  <c r="AP58" i="158"/>
  <c r="AO58" i="158"/>
  <c r="AN58" i="158"/>
  <c r="AM58" i="158"/>
  <c r="AL58" i="158"/>
  <c r="AK58" i="158"/>
  <c r="AJ58" i="158"/>
  <c r="AH58" i="158"/>
  <c r="AG58" i="158"/>
  <c r="AF58" i="158"/>
  <c r="AE58" i="158"/>
  <c r="AD58" i="158"/>
  <c r="AC58" i="158"/>
  <c r="AB58" i="158"/>
  <c r="AA58" i="158"/>
  <c r="Z58" i="158"/>
  <c r="Y58" i="158"/>
  <c r="BA57" i="158"/>
  <c r="AP57" i="158"/>
  <c r="AO57" i="158"/>
  <c r="AN57" i="158"/>
  <c r="AM57" i="158"/>
  <c r="AL57" i="158"/>
  <c r="AK57" i="158"/>
  <c r="AJ57" i="158"/>
  <c r="AH57" i="158"/>
  <c r="AG57" i="158"/>
  <c r="AF57" i="158"/>
  <c r="AE57" i="158"/>
  <c r="AD57" i="158"/>
  <c r="AC57" i="158"/>
  <c r="AB57" i="158"/>
  <c r="AA57" i="158"/>
  <c r="Z57" i="158"/>
  <c r="Y57" i="158"/>
  <c r="BA56" i="158"/>
  <c r="AP56" i="158"/>
  <c r="AO56" i="158"/>
  <c r="AN56" i="158"/>
  <c r="AM56" i="158"/>
  <c r="AJ56" i="158"/>
  <c r="AL56" i="158" s="1"/>
  <c r="AH56" i="158"/>
  <c r="AG56" i="158"/>
  <c r="AF56" i="158"/>
  <c r="AE56" i="158"/>
  <c r="AD56" i="158"/>
  <c r="AC56" i="158"/>
  <c r="AB56" i="158"/>
  <c r="AA56" i="158"/>
  <c r="Z56" i="158"/>
  <c r="Y56" i="158"/>
  <c r="BA55" i="158"/>
  <c r="AP55" i="158"/>
  <c r="AO55" i="158"/>
  <c r="AN55" i="158"/>
  <c r="AM55" i="158"/>
  <c r="AJ55" i="158"/>
  <c r="AK55" i="158" s="1"/>
  <c r="AH55" i="158"/>
  <c r="AG55" i="158"/>
  <c r="AF55" i="158"/>
  <c r="AE55" i="158"/>
  <c r="AD55" i="158"/>
  <c r="AC55" i="158"/>
  <c r="AB55" i="158"/>
  <c r="AA55" i="158"/>
  <c r="Z55" i="158"/>
  <c r="Y55" i="158"/>
  <c r="BA54" i="158"/>
  <c r="AP54" i="158"/>
  <c r="AO54" i="158"/>
  <c r="AN54" i="158"/>
  <c r="AM54" i="158"/>
  <c r="AJ54" i="158"/>
  <c r="AL54" i="158" s="1"/>
  <c r="AH54" i="158"/>
  <c r="AG54" i="158"/>
  <c r="AF54" i="158"/>
  <c r="AE54" i="158"/>
  <c r="AD54" i="158"/>
  <c r="AC54" i="158"/>
  <c r="AB54" i="158"/>
  <c r="AA54" i="158"/>
  <c r="Z54" i="158"/>
  <c r="Y54" i="158"/>
  <c r="BA53" i="158"/>
  <c r="AP53" i="158"/>
  <c r="AO53" i="158"/>
  <c r="AN53" i="158"/>
  <c r="AM53" i="158"/>
  <c r="AL53" i="158"/>
  <c r="AK53" i="158"/>
  <c r="AJ53" i="158"/>
  <c r="AH53" i="158"/>
  <c r="AG53" i="158"/>
  <c r="AF53" i="158"/>
  <c r="AE53" i="158"/>
  <c r="AD53" i="158"/>
  <c r="AC53" i="158"/>
  <c r="AB53" i="158"/>
  <c r="AA53" i="158"/>
  <c r="Z53" i="158"/>
  <c r="Y53" i="158"/>
  <c r="BA52" i="158"/>
  <c r="AP52" i="158"/>
  <c r="AO52" i="158"/>
  <c r="AN52" i="158"/>
  <c r="AM52" i="158"/>
  <c r="AJ52" i="158"/>
  <c r="AL52" i="158" s="1"/>
  <c r="AH52" i="158"/>
  <c r="AG52" i="158"/>
  <c r="AF52" i="158"/>
  <c r="AE52" i="158"/>
  <c r="AD52" i="158"/>
  <c r="AC52" i="158"/>
  <c r="AB52" i="158"/>
  <c r="AA52" i="158"/>
  <c r="Z52" i="158"/>
  <c r="Y52" i="158"/>
  <c r="BA51" i="158"/>
  <c r="AP51" i="158"/>
  <c r="AO51" i="158"/>
  <c r="AN51" i="158"/>
  <c r="AM51" i="158"/>
  <c r="AL51" i="158"/>
  <c r="AK51" i="158"/>
  <c r="AJ51" i="158"/>
  <c r="AH51" i="158"/>
  <c r="AG51" i="158"/>
  <c r="AF51" i="158"/>
  <c r="AE51" i="158"/>
  <c r="AD51" i="158"/>
  <c r="AC51" i="158"/>
  <c r="AB51" i="158"/>
  <c r="AA51" i="158"/>
  <c r="Z51" i="158"/>
  <c r="Y51" i="158"/>
  <c r="BA50" i="158"/>
  <c r="AP50" i="158"/>
  <c r="AO50" i="158"/>
  <c r="AN50" i="158"/>
  <c r="AM50" i="158"/>
  <c r="AL50" i="158"/>
  <c r="AK50" i="158"/>
  <c r="AJ50" i="158"/>
  <c r="AH50" i="158"/>
  <c r="AG50" i="158"/>
  <c r="AF50" i="158"/>
  <c r="AE50" i="158"/>
  <c r="AD50" i="158"/>
  <c r="AC50" i="158"/>
  <c r="AB50" i="158"/>
  <c r="AA50" i="158"/>
  <c r="Z50" i="158"/>
  <c r="Y50" i="158"/>
  <c r="BA49" i="158"/>
  <c r="AP49" i="158"/>
  <c r="AO49" i="158"/>
  <c r="AN49" i="158"/>
  <c r="AM49" i="158"/>
  <c r="AL49" i="158"/>
  <c r="AK49" i="158"/>
  <c r="AJ49" i="158"/>
  <c r="AH49" i="158"/>
  <c r="AG49" i="158"/>
  <c r="AF49" i="158"/>
  <c r="AE49" i="158"/>
  <c r="AD49" i="158"/>
  <c r="AC49" i="158"/>
  <c r="AB49" i="158"/>
  <c r="AA49" i="158"/>
  <c r="Z49" i="158"/>
  <c r="Y49" i="158"/>
  <c r="BA48" i="158"/>
  <c r="AP48" i="158"/>
  <c r="AO48" i="158"/>
  <c r="AN48" i="158"/>
  <c r="AM48" i="158"/>
  <c r="AJ48" i="158"/>
  <c r="AL48" i="158" s="1"/>
  <c r="AH48" i="158"/>
  <c r="AG48" i="158"/>
  <c r="AF48" i="158"/>
  <c r="AE48" i="158"/>
  <c r="AD48" i="158"/>
  <c r="AC48" i="158"/>
  <c r="AB48" i="158"/>
  <c r="AA48" i="158"/>
  <c r="Z48" i="158"/>
  <c r="Y48" i="158"/>
  <c r="BA47" i="158"/>
  <c r="AP47" i="158"/>
  <c r="AO47" i="158"/>
  <c r="AN47" i="158"/>
  <c r="AM47" i="158"/>
  <c r="AL47" i="158"/>
  <c r="AK47" i="158"/>
  <c r="AJ47" i="158"/>
  <c r="AH47" i="158"/>
  <c r="AG47" i="158"/>
  <c r="AF47" i="158"/>
  <c r="AE47" i="158"/>
  <c r="AD47" i="158"/>
  <c r="AC47" i="158"/>
  <c r="AB47" i="158"/>
  <c r="AA47" i="158"/>
  <c r="Z47" i="158"/>
  <c r="Y47" i="158"/>
  <c r="BA46" i="158"/>
  <c r="AP46" i="158"/>
  <c r="AO46" i="158"/>
  <c r="AN46" i="158"/>
  <c r="AM46" i="158"/>
  <c r="AJ46" i="158"/>
  <c r="AL46" i="158" s="1"/>
  <c r="AH46" i="158"/>
  <c r="AG46" i="158"/>
  <c r="AF46" i="158"/>
  <c r="AE46" i="158"/>
  <c r="AD46" i="158"/>
  <c r="AC46" i="158"/>
  <c r="AB46" i="158"/>
  <c r="AA46" i="158"/>
  <c r="Z46" i="158"/>
  <c r="Y46" i="158"/>
  <c r="BA45" i="158"/>
  <c r="AP45" i="158"/>
  <c r="AO45" i="158"/>
  <c r="AN45" i="158"/>
  <c r="AM45" i="158"/>
  <c r="AJ45" i="158"/>
  <c r="AL45" i="158" s="1"/>
  <c r="AH45" i="158"/>
  <c r="AG45" i="158"/>
  <c r="AF45" i="158"/>
  <c r="AE45" i="158"/>
  <c r="AD45" i="158"/>
  <c r="AC45" i="158"/>
  <c r="AB45" i="158"/>
  <c r="AA45" i="158"/>
  <c r="Z45" i="158"/>
  <c r="Y45" i="158"/>
  <c r="BA44" i="158"/>
  <c r="AP44" i="158"/>
  <c r="AO44" i="158"/>
  <c r="AN44" i="158"/>
  <c r="AM44" i="158"/>
  <c r="AJ44" i="158"/>
  <c r="AL44" i="158" s="1"/>
  <c r="AH44" i="158"/>
  <c r="AG44" i="158"/>
  <c r="AF44" i="158"/>
  <c r="AE44" i="158"/>
  <c r="AD44" i="158"/>
  <c r="AC44" i="158"/>
  <c r="AB44" i="158"/>
  <c r="AA44" i="158"/>
  <c r="Z44" i="158"/>
  <c r="Y44" i="158"/>
  <c r="BA43" i="158"/>
  <c r="AP43" i="158"/>
  <c r="AO43" i="158"/>
  <c r="AN43" i="158"/>
  <c r="AM43" i="158"/>
  <c r="AL43" i="158"/>
  <c r="AK43" i="158"/>
  <c r="AJ43" i="158"/>
  <c r="AH43" i="158"/>
  <c r="AG43" i="158"/>
  <c r="AF43" i="158"/>
  <c r="AE43" i="158"/>
  <c r="AD43" i="158"/>
  <c r="AC43" i="158"/>
  <c r="AB43" i="158"/>
  <c r="AA43" i="158"/>
  <c r="Z43" i="158"/>
  <c r="Y43" i="158"/>
  <c r="BA42" i="158"/>
  <c r="AP42" i="158"/>
  <c r="AO42" i="158"/>
  <c r="AN42" i="158"/>
  <c r="AM42" i="158"/>
  <c r="AJ42" i="158"/>
  <c r="AL42" i="158" s="1"/>
  <c r="AH42" i="158"/>
  <c r="AG42" i="158"/>
  <c r="AF42" i="158"/>
  <c r="AE42" i="158"/>
  <c r="AD42" i="158"/>
  <c r="AC42" i="158"/>
  <c r="AB42" i="158"/>
  <c r="AA42" i="158"/>
  <c r="Z42" i="158"/>
  <c r="Y42" i="158"/>
  <c r="BA41" i="158"/>
  <c r="AP41" i="158"/>
  <c r="AO41" i="158"/>
  <c r="AN41" i="158"/>
  <c r="AM41" i="158"/>
  <c r="AL41" i="158"/>
  <c r="AK41" i="158"/>
  <c r="AJ41" i="158"/>
  <c r="AH41" i="158"/>
  <c r="AG41" i="158"/>
  <c r="AF41" i="158"/>
  <c r="AE41" i="158"/>
  <c r="AD41" i="158"/>
  <c r="AC41" i="158"/>
  <c r="AB41" i="158"/>
  <c r="AA41" i="158"/>
  <c r="Z41" i="158"/>
  <c r="Y41" i="158"/>
  <c r="BA40" i="158"/>
  <c r="AP40" i="158"/>
  <c r="AO40" i="158"/>
  <c r="AN40" i="158"/>
  <c r="AM40" i="158"/>
  <c r="AJ40" i="158"/>
  <c r="AL40" i="158" s="1"/>
  <c r="AH40" i="158"/>
  <c r="AG40" i="158"/>
  <c r="AF40" i="158"/>
  <c r="AE40" i="158"/>
  <c r="AD40" i="158"/>
  <c r="AC40" i="158"/>
  <c r="AB40" i="158"/>
  <c r="AA40" i="158"/>
  <c r="Z40" i="158"/>
  <c r="Y40" i="158"/>
  <c r="BA39" i="158"/>
  <c r="AP39" i="158"/>
  <c r="AO39" i="158"/>
  <c r="AN39" i="158"/>
  <c r="AM39" i="158"/>
  <c r="AL39" i="158"/>
  <c r="AK39" i="158"/>
  <c r="AJ39" i="158"/>
  <c r="AH39" i="158"/>
  <c r="AG39" i="158"/>
  <c r="AF39" i="158"/>
  <c r="AE39" i="158"/>
  <c r="AD39" i="158"/>
  <c r="AC39" i="158"/>
  <c r="AB39" i="158"/>
  <c r="AA39" i="158"/>
  <c r="Z39" i="158"/>
  <c r="Y39" i="158"/>
  <c r="BA38" i="158"/>
  <c r="AP38" i="158"/>
  <c r="AO38" i="158"/>
  <c r="AN38" i="158"/>
  <c r="AM38" i="158"/>
  <c r="AJ38" i="158"/>
  <c r="AL38" i="158" s="1"/>
  <c r="AH38" i="158"/>
  <c r="AG38" i="158"/>
  <c r="AF38" i="158"/>
  <c r="AE38" i="158"/>
  <c r="AD38" i="158"/>
  <c r="AC38" i="158"/>
  <c r="AB38" i="158"/>
  <c r="AA38" i="158"/>
  <c r="Z38" i="158"/>
  <c r="Y38" i="158"/>
  <c r="BA37" i="158"/>
  <c r="AP37" i="158"/>
  <c r="AO37" i="158"/>
  <c r="AN37" i="158"/>
  <c r="AM37" i="158"/>
  <c r="AL37" i="158"/>
  <c r="AK37" i="158"/>
  <c r="AJ37" i="158"/>
  <c r="AH37" i="158"/>
  <c r="AG37" i="158"/>
  <c r="AF37" i="158"/>
  <c r="AE37" i="158"/>
  <c r="AD37" i="158"/>
  <c r="AC37" i="158"/>
  <c r="AB37" i="158"/>
  <c r="AA37" i="158"/>
  <c r="Z37" i="158"/>
  <c r="Y37" i="158"/>
  <c r="BA36" i="158"/>
  <c r="AP36" i="158"/>
  <c r="AO36" i="158"/>
  <c r="AN36" i="158"/>
  <c r="AM36" i="158"/>
  <c r="AJ36" i="158"/>
  <c r="AL36" i="158" s="1"/>
  <c r="AH36" i="158"/>
  <c r="AG36" i="158"/>
  <c r="AF36" i="158"/>
  <c r="AE36" i="158"/>
  <c r="AD36" i="158"/>
  <c r="AC36" i="158"/>
  <c r="AB36" i="158"/>
  <c r="AA36" i="158"/>
  <c r="Z36" i="158"/>
  <c r="Y36" i="158"/>
  <c r="BA35" i="158"/>
  <c r="AP35" i="158"/>
  <c r="AO35" i="158"/>
  <c r="AN35" i="158"/>
  <c r="AM35" i="158"/>
  <c r="AL35" i="158"/>
  <c r="AK35" i="158"/>
  <c r="AJ35" i="158"/>
  <c r="AH35" i="158"/>
  <c r="AG35" i="158"/>
  <c r="AF35" i="158"/>
  <c r="AE35" i="158"/>
  <c r="AD35" i="158"/>
  <c r="AC35" i="158"/>
  <c r="AB35" i="158"/>
  <c r="AA35" i="158"/>
  <c r="Z35" i="158"/>
  <c r="Y35" i="158"/>
  <c r="BA34" i="158"/>
  <c r="AP34" i="158"/>
  <c r="AO34" i="158"/>
  <c r="AN34" i="158"/>
  <c r="AM34" i="158"/>
  <c r="AL34" i="158"/>
  <c r="AK34" i="158"/>
  <c r="AJ34" i="158"/>
  <c r="AH34" i="158"/>
  <c r="AG34" i="158"/>
  <c r="AF34" i="158"/>
  <c r="AE34" i="158"/>
  <c r="AD34" i="158"/>
  <c r="AC34" i="158"/>
  <c r="AB34" i="158"/>
  <c r="AA34" i="158"/>
  <c r="Z34" i="158"/>
  <c r="Y34" i="158"/>
  <c r="BA33" i="158"/>
  <c r="AP33" i="158"/>
  <c r="AO33" i="158"/>
  <c r="AN33" i="158"/>
  <c r="AM33" i="158"/>
  <c r="AJ33" i="158"/>
  <c r="AH33" i="158"/>
  <c r="AG33" i="158"/>
  <c r="AF33" i="158"/>
  <c r="AE33" i="158"/>
  <c r="AD33" i="158"/>
  <c r="AC33" i="158"/>
  <c r="AB33" i="158"/>
  <c r="AA33" i="158"/>
  <c r="Z33" i="158"/>
  <c r="Y33" i="158"/>
  <c r="BA32" i="158"/>
  <c r="AP32" i="158"/>
  <c r="AO32" i="158"/>
  <c r="AN32" i="158"/>
  <c r="AM32" i="158"/>
  <c r="AJ32" i="158"/>
  <c r="AL32" i="158" s="1"/>
  <c r="AH32" i="158"/>
  <c r="AG32" i="158"/>
  <c r="AF32" i="158"/>
  <c r="AE32" i="158"/>
  <c r="AD32" i="158"/>
  <c r="AC32" i="158"/>
  <c r="AB32" i="158"/>
  <c r="AA32" i="158"/>
  <c r="Z32" i="158"/>
  <c r="Y32" i="158"/>
  <c r="BA31" i="158"/>
  <c r="AP31" i="158"/>
  <c r="AO31" i="158"/>
  <c r="AN31" i="158"/>
  <c r="AM31" i="158"/>
  <c r="AL31" i="158"/>
  <c r="AK31" i="158"/>
  <c r="AJ31" i="158"/>
  <c r="AH31" i="158"/>
  <c r="AG31" i="158"/>
  <c r="AF31" i="158"/>
  <c r="AE31" i="158"/>
  <c r="AD31" i="158"/>
  <c r="AC31" i="158"/>
  <c r="AB31" i="158"/>
  <c r="AA31" i="158"/>
  <c r="Z31" i="158"/>
  <c r="Y31" i="158"/>
  <c r="BA30" i="158"/>
  <c r="AP30" i="158"/>
  <c r="AO30" i="158"/>
  <c r="AN30" i="158"/>
  <c r="AM30" i="158"/>
  <c r="AJ30" i="158"/>
  <c r="AL30" i="158" s="1"/>
  <c r="AH30" i="158"/>
  <c r="AG30" i="158"/>
  <c r="AF30" i="158"/>
  <c r="AE30" i="158"/>
  <c r="AD30" i="158"/>
  <c r="AC30" i="158"/>
  <c r="AB30" i="158"/>
  <c r="AA30" i="158"/>
  <c r="Z30" i="158"/>
  <c r="Y30" i="158"/>
  <c r="BA29" i="158"/>
  <c r="AP29" i="158"/>
  <c r="AO29" i="158"/>
  <c r="AN29" i="158"/>
  <c r="AM29" i="158"/>
  <c r="AL29" i="158"/>
  <c r="AK29" i="158"/>
  <c r="AJ29" i="158"/>
  <c r="AH29" i="158"/>
  <c r="AG29" i="158"/>
  <c r="AF29" i="158"/>
  <c r="AE29" i="158"/>
  <c r="AD29" i="158"/>
  <c r="AC29" i="158"/>
  <c r="AB29" i="158"/>
  <c r="AA29" i="158"/>
  <c r="Z29" i="158"/>
  <c r="Y29" i="158"/>
  <c r="BA28" i="158"/>
  <c r="AP28" i="158"/>
  <c r="AO28" i="158"/>
  <c r="AN28" i="158"/>
  <c r="AM28" i="158"/>
  <c r="AL28" i="158"/>
  <c r="AK28" i="158"/>
  <c r="AJ28" i="158"/>
  <c r="AH28" i="158"/>
  <c r="AG28" i="158"/>
  <c r="AF28" i="158"/>
  <c r="AE28" i="158"/>
  <c r="AD28" i="158"/>
  <c r="AC28" i="158"/>
  <c r="AB28" i="158"/>
  <c r="AA28" i="158"/>
  <c r="Z28" i="158"/>
  <c r="Y28" i="158"/>
  <c r="BA27" i="158"/>
  <c r="AP27" i="158"/>
  <c r="AO27" i="158"/>
  <c r="AN27" i="158"/>
  <c r="AM27" i="158"/>
  <c r="AJ27" i="158"/>
  <c r="AL27" i="158" s="1"/>
  <c r="AH27" i="158"/>
  <c r="AG27" i="158"/>
  <c r="AF27" i="158"/>
  <c r="AE27" i="158"/>
  <c r="AD27" i="158"/>
  <c r="AC27" i="158"/>
  <c r="AB27" i="158"/>
  <c r="AA27" i="158"/>
  <c r="Z27" i="158"/>
  <c r="Y27" i="158"/>
  <c r="BA26" i="158"/>
  <c r="AP26" i="158"/>
  <c r="AO26" i="158"/>
  <c r="AN26" i="158"/>
  <c r="AM26" i="158"/>
  <c r="AL26" i="158"/>
  <c r="AK26" i="158"/>
  <c r="AJ26" i="158"/>
  <c r="AH26" i="158"/>
  <c r="AG26" i="158"/>
  <c r="AF26" i="158"/>
  <c r="AE26" i="158"/>
  <c r="AD26" i="158"/>
  <c r="AC26" i="158"/>
  <c r="AB26" i="158"/>
  <c r="AA26" i="158"/>
  <c r="Z26" i="158"/>
  <c r="Y26" i="158"/>
  <c r="BA25" i="158"/>
  <c r="AP25" i="158"/>
  <c r="AO25" i="158"/>
  <c r="AN25" i="158"/>
  <c r="AM25" i="158"/>
  <c r="AJ25" i="158"/>
  <c r="AL25" i="158" s="1"/>
  <c r="AH25" i="158"/>
  <c r="AG25" i="158"/>
  <c r="AF25" i="158"/>
  <c r="AE25" i="158"/>
  <c r="AD25" i="158"/>
  <c r="AC25" i="158"/>
  <c r="AB25" i="158"/>
  <c r="AA25" i="158"/>
  <c r="Z25" i="158"/>
  <c r="Y25" i="158"/>
  <c r="BA24" i="158"/>
  <c r="AP24" i="158"/>
  <c r="AO24" i="158"/>
  <c r="AN24" i="158"/>
  <c r="AM24" i="158"/>
  <c r="AL24" i="158"/>
  <c r="AK24" i="158"/>
  <c r="AJ24" i="158"/>
  <c r="AH24" i="158"/>
  <c r="AG24" i="158"/>
  <c r="AF24" i="158"/>
  <c r="AE24" i="158"/>
  <c r="AD24" i="158"/>
  <c r="AC24" i="158"/>
  <c r="AB24" i="158"/>
  <c r="AA24" i="158"/>
  <c r="Z24" i="158"/>
  <c r="Y24" i="158"/>
  <c r="BA23" i="158"/>
  <c r="AP23" i="158"/>
  <c r="AO23" i="158"/>
  <c r="AN23" i="158"/>
  <c r="AM23" i="158"/>
  <c r="AL23" i="158"/>
  <c r="AK23" i="158"/>
  <c r="AJ23" i="158"/>
  <c r="AH23" i="158"/>
  <c r="AG23" i="158"/>
  <c r="AF23" i="158"/>
  <c r="AE23" i="158"/>
  <c r="AD23" i="158"/>
  <c r="AC23" i="158"/>
  <c r="AB23" i="158"/>
  <c r="AA23" i="158"/>
  <c r="Z23" i="158"/>
  <c r="Y23" i="158"/>
  <c r="BA22" i="158"/>
  <c r="AP22" i="158"/>
  <c r="AO22" i="158"/>
  <c r="AN22" i="158"/>
  <c r="AM22" i="158"/>
  <c r="AL22" i="158"/>
  <c r="AK22" i="158"/>
  <c r="AJ22" i="158"/>
  <c r="AH22" i="158"/>
  <c r="AG22" i="158"/>
  <c r="AF22" i="158"/>
  <c r="AE22" i="158"/>
  <c r="AD22" i="158"/>
  <c r="AC22" i="158"/>
  <c r="AB22" i="158"/>
  <c r="AA22" i="158"/>
  <c r="Z22" i="158"/>
  <c r="Y22" i="158"/>
  <c r="BA21" i="158"/>
  <c r="AP21" i="158"/>
  <c r="AO21" i="158"/>
  <c r="AN21" i="158"/>
  <c r="AM21" i="158"/>
  <c r="AJ21" i="158"/>
  <c r="AL21" i="158" s="1"/>
  <c r="AH21" i="158"/>
  <c r="AG21" i="158"/>
  <c r="AF21" i="158"/>
  <c r="AE21" i="158"/>
  <c r="AD21" i="158"/>
  <c r="AC21" i="158"/>
  <c r="AB21" i="158"/>
  <c r="AA21" i="158"/>
  <c r="Z21" i="158"/>
  <c r="Y21" i="158"/>
  <c r="BA20" i="158"/>
  <c r="AP20" i="158"/>
  <c r="AO20" i="158"/>
  <c r="AN20" i="158"/>
  <c r="AM20" i="158"/>
  <c r="AL20" i="158"/>
  <c r="AK20" i="158"/>
  <c r="AJ20" i="158"/>
  <c r="AH20" i="158"/>
  <c r="AG20" i="158"/>
  <c r="AF20" i="158"/>
  <c r="AE20" i="158"/>
  <c r="AD20" i="158"/>
  <c r="AC20" i="158"/>
  <c r="AB20" i="158"/>
  <c r="AA20" i="158"/>
  <c r="Z20" i="158"/>
  <c r="Y20" i="158"/>
  <c r="BA19" i="158"/>
  <c r="AP19" i="158"/>
  <c r="AO19" i="158"/>
  <c r="AN19" i="158"/>
  <c r="AM19" i="158"/>
  <c r="AL19" i="158"/>
  <c r="AK19" i="158"/>
  <c r="AJ19" i="158"/>
  <c r="AH19" i="158"/>
  <c r="AG19" i="158"/>
  <c r="AF19" i="158"/>
  <c r="AE19" i="158"/>
  <c r="AD19" i="158"/>
  <c r="AC19" i="158"/>
  <c r="AB19" i="158"/>
  <c r="AA19" i="158"/>
  <c r="Z19" i="158"/>
  <c r="Y19" i="158"/>
  <c r="BA18" i="158"/>
  <c r="AP18" i="158"/>
  <c r="AO18" i="158"/>
  <c r="AN18" i="158"/>
  <c r="AM18" i="158"/>
  <c r="AL18" i="158"/>
  <c r="AK18" i="158"/>
  <c r="AJ18" i="158"/>
  <c r="AH18" i="158"/>
  <c r="AG18" i="158"/>
  <c r="AF18" i="158"/>
  <c r="AE18" i="158"/>
  <c r="AD18" i="158"/>
  <c r="AC18" i="158"/>
  <c r="AB18" i="158"/>
  <c r="AA18" i="158"/>
  <c r="Z18" i="158"/>
  <c r="Y18" i="158"/>
  <c r="BA17" i="158"/>
  <c r="AP17" i="158"/>
  <c r="AO17" i="158"/>
  <c r="AN17" i="158"/>
  <c r="AM17" i="158"/>
  <c r="AL17" i="158"/>
  <c r="AK17" i="158"/>
  <c r="AJ17" i="158"/>
  <c r="AH17" i="158"/>
  <c r="AG17" i="158"/>
  <c r="AF17" i="158"/>
  <c r="AE17" i="158"/>
  <c r="AD17" i="158"/>
  <c r="AC17" i="158"/>
  <c r="AB17" i="158"/>
  <c r="AA17" i="158"/>
  <c r="Z17" i="158"/>
  <c r="Y17" i="158"/>
  <c r="BA16" i="158"/>
  <c r="AP16" i="158"/>
  <c r="AO16" i="158"/>
  <c r="AN16" i="158"/>
  <c r="AM16" i="158"/>
  <c r="AJ16" i="158"/>
  <c r="AL16" i="158" s="1"/>
  <c r="AH16" i="158"/>
  <c r="AG16" i="158"/>
  <c r="AF16" i="158"/>
  <c r="AE16" i="158"/>
  <c r="AD16" i="158"/>
  <c r="AC16" i="158"/>
  <c r="AB16" i="158"/>
  <c r="AA16" i="158"/>
  <c r="Z16" i="158"/>
  <c r="Y16" i="158"/>
  <c r="BA15" i="158"/>
  <c r="AP15" i="158"/>
  <c r="AO15" i="158"/>
  <c r="AN15" i="158"/>
  <c r="AM15" i="158"/>
  <c r="AL15" i="158"/>
  <c r="AK15" i="158"/>
  <c r="AJ15" i="158"/>
  <c r="AH15" i="158"/>
  <c r="AG15" i="158"/>
  <c r="AF15" i="158"/>
  <c r="AE15" i="158"/>
  <c r="AD15" i="158"/>
  <c r="AC15" i="158"/>
  <c r="AB15" i="158"/>
  <c r="AA15" i="158"/>
  <c r="Z15" i="158"/>
  <c r="Y15" i="158"/>
  <c r="BA14" i="158"/>
  <c r="AP14" i="158"/>
  <c r="AO14" i="158"/>
  <c r="AN14" i="158"/>
  <c r="AM14" i="158"/>
  <c r="AJ14" i="158"/>
  <c r="AK14" i="158" s="1"/>
  <c r="AH14" i="158"/>
  <c r="AG14" i="158"/>
  <c r="AF14" i="158"/>
  <c r="AE14" i="158"/>
  <c r="AD14" i="158"/>
  <c r="AC14" i="158"/>
  <c r="AB14" i="158"/>
  <c r="AA14" i="158"/>
  <c r="Z14" i="158"/>
  <c r="Y14" i="158"/>
  <c r="BA13" i="158"/>
  <c r="AP13" i="158"/>
  <c r="AO13" i="158"/>
  <c r="AN13" i="158"/>
  <c r="AM13" i="158"/>
  <c r="AL13" i="158"/>
  <c r="AK13" i="158"/>
  <c r="AJ13" i="158"/>
  <c r="AH13" i="158"/>
  <c r="AG13" i="158"/>
  <c r="AF13" i="158"/>
  <c r="AE13" i="158"/>
  <c r="AD13" i="158"/>
  <c r="AC13" i="158"/>
  <c r="AB13" i="158"/>
  <c r="AA13" i="158"/>
  <c r="Z13" i="158"/>
  <c r="Y13" i="158"/>
  <c r="X13" i="158"/>
  <c r="F4" i="158"/>
  <c r="F3" i="158"/>
  <c r="K95" i="115"/>
  <c r="G95" i="115" s="1"/>
  <c r="K93" i="115"/>
  <c r="G94" i="115" s="1"/>
  <c r="K92" i="115"/>
  <c r="G33" i="115"/>
  <c r="G93" i="115" l="1"/>
  <c r="I53" i="69"/>
  <c r="AK129" i="158"/>
  <c r="AL78" i="158"/>
  <c r="AK87" i="158"/>
  <c r="AK101" i="158"/>
  <c r="AK108" i="158"/>
  <c r="AK115" i="158"/>
  <c r="AK82" i="158"/>
  <c r="AK88" i="158"/>
  <c r="AK94" i="158"/>
  <c r="AL110" i="158"/>
  <c r="AK116" i="158"/>
  <c r="AK84" i="158"/>
  <c r="AK89" i="158"/>
  <c r="AK117" i="158"/>
  <c r="AK127" i="158"/>
  <c r="AK131" i="158"/>
  <c r="AK96" i="158"/>
  <c r="AK106" i="158"/>
  <c r="AK118" i="158"/>
  <c r="F107" i="107"/>
  <c r="AL55" i="158"/>
  <c r="AL74" i="158"/>
  <c r="AL113" i="158"/>
  <c r="AK75" i="158"/>
  <c r="AK122" i="158"/>
  <c r="AL14" i="158"/>
  <c r="AK30" i="158"/>
  <c r="AK36" i="158"/>
  <c r="AK63" i="158"/>
  <c r="AL83" i="158"/>
  <c r="AL100" i="158"/>
  <c r="AK64" i="158"/>
  <c r="AK73" i="158"/>
  <c r="AK90" i="158"/>
  <c r="AL111" i="158"/>
  <c r="AK27" i="158"/>
  <c r="AK40" i="158"/>
  <c r="AK44" i="158"/>
  <c r="AK48" i="158"/>
  <c r="AK52" i="158"/>
  <c r="AK56" i="158"/>
  <c r="AK70" i="158"/>
  <c r="AK79" i="158"/>
  <c r="AK114" i="158"/>
  <c r="AK120" i="158"/>
  <c r="AK126" i="158"/>
  <c r="AK16" i="158"/>
  <c r="AK32" i="158"/>
  <c r="AK45" i="158"/>
  <c r="AK76" i="158"/>
  <c r="AK81" i="158"/>
  <c r="AK21" i="158"/>
  <c r="AK25" i="158"/>
  <c r="AK38" i="158"/>
  <c r="AK42" i="158"/>
  <c r="AK46" i="158"/>
  <c r="AK54" i="158"/>
  <c r="AK68" i="158"/>
  <c r="AK72" i="158"/>
  <c r="AK77" i="158"/>
  <c r="AK99" i="158"/>
  <c r="AK105" i="158"/>
  <c r="AK109" i="158"/>
  <c r="X170" i="158"/>
  <c r="AK134" i="158"/>
  <c r="AK147" i="158"/>
  <c r="AK112" i="158"/>
  <c r="AZ61" i="158"/>
  <c r="AX61" i="158"/>
  <c r="AY61" i="158"/>
  <c r="AW61" i="158"/>
  <c r="AS61" i="158"/>
  <c r="AU61" i="158"/>
  <c r="AT61" i="158"/>
  <c r="AV61" i="158"/>
  <c r="AR61" i="158"/>
  <c r="AZ93" i="158"/>
  <c r="AX93" i="158"/>
  <c r="AY93" i="158"/>
  <c r="AW93" i="158"/>
  <c r="AS93" i="158"/>
  <c r="AU93" i="158"/>
  <c r="AV93" i="158"/>
  <c r="AT93" i="158"/>
  <c r="AR93" i="158"/>
  <c r="AY112" i="158"/>
  <c r="AW112" i="158"/>
  <c r="AZ112" i="158"/>
  <c r="AX112" i="158"/>
  <c r="AV112" i="158"/>
  <c r="AT112" i="158"/>
  <c r="AR112" i="158"/>
  <c r="AU112" i="158"/>
  <c r="AS112" i="158"/>
  <c r="AY16" i="158"/>
  <c r="AW16" i="158"/>
  <c r="AZ16" i="158"/>
  <c r="AX16" i="158"/>
  <c r="AV16" i="158"/>
  <c r="AT16" i="158"/>
  <c r="AR16" i="158"/>
  <c r="AU16" i="158"/>
  <c r="AS16" i="158"/>
  <c r="AZ20" i="158"/>
  <c r="AX20" i="158"/>
  <c r="AV20" i="158"/>
  <c r="AY20" i="158"/>
  <c r="AW20" i="158"/>
  <c r="AU20" i="158"/>
  <c r="AS20" i="158"/>
  <c r="AT20" i="158"/>
  <c r="AR20" i="158"/>
  <c r="AY24" i="158"/>
  <c r="AW24" i="158"/>
  <c r="AZ24" i="158"/>
  <c r="AX24" i="158"/>
  <c r="AV24" i="158"/>
  <c r="AT24" i="158"/>
  <c r="AR24" i="158"/>
  <c r="AU24" i="158"/>
  <c r="AS24" i="158"/>
  <c r="AY32" i="158"/>
  <c r="AW32" i="158"/>
  <c r="AZ32" i="158"/>
  <c r="AX32" i="158"/>
  <c r="AV32" i="158"/>
  <c r="AT32" i="158"/>
  <c r="AR32" i="158"/>
  <c r="AU32" i="158"/>
  <c r="AS32" i="158"/>
  <c r="AY33" i="158"/>
  <c r="AZ33" i="158"/>
  <c r="AX33" i="158"/>
  <c r="AV33" i="158"/>
  <c r="AW33" i="158"/>
  <c r="AT33" i="158"/>
  <c r="AR33" i="158"/>
  <c r="AS33" i="158"/>
  <c r="AU33" i="158"/>
  <c r="AZ37" i="158"/>
  <c r="AX37" i="158"/>
  <c r="AY37" i="158"/>
  <c r="AW37" i="158"/>
  <c r="AV37" i="158"/>
  <c r="AS37" i="158"/>
  <c r="AU37" i="158"/>
  <c r="AR37" i="158"/>
  <c r="AT37" i="158"/>
  <c r="AQ41" i="158"/>
  <c r="AY41" i="158"/>
  <c r="AZ41" i="158"/>
  <c r="AX41" i="158"/>
  <c r="AV41" i="158"/>
  <c r="AT41" i="158"/>
  <c r="AW41" i="158"/>
  <c r="AR41" i="158"/>
  <c r="AU41" i="158"/>
  <c r="AS41" i="158"/>
  <c r="AZ45" i="158"/>
  <c r="AX45" i="158"/>
  <c r="AY45" i="158"/>
  <c r="AW45" i="158"/>
  <c r="AS45" i="158"/>
  <c r="AU45" i="158"/>
  <c r="AV45" i="158"/>
  <c r="AR45" i="158"/>
  <c r="AT45" i="158"/>
  <c r="AQ49" i="158"/>
  <c r="AY49" i="158"/>
  <c r="AZ49" i="158"/>
  <c r="AX49" i="158"/>
  <c r="AV49" i="158"/>
  <c r="AT49" i="158"/>
  <c r="AW49" i="158"/>
  <c r="AU49" i="158"/>
  <c r="AS49" i="158"/>
  <c r="AR49" i="158"/>
  <c r="AZ53" i="158"/>
  <c r="AX53" i="158"/>
  <c r="AY53" i="158"/>
  <c r="AW53" i="158"/>
  <c r="AS53" i="158"/>
  <c r="AU53" i="158"/>
  <c r="AV53" i="158"/>
  <c r="AR53" i="158"/>
  <c r="AT53" i="158"/>
  <c r="AY57" i="158"/>
  <c r="AZ57" i="158"/>
  <c r="AX57" i="158"/>
  <c r="AV57" i="158"/>
  <c r="AT57" i="158"/>
  <c r="AS57" i="158"/>
  <c r="AW57" i="158"/>
  <c r="AU57" i="158"/>
  <c r="AR57" i="158"/>
  <c r="AZ67" i="158"/>
  <c r="AX67" i="158"/>
  <c r="AV67" i="158"/>
  <c r="AY67" i="158"/>
  <c r="AW67" i="158"/>
  <c r="AU67" i="158"/>
  <c r="AS67" i="158"/>
  <c r="AT67" i="158"/>
  <c r="AR67" i="158"/>
  <c r="AY71" i="158"/>
  <c r="AW71" i="158"/>
  <c r="AZ71" i="158"/>
  <c r="AX71" i="158"/>
  <c r="AV71" i="158"/>
  <c r="AT71" i="158"/>
  <c r="AR71" i="158"/>
  <c r="AU71" i="158"/>
  <c r="AS71" i="158"/>
  <c r="AZ76" i="158"/>
  <c r="AX76" i="158"/>
  <c r="AV76" i="158"/>
  <c r="AY76" i="158"/>
  <c r="AW76" i="158"/>
  <c r="AU76" i="158"/>
  <c r="AS76" i="158"/>
  <c r="AT76" i="158"/>
  <c r="AR76" i="158"/>
  <c r="AY81" i="158"/>
  <c r="AZ81" i="158"/>
  <c r="AX81" i="158"/>
  <c r="AV81" i="158"/>
  <c r="AT81" i="158"/>
  <c r="AW81" i="158"/>
  <c r="AU81" i="158"/>
  <c r="AS81" i="158"/>
  <c r="AR81" i="158"/>
  <c r="AZ85" i="158"/>
  <c r="AX85" i="158"/>
  <c r="AY85" i="158"/>
  <c r="AW85" i="158"/>
  <c r="AS85" i="158"/>
  <c r="AU85" i="158"/>
  <c r="AV85" i="158"/>
  <c r="AR85" i="158"/>
  <c r="AT85" i="158"/>
  <c r="AZ102" i="158"/>
  <c r="AX102" i="158"/>
  <c r="AV102" i="158"/>
  <c r="AY102" i="158"/>
  <c r="AW102" i="158"/>
  <c r="AU102" i="158"/>
  <c r="AT102" i="158"/>
  <c r="AS102" i="158"/>
  <c r="AR102" i="158"/>
  <c r="AY103" i="158"/>
  <c r="AW103" i="158"/>
  <c r="AZ103" i="158"/>
  <c r="AX103" i="158"/>
  <c r="AV103" i="158"/>
  <c r="AT103" i="158"/>
  <c r="AR103" i="158"/>
  <c r="AU103" i="158"/>
  <c r="AS103" i="158"/>
  <c r="AY104" i="158"/>
  <c r="AW104" i="158"/>
  <c r="AZ104" i="158"/>
  <c r="AX104" i="158"/>
  <c r="AV104" i="158"/>
  <c r="AT104" i="158"/>
  <c r="AR104" i="158"/>
  <c r="AU104" i="158"/>
  <c r="AS104" i="158"/>
  <c r="AZ108" i="158"/>
  <c r="AX108" i="158"/>
  <c r="AV108" i="158"/>
  <c r="AY108" i="158"/>
  <c r="AW108" i="158"/>
  <c r="AU108" i="158"/>
  <c r="AS108" i="158"/>
  <c r="AT108" i="158"/>
  <c r="AR108" i="158"/>
  <c r="AY113" i="158"/>
  <c r="AZ113" i="158"/>
  <c r="AX113" i="158"/>
  <c r="AV113" i="158"/>
  <c r="AT113" i="158"/>
  <c r="AW113" i="158"/>
  <c r="AU113" i="158"/>
  <c r="AS113" i="158"/>
  <c r="AR113" i="158"/>
  <c r="AY119" i="158"/>
  <c r="AW119" i="158"/>
  <c r="AZ119" i="158"/>
  <c r="AX119" i="158"/>
  <c r="AV119" i="158"/>
  <c r="AT119" i="158"/>
  <c r="AR119" i="158"/>
  <c r="AU119" i="158"/>
  <c r="AS119" i="158"/>
  <c r="AZ123" i="158"/>
  <c r="AX123" i="158"/>
  <c r="AV123" i="158"/>
  <c r="AY123" i="158"/>
  <c r="AW123" i="158"/>
  <c r="AU123" i="158"/>
  <c r="AS123" i="158"/>
  <c r="AT123" i="158"/>
  <c r="AR123" i="158"/>
  <c r="AZ124" i="158"/>
  <c r="AX124" i="158"/>
  <c r="AV124" i="158"/>
  <c r="AY124" i="158"/>
  <c r="AW124" i="158"/>
  <c r="AU124" i="158"/>
  <c r="AS124" i="158"/>
  <c r="AT124" i="158"/>
  <c r="AR124" i="158"/>
  <c r="AZ125" i="158"/>
  <c r="AX125" i="158"/>
  <c r="AY125" i="158"/>
  <c r="AW125" i="158"/>
  <c r="AU125" i="158"/>
  <c r="AT125" i="158"/>
  <c r="AV125" i="158"/>
  <c r="AR125" i="158"/>
  <c r="AS125" i="158"/>
  <c r="AY129" i="158"/>
  <c r="AZ129" i="158"/>
  <c r="AX129" i="158"/>
  <c r="AV129" i="158"/>
  <c r="AT129" i="158"/>
  <c r="AW129" i="158"/>
  <c r="AR129" i="158"/>
  <c r="AU129" i="158"/>
  <c r="AS129" i="158"/>
  <c r="AZ133" i="158"/>
  <c r="AX133" i="158"/>
  <c r="AY133" i="158"/>
  <c r="AW133" i="158"/>
  <c r="AV133" i="158"/>
  <c r="AU133" i="158"/>
  <c r="AS133" i="158"/>
  <c r="AR133" i="158"/>
  <c r="AT133" i="158"/>
  <c r="AY137" i="158"/>
  <c r="AZ137" i="158"/>
  <c r="AX137" i="158"/>
  <c r="AV137" i="158"/>
  <c r="AT137" i="158"/>
  <c r="AW137" i="158"/>
  <c r="AU137" i="158"/>
  <c r="AR137" i="158"/>
  <c r="AS137" i="158"/>
  <c r="AZ141" i="158"/>
  <c r="AX141" i="158"/>
  <c r="AY141" i="158"/>
  <c r="AW141" i="158"/>
  <c r="AU141" i="158"/>
  <c r="AV141" i="158"/>
  <c r="AT141" i="158"/>
  <c r="AR141" i="158"/>
  <c r="AS141" i="158"/>
  <c r="AZ75" i="158"/>
  <c r="AX75" i="158"/>
  <c r="AV75" i="158"/>
  <c r="AY75" i="158"/>
  <c r="AW75" i="158"/>
  <c r="AU75" i="158"/>
  <c r="AS75" i="158"/>
  <c r="AT75" i="158"/>
  <c r="AR75" i="158"/>
  <c r="AY89" i="158"/>
  <c r="AZ89" i="158"/>
  <c r="AX89" i="158"/>
  <c r="AV89" i="158"/>
  <c r="AT89" i="158"/>
  <c r="AU89" i="158"/>
  <c r="AR89" i="158"/>
  <c r="AW89" i="158"/>
  <c r="AS89" i="158"/>
  <c r="AY97" i="158"/>
  <c r="AZ97" i="158"/>
  <c r="AX97" i="158"/>
  <c r="AV97" i="158"/>
  <c r="AW97" i="158"/>
  <c r="AT97" i="158"/>
  <c r="AR97" i="158"/>
  <c r="AS97" i="158"/>
  <c r="AU97" i="158"/>
  <c r="AZ28" i="158"/>
  <c r="AX28" i="158"/>
  <c r="AV28" i="158"/>
  <c r="AY28" i="158"/>
  <c r="AW28" i="158"/>
  <c r="AU28" i="158"/>
  <c r="AS28" i="158"/>
  <c r="AT28" i="158"/>
  <c r="AR28" i="158"/>
  <c r="AZ62" i="158"/>
  <c r="AX62" i="158"/>
  <c r="AV62" i="158"/>
  <c r="AY62" i="158"/>
  <c r="AW62" i="158"/>
  <c r="AU62" i="158"/>
  <c r="AR62" i="158"/>
  <c r="AS62" i="158"/>
  <c r="AT62" i="158"/>
  <c r="AZ86" i="158"/>
  <c r="AX86" i="158"/>
  <c r="AV86" i="158"/>
  <c r="AY86" i="158"/>
  <c r="AU86" i="158"/>
  <c r="AS86" i="158"/>
  <c r="AR86" i="158"/>
  <c r="AW86" i="158"/>
  <c r="AT86" i="158"/>
  <c r="AY90" i="158"/>
  <c r="AW90" i="158"/>
  <c r="AZ90" i="158"/>
  <c r="AX90" i="158"/>
  <c r="AT90" i="158"/>
  <c r="AV90" i="158"/>
  <c r="AU90" i="158"/>
  <c r="AR90" i="158"/>
  <c r="AS90" i="158"/>
  <c r="AZ94" i="158"/>
  <c r="AX94" i="158"/>
  <c r="AV94" i="158"/>
  <c r="AY94" i="158"/>
  <c r="AW94" i="158"/>
  <c r="AU94" i="158"/>
  <c r="AT94" i="158"/>
  <c r="AS94" i="158"/>
  <c r="AR94" i="158"/>
  <c r="AY98" i="158"/>
  <c r="AW98" i="158"/>
  <c r="AZ98" i="158"/>
  <c r="AX98" i="158"/>
  <c r="AV98" i="158"/>
  <c r="AT98" i="158"/>
  <c r="AR98" i="158"/>
  <c r="AS98" i="158"/>
  <c r="AU98" i="158"/>
  <c r="AY114" i="158"/>
  <c r="AW114" i="158"/>
  <c r="AZ114" i="158"/>
  <c r="AX114" i="158"/>
  <c r="AT114" i="158"/>
  <c r="AV114" i="158"/>
  <c r="AU114" i="158"/>
  <c r="AS114" i="158"/>
  <c r="AR114" i="158"/>
  <c r="AY146" i="158"/>
  <c r="AW146" i="158"/>
  <c r="AZ146" i="158"/>
  <c r="AX146" i="158"/>
  <c r="AT146" i="158"/>
  <c r="AV146" i="158"/>
  <c r="AU146" i="158"/>
  <c r="AS146" i="158"/>
  <c r="AR146" i="158"/>
  <c r="AZ14" i="158"/>
  <c r="AX14" i="158"/>
  <c r="AV14" i="158"/>
  <c r="AY14" i="158"/>
  <c r="AW14" i="158"/>
  <c r="AU14" i="158"/>
  <c r="AS14" i="158"/>
  <c r="AT14" i="158"/>
  <c r="AR14" i="158"/>
  <c r="AY18" i="158"/>
  <c r="AW18" i="158"/>
  <c r="AZ18" i="158"/>
  <c r="AX18" i="158"/>
  <c r="AT18" i="158"/>
  <c r="AV18" i="158"/>
  <c r="AU18" i="158"/>
  <c r="AS18" i="158"/>
  <c r="AR18" i="158"/>
  <c r="AZ22" i="158"/>
  <c r="AX22" i="158"/>
  <c r="AV22" i="158"/>
  <c r="AY22" i="158"/>
  <c r="AW22" i="158"/>
  <c r="AU22" i="158"/>
  <c r="AS22" i="158"/>
  <c r="AR22" i="158"/>
  <c r="AT22" i="158"/>
  <c r="AY26" i="158"/>
  <c r="AW26" i="158"/>
  <c r="AZ26" i="158"/>
  <c r="AX26" i="158"/>
  <c r="AT26" i="158"/>
  <c r="AS26" i="158"/>
  <c r="AV26" i="158"/>
  <c r="AU26" i="158"/>
  <c r="AR26" i="158"/>
  <c r="AZ30" i="158"/>
  <c r="AX30" i="158"/>
  <c r="AV30" i="158"/>
  <c r="AY30" i="158"/>
  <c r="AW30" i="158"/>
  <c r="AU30" i="158"/>
  <c r="AS30" i="158"/>
  <c r="AR30" i="158"/>
  <c r="AT30" i="158"/>
  <c r="AZ35" i="158"/>
  <c r="AX35" i="158"/>
  <c r="AV35" i="158"/>
  <c r="AY35" i="158"/>
  <c r="AW35" i="158"/>
  <c r="AU35" i="158"/>
  <c r="AS35" i="158"/>
  <c r="AT35" i="158"/>
  <c r="AR35" i="158"/>
  <c r="AY39" i="158"/>
  <c r="AW39" i="158"/>
  <c r="AZ39" i="158"/>
  <c r="AX39" i="158"/>
  <c r="AV39" i="158"/>
  <c r="AT39" i="158"/>
  <c r="AR39" i="158"/>
  <c r="AU39" i="158"/>
  <c r="AS39" i="158"/>
  <c r="AZ43" i="158"/>
  <c r="AX43" i="158"/>
  <c r="AV43" i="158"/>
  <c r="AY43" i="158"/>
  <c r="AW43" i="158"/>
  <c r="AU43" i="158"/>
  <c r="AS43" i="158"/>
  <c r="AT43" i="158"/>
  <c r="AR43" i="158"/>
  <c r="AY47" i="158"/>
  <c r="AW47" i="158"/>
  <c r="AZ47" i="158"/>
  <c r="AX47" i="158"/>
  <c r="AV47" i="158"/>
  <c r="AT47" i="158"/>
  <c r="AR47" i="158"/>
  <c r="AU47" i="158"/>
  <c r="AS47" i="158"/>
  <c r="AZ51" i="158"/>
  <c r="AX51" i="158"/>
  <c r="AV51" i="158"/>
  <c r="AY51" i="158"/>
  <c r="AW51" i="158"/>
  <c r="AU51" i="158"/>
  <c r="AS51" i="158"/>
  <c r="AT51" i="158"/>
  <c r="AR51" i="158"/>
  <c r="AY55" i="158"/>
  <c r="AW55" i="158"/>
  <c r="AZ55" i="158"/>
  <c r="AX55" i="158"/>
  <c r="AV55" i="158"/>
  <c r="AT55" i="158"/>
  <c r="AR55" i="158"/>
  <c r="AU55" i="158"/>
  <c r="AS55" i="158"/>
  <c r="AZ59" i="158"/>
  <c r="AX59" i="158"/>
  <c r="AV59" i="158"/>
  <c r="AY59" i="158"/>
  <c r="AW59" i="158"/>
  <c r="AU59" i="158"/>
  <c r="AS59" i="158"/>
  <c r="AT59" i="158"/>
  <c r="AR59" i="158"/>
  <c r="AZ69" i="158"/>
  <c r="AX69" i="158"/>
  <c r="AY69" i="158"/>
  <c r="AW69" i="158"/>
  <c r="AS69" i="158"/>
  <c r="AV69" i="158"/>
  <c r="AU69" i="158"/>
  <c r="AR69" i="158"/>
  <c r="AT69" i="158"/>
  <c r="AZ78" i="158"/>
  <c r="AX78" i="158"/>
  <c r="AV78" i="158"/>
  <c r="AY78" i="158"/>
  <c r="AU78" i="158"/>
  <c r="AW78" i="158"/>
  <c r="AT78" i="158"/>
  <c r="AR78" i="158"/>
  <c r="AS78" i="158"/>
  <c r="AZ83" i="158"/>
  <c r="AX83" i="158"/>
  <c r="AV83" i="158"/>
  <c r="AY83" i="158"/>
  <c r="AW83" i="158"/>
  <c r="AU83" i="158"/>
  <c r="AS83" i="158"/>
  <c r="AT83" i="158"/>
  <c r="AR83" i="158"/>
  <c r="AZ100" i="158"/>
  <c r="AX100" i="158"/>
  <c r="AV100" i="158"/>
  <c r="AY100" i="158"/>
  <c r="AW100" i="158"/>
  <c r="AU100" i="158"/>
  <c r="AS100" i="158"/>
  <c r="AT100" i="158"/>
  <c r="AR100" i="158"/>
  <c r="AY106" i="158"/>
  <c r="AW106" i="158"/>
  <c r="AZ106" i="158"/>
  <c r="AX106" i="158"/>
  <c r="AV106" i="158"/>
  <c r="AT106" i="158"/>
  <c r="AS106" i="158"/>
  <c r="AR106" i="158"/>
  <c r="AU106" i="158"/>
  <c r="AY15" i="158"/>
  <c r="AW15" i="158"/>
  <c r="AZ15" i="158"/>
  <c r="AX15" i="158"/>
  <c r="AV15" i="158"/>
  <c r="AT15" i="158"/>
  <c r="AR15" i="158"/>
  <c r="AU15" i="158"/>
  <c r="AS15" i="158"/>
  <c r="AZ19" i="158"/>
  <c r="AX19" i="158"/>
  <c r="AV19" i="158"/>
  <c r="AY19" i="158"/>
  <c r="AW19" i="158"/>
  <c r="AU19" i="158"/>
  <c r="AS19" i="158"/>
  <c r="AT19" i="158"/>
  <c r="AR19" i="158"/>
  <c r="AQ23" i="158"/>
  <c r="AY23" i="158"/>
  <c r="AW23" i="158"/>
  <c r="AZ23" i="158"/>
  <c r="AX23" i="158"/>
  <c r="AV23" i="158"/>
  <c r="AT23" i="158"/>
  <c r="AR23" i="158"/>
  <c r="AU23" i="158"/>
  <c r="AS23" i="158"/>
  <c r="AZ27" i="158"/>
  <c r="AX27" i="158"/>
  <c r="AV27" i="158"/>
  <c r="AY27" i="158"/>
  <c r="AW27" i="158"/>
  <c r="AU27" i="158"/>
  <c r="AS27" i="158"/>
  <c r="AT27" i="158"/>
  <c r="AR27" i="158"/>
  <c r="AY31" i="158"/>
  <c r="AW31" i="158"/>
  <c r="AZ31" i="158"/>
  <c r="AX31" i="158"/>
  <c r="AV31" i="158"/>
  <c r="AT31" i="158"/>
  <c r="AR31" i="158"/>
  <c r="AU31" i="158"/>
  <c r="AS31" i="158"/>
  <c r="AZ36" i="158"/>
  <c r="AX36" i="158"/>
  <c r="AV36" i="158"/>
  <c r="AY36" i="158"/>
  <c r="AW36" i="158"/>
  <c r="AU36" i="158"/>
  <c r="AS36" i="158"/>
  <c r="AT36" i="158"/>
  <c r="AR36" i="158"/>
  <c r="AY40" i="158"/>
  <c r="AW40" i="158"/>
  <c r="AZ40" i="158"/>
  <c r="AX40" i="158"/>
  <c r="AV40" i="158"/>
  <c r="AT40" i="158"/>
  <c r="AR40" i="158"/>
  <c r="AU40" i="158"/>
  <c r="AS40" i="158"/>
  <c r="AZ44" i="158"/>
  <c r="AX44" i="158"/>
  <c r="AV44" i="158"/>
  <c r="AY44" i="158"/>
  <c r="AW44" i="158"/>
  <c r="AU44" i="158"/>
  <c r="AS44" i="158"/>
  <c r="AT44" i="158"/>
  <c r="AR44" i="158"/>
  <c r="AY13" i="158"/>
  <c r="AZ13" i="158"/>
  <c r="AX13" i="158"/>
  <c r="AT13" i="158"/>
  <c r="AV13" i="158"/>
  <c r="AW13" i="158"/>
  <c r="AU13" i="158"/>
  <c r="AS13" i="158"/>
  <c r="AR13" i="158"/>
  <c r="AY17" i="158"/>
  <c r="AW17" i="158"/>
  <c r="AZ17" i="158"/>
  <c r="AX17" i="158"/>
  <c r="AV17" i="158"/>
  <c r="AT17" i="158"/>
  <c r="AU17" i="158"/>
  <c r="AS17" i="158"/>
  <c r="AR17" i="158"/>
  <c r="AZ21" i="158"/>
  <c r="AX21" i="158"/>
  <c r="AY21" i="158"/>
  <c r="AW21" i="158"/>
  <c r="AS21" i="158"/>
  <c r="AU21" i="158"/>
  <c r="AV21" i="158"/>
  <c r="AR21" i="158"/>
  <c r="AT21" i="158"/>
  <c r="AY25" i="158"/>
  <c r="AW25" i="158"/>
  <c r="AZ25" i="158"/>
  <c r="AX25" i="158"/>
  <c r="AV25" i="158"/>
  <c r="AT25" i="158"/>
  <c r="AS25" i="158"/>
  <c r="AU25" i="158"/>
  <c r="AR25" i="158"/>
  <c r="AZ29" i="158"/>
  <c r="AX29" i="158"/>
  <c r="AY29" i="158"/>
  <c r="AW29" i="158"/>
  <c r="AU29" i="158"/>
  <c r="AS29" i="158"/>
  <c r="AR29" i="158"/>
  <c r="AT29" i="158"/>
  <c r="AV29" i="158"/>
  <c r="AY34" i="158"/>
  <c r="AW34" i="158"/>
  <c r="AZ34" i="158"/>
  <c r="AX34" i="158"/>
  <c r="AV34" i="158"/>
  <c r="AT34" i="158"/>
  <c r="AR34" i="158"/>
  <c r="AS34" i="158"/>
  <c r="AU34" i="158"/>
  <c r="AZ38" i="158"/>
  <c r="AX38" i="158"/>
  <c r="AV38" i="158"/>
  <c r="AY38" i="158"/>
  <c r="AW38" i="158"/>
  <c r="AU38" i="158"/>
  <c r="AS38" i="158"/>
  <c r="AT38" i="158"/>
  <c r="AR38" i="158"/>
  <c r="AY42" i="158"/>
  <c r="AW42" i="158"/>
  <c r="AZ42" i="158"/>
  <c r="AX42" i="158"/>
  <c r="AV42" i="158"/>
  <c r="AT42" i="158"/>
  <c r="AS42" i="158"/>
  <c r="AU42" i="158"/>
  <c r="AR42" i="158"/>
  <c r="AZ46" i="158"/>
  <c r="AX46" i="158"/>
  <c r="AV46" i="158"/>
  <c r="AY46" i="158"/>
  <c r="AU46" i="158"/>
  <c r="AS46" i="158"/>
  <c r="AW46" i="158"/>
  <c r="AT46" i="158"/>
  <c r="AR46" i="158"/>
  <c r="AY50" i="158"/>
  <c r="AW50" i="158"/>
  <c r="AZ50" i="158"/>
  <c r="AX50" i="158"/>
  <c r="AT50" i="158"/>
  <c r="AV50" i="158"/>
  <c r="AU50" i="158"/>
  <c r="AS50" i="158"/>
  <c r="AR50" i="158"/>
  <c r="AZ54" i="158"/>
  <c r="AX54" i="158"/>
  <c r="AV54" i="158"/>
  <c r="AY54" i="158"/>
  <c r="AU54" i="158"/>
  <c r="AW54" i="158"/>
  <c r="AR54" i="158"/>
  <c r="AT54" i="158"/>
  <c r="AS54" i="158"/>
  <c r="AY58" i="158"/>
  <c r="AW58" i="158"/>
  <c r="AZ58" i="158"/>
  <c r="AX58" i="158"/>
  <c r="AT58" i="158"/>
  <c r="AS58" i="158"/>
  <c r="AU58" i="158"/>
  <c r="AR58" i="158"/>
  <c r="AV58" i="158"/>
  <c r="AZ68" i="158"/>
  <c r="AX68" i="158"/>
  <c r="AV68" i="158"/>
  <c r="AY68" i="158"/>
  <c r="AW68" i="158"/>
  <c r="AU68" i="158"/>
  <c r="AS68" i="158"/>
  <c r="AT68" i="158"/>
  <c r="AR68" i="158"/>
  <c r="AY72" i="158"/>
  <c r="AW72" i="158"/>
  <c r="AZ72" i="158"/>
  <c r="AX72" i="158"/>
  <c r="AV72" i="158"/>
  <c r="AT72" i="158"/>
  <c r="AR72" i="158"/>
  <c r="AU72" i="158"/>
  <c r="AS72" i="158"/>
  <c r="AZ77" i="158"/>
  <c r="AX77" i="158"/>
  <c r="AY77" i="158"/>
  <c r="AW77" i="158"/>
  <c r="AU77" i="158"/>
  <c r="AS77" i="158"/>
  <c r="AV77" i="158"/>
  <c r="AR77" i="158"/>
  <c r="AT77" i="158"/>
  <c r="AY82" i="158"/>
  <c r="AW82" i="158"/>
  <c r="AZ82" i="158"/>
  <c r="AX82" i="158"/>
  <c r="AT82" i="158"/>
  <c r="AV82" i="158"/>
  <c r="AS82" i="158"/>
  <c r="AU82" i="158"/>
  <c r="AR82" i="158"/>
  <c r="AZ99" i="158"/>
  <c r="AX99" i="158"/>
  <c r="AV99" i="158"/>
  <c r="AY99" i="158"/>
  <c r="AW99" i="158"/>
  <c r="AU99" i="158"/>
  <c r="AS99" i="158"/>
  <c r="AT99" i="158"/>
  <c r="AR99" i="158"/>
  <c r="AY105" i="158"/>
  <c r="AZ105" i="158"/>
  <c r="AX105" i="158"/>
  <c r="AV105" i="158"/>
  <c r="AT105" i="158"/>
  <c r="AW105" i="158"/>
  <c r="AS105" i="158"/>
  <c r="AR105" i="158"/>
  <c r="AU105" i="158"/>
  <c r="AZ109" i="158"/>
  <c r="AX109" i="158"/>
  <c r="AY109" i="158"/>
  <c r="AW109" i="158"/>
  <c r="AU109" i="158"/>
  <c r="AS109" i="158"/>
  <c r="AV109" i="158"/>
  <c r="AT109" i="158"/>
  <c r="AR109" i="158"/>
  <c r="AY120" i="158"/>
  <c r="AW120" i="158"/>
  <c r="AZ120" i="158"/>
  <c r="AX120" i="158"/>
  <c r="AV120" i="158"/>
  <c r="AT120" i="158"/>
  <c r="AR120" i="158"/>
  <c r="AU120" i="158"/>
  <c r="AS120" i="158"/>
  <c r="AZ126" i="158"/>
  <c r="AX126" i="158"/>
  <c r="AV126" i="158"/>
  <c r="AY126" i="158"/>
  <c r="AW126" i="158"/>
  <c r="AU126" i="158"/>
  <c r="AT126" i="158"/>
  <c r="AS126" i="158"/>
  <c r="AR126" i="158"/>
  <c r="AY130" i="158"/>
  <c r="AW130" i="158"/>
  <c r="AZ130" i="158"/>
  <c r="AX130" i="158"/>
  <c r="AV130" i="158"/>
  <c r="AT130" i="158"/>
  <c r="AS130" i="158"/>
  <c r="AR130" i="158"/>
  <c r="AU130" i="158"/>
  <c r="AZ134" i="158"/>
  <c r="AX134" i="158"/>
  <c r="AV134" i="158"/>
  <c r="AY134" i="158"/>
  <c r="AW134" i="158"/>
  <c r="AU134" i="158"/>
  <c r="AS134" i="158"/>
  <c r="AR134" i="158"/>
  <c r="AT134" i="158"/>
  <c r="AY138" i="158"/>
  <c r="AW138" i="158"/>
  <c r="AZ138" i="158"/>
  <c r="AX138" i="158"/>
  <c r="AV138" i="158"/>
  <c r="AT138" i="158"/>
  <c r="AR138" i="158"/>
  <c r="AS138" i="158"/>
  <c r="AU138" i="158"/>
  <c r="AZ142" i="158"/>
  <c r="AX142" i="158"/>
  <c r="AV142" i="158"/>
  <c r="AY142" i="158"/>
  <c r="AU142" i="158"/>
  <c r="AW142" i="158"/>
  <c r="AS142" i="158"/>
  <c r="AT142" i="158"/>
  <c r="AR142" i="158"/>
  <c r="W170" i="158"/>
  <c r="AY63" i="158"/>
  <c r="AW63" i="158"/>
  <c r="AZ63" i="158"/>
  <c r="AX63" i="158"/>
  <c r="AV63" i="158"/>
  <c r="AT63" i="158"/>
  <c r="AR63" i="158"/>
  <c r="AU63" i="158"/>
  <c r="AS63" i="158"/>
  <c r="AY73" i="158"/>
  <c r="AZ73" i="158"/>
  <c r="AX73" i="158"/>
  <c r="AV73" i="158"/>
  <c r="AT73" i="158"/>
  <c r="AW73" i="158"/>
  <c r="AS73" i="158"/>
  <c r="AU73" i="158"/>
  <c r="AR73" i="158"/>
  <c r="AY87" i="158"/>
  <c r="AW87" i="158"/>
  <c r="AZ87" i="158"/>
  <c r="AX87" i="158"/>
  <c r="AV87" i="158"/>
  <c r="AT87" i="158"/>
  <c r="AR87" i="158"/>
  <c r="AU87" i="158"/>
  <c r="AS87" i="158"/>
  <c r="AZ91" i="158"/>
  <c r="AX91" i="158"/>
  <c r="AV91" i="158"/>
  <c r="AY91" i="158"/>
  <c r="AW91" i="158"/>
  <c r="AU91" i="158"/>
  <c r="AS91" i="158"/>
  <c r="AT91" i="158"/>
  <c r="AR91" i="158"/>
  <c r="AY95" i="158"/>
  <c r="AW95" i="158"/>
  <c r="AZ95" i="158"/>
  <c r="AX95" i="158"/>
  <c r="AV95" i="158"/>
  <c r="AT95" i="158"/>
  <c r="AR95" i="158"/>
  <c r="AU95" i="158"/>
  <c r="AS95" i="158"/>
  <c r="AZ115" i="158"/>
  <c r="AX115" i="158"/>
  <c r="AV115" i="158"/>
  <c r="AY115" i="158"/>
  <c r="AW115" i="158"/>
  <c r="AU115" i="158"/>
  <c r="AS115" i="158"/>
  <c r="AR115" i="158"/>
  <c r="AT115" i="158"/>
  <c r="AY143" i="158"/>
  <c r="AW143" i="158"/>
  <c r="AZ143" i="158"/>
  <c r="AX143" i="158"/>
  <c r="AV143" i="158"/>
  <c r="AT143" i="158"/>
  <c r="AR143" i="158"/>
  <c r="AU143" i="158"/>
  <c r="AS143" i="158"/>
  <c r="AZ147" i="158"/>
  <c r="AX147" i="158"/>
  <c r="AV147" i="158"/>
  <c r="AY147" i="158"/>
  <c r="AW147" i="158"/>
  <c r="AU147" i="158"/>
  <c r="AS147" i="158"/>
  <c r="AT147" i="158"/>
  <c r="AR147" i="158"/>
  <c r="V170" i="158"/>
  <c r="AZ110" i="158"/>
  <c r="AX110" i="158"/>
  <c r="AV110" i="158"/>
  <c r="AY110" i="158"/>
  <c r="AU110" i="158"/>
  <c r="AW110" i="158"/>
  <c r="AS110" i="158"/>
  <c r="AT110" i="158"/>
  <c r="AR110" i="158"/>
  <c r="AY121" i="158"/>
  <c r="AZ121" i="158"/>
  <c r="AX121" i="158"/>
  <c r="AV121" i="158"/>
  <c r="AT121" i="158"/>
  <c r="AS121" i="158"/>
  <c r="AU121" i="158"/>
  <c r="AR121" i="158"/>
  <c r="AW121" i="158"/>
  <c r="AY127" i="158"/>
  <c r="AW127" i="158"/>
  <c r="AZ127" i="158"/>
  <c r="AX127" i="158"/>
  <c r="AV127" i="158"/>
  <c r="AT127" i="158"/>
  <c r="AR127" i="158"/>
  <c r="AU127" i="158"/>
  <c r="AS127" i="158"/>
  <c r="AZ131" i="158"/>
  <c r="AX131" i="158"/>
  <c r="AV131" i="158"/>
  <c r="AY131" i="158"/>
  <c r="AW131" i="158"/>
  <c r="AU131" i="158"/>
  <c r="AS131" i="158"/>
  <c r="AR131" i="158"/>
  <c r="AT131" i="158"/>
  <c r="AY135" i="158"/>
  <c r="AW135" i="158"/>
  <c r="AZ135" i="158"/>
  <c r="AX135" i="158"/>
  <c r="AV135" i="158"/>
  <c r="AT135" i="158"/>
  <c r="AR135" i="158"/>
  <c r="AU135" i="158"/>
  <c r="AS135" i="158"/>
  <c r="AZ139" i="158"/>
  <c r="AX139" i="158"/>
  <c r="AV139" i="158"/>
  <c r="AY139" i="158"/>
  <c r="AW139" i="158"/>
  <c r="AU139" i="158"/>
  <c r="AS139" i="158"/>
  <c r="AR139" i="158"/>
  <c r="AT139" i="158"/>
  <c r="AZ60" i="158"/>
  <c r="AX60" i="158"/>
  <c r="AV60" i="158"/>
  <c r="AY60" i="158"/>
  <c r="AW60" i="158"/>
  <c r="AU60" i="158"/>
  <c r="AS60" i="158"/>
  <c r="AT60" i="158"/>
  <c r="AR60" i="158"/>
  <c r="AY64" i="158"/>
  <c r="AW64" i="158"/>
  <c r="AZ64" i="158"/>
  <c r="AX64" i="158"/>
  <c r="AV64" i="158"/>
  <c r="AT64" i="158"/>
  <c r="AR64" i="158"/>
  <c r="AU64" i="158"/>
  <c r="AS64" i="158"/>
  <c r="AY65" i="158"/>
  <c r="AZ65" i="158"/>
  <c r="AX65" i="158"/>
  <c r="AV65" i="158"/>
  <c r="AW65" i="158"/>
  <c r="AT65" i="158"/>
  <c r="AR65" i="158"/>
  <c r="AU65" i="158"/>
  <c r="AS65" i="158"/>
  <c r="AY74" i="158"/>
  <c r="AW74" i="158"/>
  <c r="AZ74" i="158"/>
  <c r="AX74" i="158"/>
  <c r="AV74" i="158"/>
  <c r="AT74" i="158"/>
  <c r="AS74" i="158"/>
  <c r="AU74" i="158"/>
  <c r="AR74" i="158"/>
  <c r="AY88" i="158"/>
  <c r="AW88" i="158"/>
  <c r="AZ88" i="158"/>
  <c r="AX88" i="158"/>
  <c r="AV88" i="158"/>
  <c r="AT88" i="158"/>
  <c r="AR88" i="158"/>
  <c r="AU88" i="158"/>
  <c r="AS88" i="158"/>
  <c r="AZ92" i="158"/>
  <c r="AX92" i="158"/>
  <c r="AV92" i="158"/>
  <c r="AY92" i="158"/>
  <c r="AW92" i="158"/>
  <c r="AU92" i="158"/>
  <c r="AS92" i="158"/>
  <c r="AT92" i="158"/>
  <c r="AR92" i="158"/>
  <c r="AY96" i="158"/>
  <c r="AW96" i="158"/>
  <c r="AZ96" i="158"/>
  <c r="AX96" i="158"/>
  <c r="AV96" i="158"/>
  <c r="AT96" i="158"/>
  <c r="AR96" i="158"/>
  <c r="AU96" i="158"/>
  <c r="AS96" i="158"/>
  <c r="AY111" i="158"/>
  <c r="AW111" i="158"/>
  <c r="AZ111" i="158"/>
  <c r="AX111" i="158"/>
  <c r="AV111" i="158"/>
  <c r="AT111" i="158"/>
  <c r="AR111" i="158"/>
  <c r="AU111" i="158"/>
  <c r="AS111" i="158"/>
  <c r="AZ116" i="158"/>
  <c r="AX116" i="158"/>
  <c r="AV116" i="158"/>
  <c r="AY116" i="158"/>
  <c r="AW116" i="158"/>
  <c r="AU116" i="158"/>
  <c r="AS116" i="158"/>
  <c r="AR116" i="158"/>
  <c r="AT116" i="158"/>
  <c r="AY144" i="158"/>
  <c r="AW144" i="158"/>
  <c r="AZ144" i="158"/>
  <c r="AX144" i="158"/>
  <c r="AV144" i="158"/>
  <c r="AT144" i="158"/>
  <c r="AR144" i="158"/>
  <c r="AU144" i="158"/>
  <c r="AS144" i="158"/>
  <c r="AY48" i="158"/>
  <c r="AW48" i="158"/>
  <c r="AZ48" i="158"/>
  <c r="AX48" i="158"/>
  <c r="AV48" i="158"/>
  <c r="AT48" i="158"/>
  <c r="AR48" i="158"/>
  <c r="AU48" i="158"/>
  <c r="AS48" i="158"/>
  <c r="AZ52" i="158"/>
  <c r="AX52" i="158"/>
  <c r="AV52" i="158"/>
  <c r="AY52" i="158"/>
  <c r="AW52" i="158"/>
  <c r="AU52" i="158"/>
  <c r="AS52" i="158"/>
  <c r="AT52" i="158"/>
  <c r="AR52" i="158"/>
  <c r="AY56" i="158"/>
  <c r="AW56" i="158"/>
  <c r="AZ56" i="158"/>
  <c r="AX56" i="158"/>
  <c r="AV56" i="158"/>
  <c r="AT56" i="158"/>
  <c r="AR56" i="158"/>
  <c r="AU56" i="158"/>
  <c r="AS56" i="158"/>
  <c r="AY66" i="158"/>
  <c r="AW66" i="158"/>
  <c r="AZ66" i="158"/>
  <c r="AX66" i="158"/>
  <c r="AV66" i="158"/>
  <c r="AT66" i="158"/>
  <c r="AR66" i="158"/>
  <c r="AS66" i="158"/>
  <c r="AU66" i="158"/>
  <c r="AZ70" i="158"/>
  <c r="AX70" i="158"/>
  <c r="AV70" i="158"/>
  <c r="AY70" i="158"/>
  <c r="AW70" i="158"/>
  <c r="AU70" i="158"/>
  <c r="AS70" i="158"/>
  <c r="AT70" i="158"/>
  <c r="AR70" i="158"/>
  <c r="AY79" i="158"/>
  <c r="AW79" i="158"/>
  <c r="AZ79" i="158"/>
  <c r="AX79" i="158"/>
  <c r="AV79" i="158"/>
  <c r="AT79" i="158"/>
  <c r="AR79" i="158"/>
  <c r="AU79" i="158"/>
  <c r="AS79" i="158"/>
  <c r="AY80" i="158"/>
  <c r="AW80" i="158"/>
  <c r="AZ80" i="158"/>
  <c r="AX80" i="158"/>
  <c r="AV80" i="158"/>
  <c r="AT80" i="158"/>
  <c r="AR80" i="158"/>
  <c r="AU80" i="158"/>
  <c r="AS80" i="158"/>
  <c r="AZ84" i="158"/>
  <c r="AX84" i="158"/>
  <c r="AV84" i="158"/>
  <c r="AY84" i="158"/>
  <c r="AW84" i="158"/>
  <c r="AU84" i="158"/>
  <c r="AS84" i="158"/>
  <c r="AT84" i="158"/>
  <c r="AR84" i="158"/>
  <c r="AZ101" i="158"/>
  <c r="AX101" i="158"/>
  <c r="AY101" i="158"/>
  <c r="AW101" i="158"/>
  <c r="AS101" i="158"/>
  <c r="AV101" i="158"/>
  <c r="AU101" i="158"/>
  <c r="AR101" i="158"/>
  <c r="AT101" i="158"/>
  <c r="AZ107" i="158"/>
  <c r="AX107" i="158"/>
  <c r="AV107" i="158"/>
  <c r="AY107" i="158"/>
  <c r="AW107" i="158"/>
  <c r="AU107" i="158"/>
  <c r="AS107" i="158"/>
  <c r="AR107" i="158"/>
  <c r="AT107" i="158"/>
  <c r="AZ117" i="158"/>
  <c r="AX117" i="158"/>
  <c r="AY117" i="158"/>
  <c r="AW117" i="158"/>
  <c r="AU117" i="158"/>
  <c r="AV117" i="158"/>
  <c r="AR117" i="158"/>
  <c r="AT117" i="158"/>
  <c r="AS117" i="158"/>
  <c r="AY122" i="158"/>
  <c r="AW122" i="158"/>
  <c r="AZ122" i="158"/>
  <c r="AX122" i="158"/>
  <c r="AT122" i="158"/>
  <c r="AV122" i="158"/>
  <c r="AS122" i="158"/>
  <c r="AU122" i="158"/>
  <c r="AR122" i="158"/>
  <c r="AY128" i="158"/>
  <c r="AW128" i="158"/>
  <c r="AZ128" i="158"/>
  <c r="AX128" i="158"/>
  <c r="AV128" i="158"/>
  <c r="AT128" i="158"/>
  <c r="AR128" i="158"/>
  <c r="AU128" i="158"/>
  <c r="AS128" i="158"/>
  <c r="AZ132" i="158"/>
  <c r="AX132" i="158"/>
  <c r="AV132" i="158"/>
  <c r="AY132" i="158"/>
  <c r="AW132" i="158"/>
  <c r="AU132" i="158"/>
  <c r="AS132" i="158"/>
  <c r="AR132" i="158"/>
  <c r="AT132" i="158"/>
  <c r="AY136" i="158"/>
  <c r="AW136" i="158"/>
  <c r="AZ136" i="158"/>
  <c r="AX136" i="158"/>
  <c r="AV136" i="158"/>
  <c r="AT136" i="158"/>
  <c r="AR136" i="158"/>
  <c r="AU136" i="158"/>
  <c r="AS136" i="158"/>
  <c r="AZ140" i="158"/>
  <c r="AX140" i="158"/>
  <c r="AV140" i="158"/>
  <c r="AY140" i="158"/>
  <c r="AW140" i="158"/>
  <c r="AU140" i="158"/>
  <c r="AS140" i="158"/>
  <c r="AT140" i="158"/>
  <c r="AR140" i="158"/>
  <c r="AZ118" i="158"/>
  <c r="AX118" i="158"/>
  <c r="AV118" i="158"/>
  <c r="AY118" i="158"/>
  <c r="AU118" i="158"/>
  <c r="AR118" i="158"/>
  <c r="AS118" i="158"/>
  <c r="AT118" i="158"/>
  <c r="AW118" i="158"/>
  <c r="AY145" i="158"/>
  <c r="AZ145" i="158"/>
  <c r="AX145" i="158"/>
  <c r="AV145" i="158"/>
  <c r="AT145" i="158"/>
  <c r="AW145" i="158"/>
  <c r="AU145" i="158"/>
  <c r="AS145" i="158"/>
  <c r="AR145" i="158"/>
  <c r="G92" i="115"/>
  <c r="H59" i="107"/>
  <c r="H48" i="107"/>
  <c r="AQ67" i="158"/>
  <c r="AQ51" i="158"/>
  <c r="AQ109" i="158"/>
  <c r="AQ87" i="158"/>
  <c r="AY185" i="158"/>
  <c r="AQ31" i="158"/>
  <c r="AQ92" i="158"/>
  <c r="AQ124" i="158"/>
  <c r="AQ50" i="158"/>
  <c r="AQ138" i="158"/>
  <c r="P170" i="158"/>
  <c r="AU184" i="158"/>
  <c r="AQ185" i="158"/>
  <c r="AY183" i="158"/>
  <c r="AY184" i="158"/>
  <c r="AU185" i="158"/>
  <c r="AQ34" i="158"/>
  <c r="AQ43" i="158"/>
  <c r="AQ90" i="158"/>
  <c r="AU181" i="158"/>
  <c r="AQ76" i="158"/>
  <c r="AQ84" i="158"/>
  <c r="AQ108" i="158"/>
  <c r="AQ42" i="158"/>
  <c r="AQ66" i="158"/>
  <c r="AQ121" i="158"/>
  <c r="AQ146" i="158"/>
  <c r="AQ16" i="158"/>
  <c r="AQ45" i="158"/>
  <c r="AQ13" i="158"/>
  <c r="AQ37" i="158"/>
  <c r="AQ82" i="158"/>
  <c r="AQ60" i="158"/>
  <c r="AQ117" i="158"/>
  <c r="AQ35" i="158"/>
  <c r="AK103" i="158"/>
  <c r="AL103" i="158"/>
  <c r="AQ36" i="158"/>
  <c r="AI131" i="158"/>
  <c r="AI123" i="158"/>
  <c r="AI122" i="158"/>
  <c r="AI121" i="158"/>
  <c r="AI120" i="158"/>
  <c r="AI135" i="158"/>
  <c r="AI47" i="158"/>
  <c r="AI134" i="158"/>
  <c r="AI62" i="158"/>
  <c r="AI133" i="158"/>
  <c r="AI61" i="158"/>
  <c r="AQ68" i="158"/>
  <c r="AQ83" i="158"/>
  <c r="AQ20" i="158"/>
  <c r="AQ44" i="158"/>
  <c r="AQ131" i="158"/>
  <c r="AQ107" i="158"/>
  <c r="AQ100" i="158"/>
  <c r="AQ101" i="158"/>
  <c r="AQ116" i="158"/>
  <c r="AL104" i="158"/>
  <c r="AQ132" i="158"/>
  <c r="AQ140" i="158"/>
  <c r="AQ147" i="158"/>
  <c r="AQ52" i="158"/>
  <c r="AQ58" i="158"/>
  <c r="AQ59" i="158"/>
  <c r="AQ105" i="158"/>
  <c r="AQ114" i="158"/>
  <c r="AQ123" i="158"/>
  <c r="L252" i="158"/>
  <c r="AF252" i="158"/>
  <c r="AN252" i="158"/>
  <c r="AQ27" i="158"/>
  <c r="AQ28" i="158"/>
  <c r="AQ74" i="158"/>
  <c r="AQ75" i="158"/>
  <c r="AQ93" i="158"/>
  <c r="AQ98" i="158"/>
  <c r="AQ125" i="158"/>
  <c r="AQ129" i="158"/>
  <c r="AV181" i="158"/>
  <c r="M252" i="158"/>
  <c r="AG252" i="158"/>
  <c r="AX181" i="158"/>
  <c r="N252" i="158"/>
  <c r="AH252" i="158"/>
  <c r="AP252" i="158"/>
  <c r="AY181" i="158"/>
  <c r="O252" i="158"/>
  <c r="Z252" i="158"/>
  <c r="AI252" i="158"/>
  <c r="AQ181" i="158"/>
  <c r="AZ181" i="158"/>
  <c r="U252" i="158"/>
  <c r="AA252" i="158"/>
  <c r="AJ252" i="158"/>
  <c r="AQ141" i="158"/>
  <c r="K187" i="158"/>
  <c r="AR181" i="158"/>
  <c r="V252" i="158"/>
  <c r="AK252" i="158"/>
  <c r="AQ139" i="158"/>
  <c r="AQ168" i="158"/>
  <c r="AS181" i="158"/>
  <c r="AQ183" i="158"/>
  <c r="X252" i="158"/>
  <c r="AL252" i="158"/>
  <c r="AQ133" i="158"/>
  <c r="O181" i="158"/>
  <c r="AT181" i="158"/>
  <c r="AU183" i="158"/>
  <c r="AQ184" i="158"/>
  <c r="Y252" i="158"/>
  <c r="AE252" i="158"/>
  <c r="AM252" i="158"/>
  <c r="BA252" i="158"/>
  <c r="AQ55" i="158"/>
  <c r="AJ170" i="158"/>
  <c r="BA170" i="158"/>
  <c r="AL33" i="158"/>
  <c r="AK33" i="158"/>
  <c r="AQ39" i="158"/>
  <c r="AQ19" i="158"/>
  <c r="AQ22" i="158"/>
  <c r="AQ26" i="158"/>
  <c r="AQ57" i="158"/>
  <c r="AQ30" i="158"/>
  <c r="AQ56" i="158"/>
  <c r="AQ89" i="158"/>
  <c r="AQ111" i="158"/>
  <c r="AQ46" i="158"/>
  <c r="AQ47" i="158"/>
  <c r="AQ65" i="158"/>
  <c r="AL125" i="158"/>
  <c r="AK125" i="158"/>
  <c r="U170" i="158"/>
  <c r="AQ15" i="158"/>
  <c r="AM170" i="158"/>
  <c r="AQ86" i="158"/>
  <c r="AB252" i="158"/>
  <c r="AC143" i="158"/>
  <c r="AB119" i="158"/>
  <c r="AB113" i="158"/>
  <c r="AB117" i="158"/>
  <c r="AB99" i="158"/>
  <c r="AB118" i="158"/>
  <c r="AC111" i="158"/>
  <c r="AC86" i="158"/>
  <c r="AC73" i="158"/>
  <c r="AC66" i="158"/>
  <c r="AB114" i="158"/>
  <c r="AC76" i="158"/>
  <c r="Y170" i="158"/>
  <c r="L170" i="158"/>
  <c r="AE170" i="158"/>
  <c r="AQ14" i="158"/>
  <c r="M170" i="158"/>
  <c r="AN170" i="158"/>
  <c r="AQ40" i="158"/>
  <c r="AQ73" i="158"/>
  <c r="AQ81" i="158"/>
  <c r="AA170" i="158"/>
  <c r="AD170" i="158"/>
  <c r="AQ18" i="158"/>
  <c r="AQ25" i="158"/>
  <c r="AQ29" i="158"/>
  <c r="AQ32" i="158"/>
  <c r="AF170" i="158"/>
  <c r="N170" i="158"/>
  <c r="AG170" i="158"/>
  <c r="AO170" i="158"/>
  <c r="AQ17" i="158"/>
  <c r="AQ21" i="158"/>
  <c r="AQ24" i="158"/>
  <c r="AQ33" i="158"/>
  <c r="AQ38" i="158"/>
  <c r="AQ48" i="158"/>
  <c r="AC60" i="158"/>
  <c r="AQ64" i="158"/>
  <c r="AQ96" i="158"/>
  <c r="AQ143" i="158"/>
  <c r="AQ112" i="158"/>
  <c r="AQ135" i="158"/>
  <c r="AQ144" i="158"/>
  <c r="AQ72" i="158"/>
  <c r="AQ80" i="158"/>
  <c r="AQ94" i="158"/>
  <c r="AQ119" i="158"/>
  <c r="AQ122" i="158"/>
  <c r="AK124" i="158"/>
  <c r="AQ130" i="158"/>
  <c r="AQ136" i="158"/>
  <c r="AQ71" i="158"/>
  <c r="AQ79" i="158"/>
  <c r="AQ85" i="158"/>
  <c r="AQ88" i="158"/>
  <c r="AQ99" i="158"/>
  <c r="AQ103" i="158"/>
  <c r="AQ106" i="158"/>
  <c r="AQ115" i="158"/>
  <c r="AQ120" i="158"/>
  <c r="AQ63" i="158"/>
  <c r="AK65" i="158"/>
  <c r="O170" i="158"/>
  <c r="Z170" i="158"/>
  <c r="AH170" i="158"/>
  <c r="AP170" i="158"/>
  <c r="AQ54" i="158"/>
  <c r="AQ62" i="158"/>
  <c r="AQ70" i="158"/>
  <c r="AQ78" i="158"/>
  <c r="AK80" i="158"/>
  <c r="AQ91" i="158"/>
  <c r="AQ97" i="158"/>
  <c r="AQ104" i="158"/>
  <c r="AQ113" i="158"/>
  <c r="AQ127" i="158"/>
  <c r="AQ145" i="158"/>
  <c r="AQ53" i="158"/>
  <c r="AQ61" i="158"/>
  <c r="AQ69" i="158"/>
  <c r="AQ77" i="158"/>
  <c r="AQ128" i="158"/>
  <c r="AQ137" i="158"/>
  <c r="AQ95" i="158"/>
  <c r="AQ102" i="158"/>
  <c r="AQ110" i="158"/>
  <c r="AQ118" i="158"/>
  <c r="AQ126" i="158"/>
  <c r="AQ134" i="158"/>
  <c r="AQ142" i="158"/>
  <c r="U181" i="158"/>
  <c r="AV183" i="158"/>
  <c r="AV184" i="158"/>
  <c r="AV185" i="158"/>
  <c r="V181" i="158"/>
  <c r="AB181" i="158"/>
  <c r="AW183" i="158"/>
  <c r="AW184" i="158"/>
  <c r="AW185" i="158"/>
  <c r="X181" i="158"/>
  <c r="AC181" i="158"/>
  <c r="AX183" i="158"/>
  <c r="AX184" i="158"/>
  <c r="AX185" i="158"/>
  <c r="AO252" i="158"/>
  <c r="AD181" i="158"/>
  <c r="AE181" i="158"/>
  <c r="AR183" i="158"/>
  <c r="AZ183" i="158"/>
  <c r="AR184" i="158"/>
  <c r="AZ184" i="158"/>
  <c r="AR185" i="158"/>
  <c r="AZ185" i="158"/>
  <c r="M181" i="158"/>
  <c r="AF181" i="158"/>
  <c r="AS183" i="158"/>
  <c r="AS184" i="158"/>
  <c r="AS185" i="158"/>
  <c r="N181" i="158"/>
  <c r="AG181" i="158"/>
  <c r="G18" i="155"/>
  <c r="I18" i="155" s="1"/>
  <c r="H7" i="107" l="1"/>
  <c r="F57" i="107"/>
  <c r="H57" i="107" s="1"/>
  <c r="F47" i="107"/>
  <c r="H47" i="107" s="1"/>
  <c r="F56" i="107"/>
  <c r="H56" i="107" s="1"/>
  <c r="Q135" i="107"/>
  <c r="F53" i="107" s="1"/>
  <c r="H53" i="107" s="1"/>
  <c r="H10" i="87"/>
  <c r="I54" i="69"/>
  <c r="I62" i="88"/>
  <c r="AL170" i="158"/>
  <c r="AI170" i="158"/>
  <c r="K15" i="100" s="1"/>
  <c r="AD252" i="158"/>
  <c r="AT252" i="158"/>
  <c r="AC170" i="158"/>
  <c r="AS252" i="158"/>
  <c r="AR170" i="158"/>
  <c r="AZ170" i="158"/>
  <c r="AZ173" i="158" s="1"/>
  <c r="AB170" i="158"/>
  <c r="AV252" i="158"/>
  <c r="AV170" i="158"/>
  <c r="AV173" i="158" s="1"/>
  <c r="AS170" i="158"/>
  <c r="AS173" i="158" s="1"/>
  <c r="AU170" i="158"/>
  <c r="AU173" i="158" s="1"/>
  <c r="AR252" i="158"/>
  <c r="AX252" i="158"/>
  <c r="AQ170" i="158"/>
  <c r="AY170" i="158"/>
  <c r="AY173" i="158" s="1"/>
  <c r="AU252" i="158"/>
  <c r="AK170" i="158"/>
  <c r="AT170" i="158"/>
  <c r="AT173" i="158" s="1"/>
  <c r="AY252" i="158"/>
  <c r="AQ252" i="158"/>
  <c r="AW252" i="158"/>
  <c r="AW170" i="158"/>
  <c r="AW173" i="158" s="1"/>
  <c r="AC252" i="158"/>
  <c r="AX170" i="158"/>
  <c r="AX173" i="158" s="1"/>
  <c r="AZ252" i="158"/>
  <c r="G35" i="155"/>
  <c r="I35" i="155" s="1"/>
  <c r="I61" i="69" l="1"/>
  <c r="AQ173" i="158"/>
  <c r="AQ174" i="158"/>
  <c r="AR173" i="158"/>
  <c r="H29" i="92"/>
  <c r="H22" i="92"/>
  <c r="H21" i="92"/>
  <c r="H20" i="92"/>
  <c r="H18" i="92"/>
  <c r="H17" i="92"/>
  <c r="H16" i="92"/>
  <c r="H15" i="92"/>
  <c r="H12" i="92"/>
  <c r="H11" i="92"/>
  <c r="H10" i="92"/>
  <c r="H9" i="92"/>
  <c r="H8" i="92"/>
  <c r="H7" i="92"/>
  <c r="H6" i="92"/>
  <c r="I62" i="69" l="1"/>
  <c r="AQ175" i="158"/>
  <c r="AB179" i="158" s="1"/>
  <c r="H27" i="87"/>
  <c r="H26" i="87"/>
  <c r="H51" i="86"/>
  <c r="H50" i="86"/>
  <c r="H49" i="86"/>
  <c r="I64" i="69" l="1"/>
  <c r="I63" i="69"/>
  <c r="H41" i="85"/>
  <c r="H40" i="85"/>
  <c r="H39" i="85"/>
  <c r="H38" i="85"/>
  <c r="H37" i="85"/>
  <c r="I73" i="84"/>
  <c r="I62" i="84"/>
  <c r="I61" i="84"/>
  <c r="I59" i="84"/>
  <c r="I58" i="84"/>
  <c r="I57" i="84"/>
  <c r="I31" i="84"/>
  <c r="I30" i="84"/>
  <c r="I28" i="84"/>
  <c r="I27" i="84"/>
  <c r="I26" i="84"/>
  <c r="I25" i="84"/>
  <c r="I24" i="84"/>
  <c r="I18" i="84"/>
  <c r="I88" i="69" l="1"/>
  <c r="H56" i="80"/>
  <c r="H76" i="82" l="1"/>
  <c r="H8" i="131"/>
  <c r="F39" i="137"/>
  <c r="H39" i="137" s="1"/>
  <c r="I22" i="145"/>
  <c r="G20" i="149"/>
  <c r="I29" i="155"/>
  <c r="I27" i="155"/>
  <c r="I11" i="155"/>
  <c r="I32" i="155"/>
  <c r="G31" i="155"/>
  <c r="I31" i="155" s="1"/>
  <c r="G29" i="155"/>
  <c r="G27" i="155"/>
  <c r="G25" i="155"/>
  <c r="I25" i="155" s="1"/>
  <c r="G23" i="155"/>
  <c r="I23" i="155" s="1"/>
  <c r="G15" i="155"/>
  <c r="I15" i="155" s="1"/>
  <c r="G13" i="155"/>
  <c r="I13" i="155" s="1"/>
  <c r="I5" i="155"/>
  <c r="G11" i="155"/>
  <c r="G9" i="155"/>
  <c r="I9" i="155" s="1"/>
  <c r="G6" i="156"/>
  <c r="G5" i="156"/>
  <c r="G11" i="153"/>
  <c r="G36" i="154"/>
  <c r="G35" i="154"/>
  <c r="G33" i="154"/>
  <c r="G32" i="154"/>
  <c r="G31" i="154"/>
  <c r="G29" i="154"/>
  <c r="G28" i="154"/>
  <c r="G26" i="154"/>
  <c r="G25" i="154"/>
  <c r="G24" i="154"/>
  <c r="G22" i="154"/>
  <c r="G21" i="154"/>
  <c r="G20" i="154"/>
  <c r="G19" i="154"/>
  <c r="G17" i="154"/>
  <c r="G16" i="154"/>
  <c r="G15" i="154"/>
  <c r="G14" i="154"/>
  <c r="G13" i="154"/>
  <c r="G11" i="154"/>
  <c r="G10" i="154"/>
  <c r="G8" i="154"/>
  <c r="G6" i="154"/>
  <c r="G5" i="154"/>
  <c r="G19" i="152"/>
  <c r="G18" i="152"/>
  <c r="G17" i="152"/>
  <c r="G16" i="152"/>
  <c r="G15" i="152"/>
  <c r="G14" i="152"/>
  <c r="G13" i="152"/>
  <c r="G11" i="152"/>
  <c r="G10" i="152"/>
  <c r="G8" i="152"/>
  <c r="G7" i="152"/>
  <c r="G5" i="152"/>
  <c r="G8" i="151"/>
  <c r="G6" i="151"/>
  <c r="G5" i="151"/>
  <c r="G10" i="150"/>
  <c r="G9" i="150"/>
  <c r="G8" i="150"/>
  <c r="G6" i="150"/>
  <c r="G18" i="149"/>
  <c r="G16" i="149"/>
  <c r="G14" i="149"/>
  <c r="G13" i="149"/>
  <c r="G11" i="149"/>
  <c r="G10" i="149"/>
  <c r="G8" i="149"/>
  <c r="G7" i="149"/>
  <c r="G6" i="149"/>
  <c r="E20" i="149"/>
  <c r="H23" i="147"/>
  <c r="H22" i="147"/>
  <c r="H21" i="147"/>
  <c r="H19" i="147"/>
  <c r="H18" i="147"/>
  <c r="H16" i="147"/>
  <c r="H15" i="147"/>
  <c r="H13" i="147"/>
  <c r="H12" i="147"/>
  <c r="H10" i="147"/>
  <c r="H9" i="147"/>
  <c r="H6" i="147"/>
  <c r="H5" i="147"/>
  <c r="G18" i="148"/>
  <c r="G17" i="148"/>
  <c r="G16" i="148"/>
  <c r="G15" i="148"/>
  <c r="G13" i="148"/>
  <c r="G12" i="148"/>
  <c r="G10" i="148"/>
  <c r="G9" i="148"/>
  <c r="G7" i="148"/>
  <c r="G6" i="148"/>
  <c r="G24" i="146"/>
  <c r="G22" i="146"/>
  <c r="G20" i="146"/>
  <c r="G18" i="146"/>
  <c r="G16" i="146"/>
  <c r="G14" i="146"/>
  <c r="G13" i="146"/>
  <c r="G11" i="146"/>
  <c r="G9" i="146"/>
  <c r="G8" i="146"/>
  <c r="G7" i="146"/>
  <c r="G6" i="146"/>
  <c r="I24" i="145"/>
  <c r="I17" i="145"/>
  <c r="I16" i="145"/>
  <c r="I15" i="145"/>
  <c r="I12" i="145"/>
  <c r="I11" i="145"/>
  <c r="I9" i="145"/>
  <c r="I8" i="145"/>
  <c r="G22" i="145"/>
  <c r="G32" i="143"/>
  <c r="G30" i="143"/>
  <c r="G28" i="143"/>
  <c r="G26" i="143"/>
  <c r="G25" i="143"/>
  <c r="G23" i="143"/>
  <c r="G22" i="143"/>
  <c r="G21" i="143"/>
  <c r="G20" i="143"/>
  <c r="G7" i="142"/>
  <c r="G6" i="142"/>
  <c r="G6" i="141"/>
  <c r="G5" i="141"/>
  <c r="G14" i="140"/>
  <c r="G13" i="140"/>
  <c r="G12" i="140"/>
  <c r="G11" i="140"/>
  <c r="G9" i="140"/>
  <c r="G8" i="140"/>
  <c r="G7" i="140"/>
  <c r="G6" i="140"/>
  <c r="H20" i="139"/>
  <c r="H19" i="139"/>
  <c r="H18" i="139"/>
  <c r="H16" i="139"/>
  <c r="H15" i="139"/>
  <c r="H14" i="139"/>
  <c r="H11" i="139"/>
  <c r="H10" i="139"/>
  <c r="H8" i="139"/>
  <c r="H7" i="139"/>
  <c r="H6" i="139"/>
  <c r="H38" i="138"/>
  <c r="H37" i="138"/>
  <c r="H35" i="138"/>
  <c r="H33" i="138"/>
  <c r="H32" i="138"/>
  <c r="H31" i="138"/>
  <c r="H30" i="138"/>
  <c r="H29" i="138"/>
  <c r="H28" i="138"/>
  <c r="H27" i="138"/>
  <c r="H25" i="138"/>
  <c r="H24" i="138"/>
  <c r="H21" i="138"/>
  <c r="H20" i="138"/>
  <c r="H19" i="138"/>
  <c r="H18" i="138"/>
  <c r="H17" i="138"/>
  <c r="H16" i="138"/>
  <c r="H14" i="138"/>
  <c r="H13" i="138"/>
  <c r="H11" i="138"/>
  <c r="H10" i="138"/>
  <c r="H9" i="138"/>
  <c r="H8" i="138"/>
  <c r="H7" i="138"/>
  <c r="H6" i="138"/>
  <c r="H42" i="137"/>
  <c r="H41" i="137"/>
  <c r="H36" i="137"/>
  <c r="H35" i="137"/>
  <c r="H34" i="137"/>
  <c r="H32" i="137"/>
  <c r="H31" i="137"/>
  <c r="H28" i="137"/>
  <c r="H27" i="137"/>
  <c r="H26" i="137"/>
  <c r="H25" i="137"/>
  <c r="H24" i="137"/>
  <c r="H23" i="137"/>
  <c r="H22" i="137"/>
  <c r="H20" i="137"/>
  <c r="H19" i="137"/>
  <c r="H16" i="137"/>
  <c r="H15" i="137"/>
  <c r="H13" i="137"/>
  <c r="H12" i="137"/>
  <c r="H10" i="137"/>
  <c r="H9" i="137"/>
  <c r="H7" i="137"/>
  <c r="H6" i="137"/>
  <c r="G16" i="136"/>
  <c r="G12" i="136"/>
  <c r="G11" i="136"/>
  <c r="G10" i="136"/>
  <c r="G9" i="136"/>
  <c r="G6" i="136"/>
  <c r="E15" i="136"/>
  <c r="G15" i="136" s="1"/>
  <c r="G14" i="135"/>
  <c r="G13" i="135"/>
  <c r="G12" i="135"/>
  <c r="G11" i="135"/>
  <c r="G10" i="135"/>
  <c r="G8" i="135"/>
  <c r="G7" i="135"/>
  <c r="G6" i="135"/>
  <c r="H54" i="134"/>
  <c r="H53" i="134"/>
  <c r="H51" i="134"/>
  <c r="H50" i="134"/>
  <c r="H48" i="134"/>
  <c r="H47" i="134"/>
  <c r="H46" i="134"/>
  <c r="H45" i="134"/>
  <c r="H44" i="134"/>
  <c r="H43" i="134"/>
  <c r="H41" i="134"/>
  <c r="H40" i="134"/>
  <c r="H38" i="134"/>
  <c r="H37" i="134"/>
  <c r="H34" i="134"/>
  <c r="H32" i="134"/>
  <c r="H31" i="134"/>
  <c r="H29" i="134"/>
  <c r="H27" i="134"/>
  <c r="H26" i="134"/>
  <c r="H24" i="134"/>
  <c r="H23" i="134"/>
  <c r="H21" i="134"/>
  <c r="H20" i="134"/>
  <c r="H17" i="134"/>
  <c r="H16" i="134"/>
  <c r="H14" i="134"/>
  <c r="H13" i="134"/>
  <c r="H11" i="134"/>
  <c r="H10" i="134"/>
  <c r="H8" i="134"/>
  <c r="H7" i="134"/>
  <c r="H15" i="133"/>
  <c r="H14" i="133"/>
  <c r="H13" i="133"/>
  <c r="H12" i="133"/>
  <c r="H11" i="133"/>
  <c r="H10" i="133"/>
  <c r="H9" i="133"/>
  <c r="H8" i="133"/>
  <c r="H7" i="133"/>
  <c r="G15" i="132"/>
  <c r="G14" i="132"/>
  <c r="G12" i="132"/>
  <c r="G11" i="132"/>
  <c r="G10" i="132"/>
  <c r="G8" i="132"/>
  <c r="G7" i="132"/>
  <c r="G6" i="132"/>
  <c r="G5" i="132"/>
  <c r="H86" i="131"/>
  <c r="H85" i="131"/>
  <c r="H84" i="131"/>
  <c r="H83" i="131"/>
  <c r="H82" i="131"/>
  <c r="H81" i="131"/>
  <c r="H78" i="131"/>
  <c r="H77" i="131"/>
  <c r="H76" i="131"/>
  <c r="H74" i="131"/>
  <c r="H73" i="131"/>
  <c r="H72" i="131"/>
  <c r="H71" i="131"/>
  <c r="H69" i="131"/>
  <c r="H67" i="131"/>
  <c r="H66" i="131"/>
  <c r="H65" i="131"/>
  <c r="H62" i="131"/>
  <c r="H61" i="131"/>
  <c r="H60" i="131"/>
  <c r="H59" i="131"/>
  <c r="H58" i="131"/>
  <c r="H57" i="131"/>
  <c r="H56" i="131"/>
  <c r="H55" i="131"/>
  <c r="H53" i="131"/>
  <c r="H52" i="131"/>
  <c r="H51" i="131"/>
  <c r="H50" i="131"/>
  <c r="H49" i="131"/>
  <c r="H48" i="131"/>
  <c r="H46" i="131"/>
  <c r="H45" i="131"/>
  <c r="H44" i="131"/>
  <c r="H43" i="131"/>
  <c r="H42" i="131"/>
  <c r="H41" i="131"/>
  <c r="H39" i="131"/>
  <c r="H38" i="131"/>
  <c r="H37" i="131"/>
  <c r="H36" i="131"/>
  <c r="H35" i="131"/>
  <c r="H34" i="131"/>
  <c r="H33" i="131"/>
  <c r="H32" i="131"/>
  <c r="H30" i="131"/>
  <c r="H29" i="131"/>
  <c r="H28" i="131"/>
  <c r="H23" i="131"/>
  <c r="H22" i="131"/>
  <c r="H21" i="131"/>
  <c r="H20" i="131"/>
  <c r="H17" i="131"/>
  <c r="H16" i="131"/>
  <c r="H15" i="131"/>
  <c r="H14" i="131"/>
  <c r="H13" i="131"/>
  <c r="H12" i="131"/>
  <c r="H11" i="131"/>
  <c r="F8" i="131"/>
  <c r="G9" i="130"/>
  <c r="G8" i="130"/>
  <c r="G7" i="130"/>
  <c r="G6" i="130"/>
  <c r="F11" i="128"/>
  <c r="F10" i="128"/>
  <c r="F9" i="128"/>
  <c r="F8" i="128"/>
  <c r="F7" i="128"/>
  <c r="F6" i="128"/>
  <c r="F5" i="128"/>
  <c r="F16" i="127"/>
  <c r="F15" i="127"/>
  <c r="F14" i="127"/>
  <c r="F13" i="127"/>
  <c r="F12" i="127"/>
  <c r="F11" i="127"/>
  <c r="F10" i="127"/>
  <c r="F9" i="127"/>
  <c r="F8" i="127"/>
  <c r="F7" i="127"/>
  <c r="F6" i="127"/>
  <c r="F5" i="127"/>
  <c r="G21" i="126"/>
  <c r="G20" i="126"/>
  <c r="G19" i="126"/>
  <c r="G18" i="126"/>
  <c r="G17" i="126"/>
  <c r="G16" i="126"/>
  <c r="G15" i="126"/>
  <c r="G14" i="126"/>
  <c r="G13" i="126"/>
  <c r="G12" i="126"/>
  <c r="G11" i="126"/>
  <c r="G11" i="125"/>
  <c r="G10" i="125"/>
  <c r="G9" i="125"/>
  <c r="G7" i="125"/>
  <c r="G6" i="125"/>
  <c r="H42" i="124"/>
  <c r="H41" i="124"/>
  <c r="H40" i="124"/>
  <c r="H39" i="124"/>
  <c r="H38" i="124"/>
  <c r="H36" i="124"/>
  <c r="H35" i="124"/>
  <c r="H34" i="124"/>
  <c r="H33" i="124"/>
  <c r="H32" i="124"/>
  <c r="H31" i="124"/>
  <c r="H30" i="124"/>
  <c r="H27" i="124"/>
  <c r="H26" i="124"/>
  <c r="H25" i="124"/>
  <c r="H24" i="124"/>
  <c r="H22" i="124"/>
  <c r="H21" i="124"/>
  <c r="H20" i="124"/>
  <c r="H18" i="124"/>
  <c r="H17" i="124"/>
  <c r="H16" i="124"/>
  <c r="H15" i="124"/>
  <c r="H14" i="124"/>
  <c r="H13" i="124"/>
  <c r="H12" i="124"/>
  <c r="H10" i="124"/>
  <c r="H9" i="124"/>
  <c r="G22" i="123"/>
  <c r="G21" i="123"/>
  <c r="G20" i="123"/>
  <c r="G19" i="123"/>
  <c r="G17" i="123"/>
  <c r="G16" i="123"/>
  <c r="G15" i="123"/>
  <c r="G14" i="123"/>
  <c r="G13" i="123"/>
  <c r="G12" i="123"/>
  <c r="G10" i="123"/>
  <c r="G9" i="123"/>
  <c r="G8" i="123"/>
  <c r="G6" i="123"/>
  <c r="G36" i="121"/>
  <c r="G35" i="121"/>
  <c r="G34" i="121"/>
  <c r="G33" i="121"/>
  <c r="G31" i="121"/>
  <c r="G30" i="121"/>
  <c r="G29" i="121"/>
  <c r="G28" i="121"/>
  <c r="G27" i="121"/>
  <c r="G26" i="121"/>
  <c r="G25" i="121"/>
  <c r="G23" i="121"/>
  <c r="G22" i="121"/>
  <c r="G21" i="121"/>
  <c r="G20" i="121"/>
  <c r="G19" i="121"/>
  <c r="G17" i="121"/>
  <c r="G16" i="121"/>
  <c r="G15" i="121"/>
  <c r="G13" i="121"/>
  <c r="G12" i="121"/>
  <c r="G11" i="121"/>
  <c r="G10" i="121"/>
  <c r="G9" i="121"/>
  <c r="G77" i="120"/>
  <c r="G76" i="120"/>
  <c r="G75" i="120"/>
  <c r="G74" i="120"/>
  <c r="G73" i="120"/>
  <c r="G72" i="120"/>
  <c r="G71" i="120"/>
  <c r="G70" i="120"/>
  <c r="G69" i="120"/>
  <c r="G68" i="120"/>
  <c r="G67" i="120"/>
  <c r="G66" i="120"/>
  <c r="G60" i="120"/>
  <c r="G59" i="120"/>
  <c r="G58" i="120"/>
  <c r="G57" i="120"/>
  <c r="G56" i="120"/>
  <c r="G55" i="120"/>
  <c r="G54" i="120"/>
  <c r="G53" i="120"/>
  <c r="G51" i="120"/>
  <c r="G50" i="120"/>
  <c r="G49" i="120"/>
  <c r="G47" i="120"/>
  <c r="G46" i="120"/>
  <c r="G45" i="120"/>
  <c r="G44" i="120"/>
  <c r="G42" i="120"/>
  <c r="G41" i="120"/>
  <c r="G40" i="120"/>
  <c r="G39" i="120"/>
  <c r="G38" i="120"/>
  <c r="G37" i="120"/>
  <c r="G36" i="120"/>
  <c r="G35" i="120"/>
  <c r="G34" i="120"/>
  <c r="G33" i="120"/>
  <c r="G32" i="120"/>
  <c r="G31" i="120"/>
  <c r="G29" i="120"/>
  <c r="G28" i="120"/>
  <c r="G27" i="120"/>
  <c r="G25" i="120"/>
  <c r="G24" i="120"/>
  <c r="G23" i="120"/>
  <c r="G22" i="120"/>
  <c r="G21" i="120"/>
  <c r="G20" i="120"/>
  <c r="G19" i="120"/>
  <c r="G18" i="120"/>
  <c r="G17" i="120"/>
  <c r="G16" i="120"/>
  <c r="G29" i="119"/>
  <c r="G28" i="119"/>
  <c r="G27" i="119"/>
  <c r="G26" i="119"/>
  <c r="G25" i="119"/>
  <c r="G24" i="119"/>
  <c r="G22" i="119"/>
  <c r="G19" i="119"/>
  <c r="G18" i="119"/>
  <c r="G17" i="119"/>
  <c r="G15" i="119"/>
  <c r="G14" i="119"/>
  <c r="G12" i="119"/>
  <c r="G11" i="119"/>
  <c r="G10" i="119"/>
  <c r="G9" i="119"/>
  <c r="G8" i="119"/>
  <c r="H73" i="118"/>
  <c r="H72" i="118"/>
  <c r="H71" i="118"/>
  <c r="H68" i="118"/>
  <c r="H67" i="118"/>
  <c r="H66" i="118"/>
  <c r="H65" i="118"/>
  <c r="H63" i="118"/>
  <c r="H62" i="118"/>
  <c r="H60" i="118"/>
  <c r="H58" i="118"/>
  <c r="H56" i="118"/>
  <c r="H54" i="118"/>
  <c r="H53" i="118"/>
  <c r="H52" i="118"/>
  <c r="H50" i="118"/>
  <c r="H49" i="118"/>
  <c r="H48" i="118"/>
  <c r="H46" i="118"/>
  <c r="H45" i="118"/>
  <c r="H44" i="118"/>
  <c r="H42" i="118"/>
  <c r="H41" i="118"/>
  <c r="H40" i="118"/>
  <c r="H39" i="118"/>
  <c r="H38" i="118"/>
  <c r="H36" i="118"/>
  <c r="H35" i="118"/>
  <c r="H34" i="118"/>
  <c r="H32" i="118"/>
  <c r="H31" i="118"/>
  <c r="H27" i="118"/>
  <c r="H26" i="118"/>
  <c r="H25" i="118"/>
  <c r="H23" i="118"/>
  <c r="H22" i="118"/>
  <c r="H21" i="118"/>
  <c r="H19" i="118"/>
  <c r="H18" i="118"/>
  <c r="H17" i="118"/>
  <c r="H15" i="118"/>
  <c r="H14" i="118"/>
  <c r="H13" i="118"/>
  <c r="H10" i="118"/>
  <c r="G30" i="117" l="1"/>
  <c r="G29" i="117"/>
  <c r="G7" i="117"/>
  <c r="G6" i="117"/>
  <c r="H50" i="116"/>
  <c r="H49" i="116"/>
  <c r="H47" i="116"/>
  <c r="H46" i="116"/>
  <c r="H44" i="116"/>
  <c r="H43" i="116"/>
  <c r="H40" i="116"/>
  <c r="H39" i="116"/>
  <c r="H38" i="116"/>
  <c r="H37" i="116"/>
  <c r="H36" i="116"/>
  <c r="H35" i="116"/>
  <c r="H34" i="116"/>
  <c r="H33" i="116"/>
  <c r="H32" i="116"/>
  <c r="H31" i="116"/>
  <c r="H29" i="116"/>
  <c r="H28" i="116"/>
  <c r="H26" i="116"/>
  <c r="H24" i="116"/>
  <c r="H23" i="116"/>
  <c r="H22" i="116"/>
  <c r="H21" i="116"/>
  <c r="H20" i="116"/>
  <c r="H19" i="116"/>
  <c r="H17" i="116"/>
  <c r="H16" i="116"/>
  <c r="H15" i="116"/>
  <c r="H13" i="116"/>
  <c r="H12" i="116"/>
  <c r="H10" i="116"/>
  <c r="H9" i="116"/>
  <c r="H7" i="116"/>
  <c r="H6" i="116"/>
  <c r="G110" i="115"/>
  <c r="G109" i="115"/>
  <c r="G108" i="115"/>
  <c r="G107" i="115"/>
  <c r="G105" i="115"/>
  <c r="G104" i="115"/>
  <c r="G103" i="115"/>
  <c r="G102" i="115"/>
  <c r="G101" i="115"/>
  <c r="G100" i="115"/>
  <c r="G97" i="115"/>
  <c r="G96" i="115"/>
  <c r="G86" i="115"/>
  <c r="G85" i="115"/>
  <c r="G83" i="115"/>
  <c r="G82" i="115"/>
  <c r="G81" i="115"/>
  <c r="G79" i="115"/>
  <c r="G78" i="115"/>
  <c r="G77" i="115"/>
  <c r="G76" i="115"/>
  <c r="G75" i="115"/>
  <c r="G74" i="115"/>
  <c r="G72" i="115"/>
  <c r="G71" i="115"/>
  <c r="G70" i="115"/>
  <c r="G69" i="115"/>
  <c r="G67" i="115"/>
  <c r="G66" i="115"/>
  <c r="G65" i="115"/>
  <c r="G50" i="115"/>
  <c r="G49" i="115"/>
  <c r="G48" i="115"/>
  <c r="G47" i="115"/>
  <c r="G46" i="115"/>
  <c r="G45" i="115"/>
  <c r="G44" i="115"/>
  <c r="G43" i="115"/>
  <c r="G42" i="115"/>
  <c r="G41" i="115"/>
  <c r="G40" i="115"/>
  <c r="G39" i="115"/>
  <c r="G38" i="115"/>
  <c r="G37" i="115"/>
  <c r="G36" i="115"/>
  <c r="G35" i="115"/>
  <c r="G34" i="115"/>
  <c r="G27" i="115"/>
  <c r="G25" i="115"/>
  <c r="G24" i="115"/>
  <c r="G23" i="115"/>
  <c r="G22" i="115"/>
  <c r="G21" i="115"/>
  <c r="G20" i="115"/>
  <c r="G19" i="115"/>
  <c r="G18" i="115"/>
  <c r="G17" i="115"/>
  <c r="G16" i="115"/>
  <c r="G15" i="115"/>
  <c r="G14" i="115"/>
  <c r="G13" i="115"/>
  <c r="G12" i="115"/>
  <c r="G11" i="115"/>
  <c r="G10" i="115"/>
  <c r="G9" i="115"/>
  <c r="G8" i="115"/>
  <c r="G7" i="115"/>
  <c r="G6" i="115"/>
  <c r="G99" i="115"/>
  <c r="H101" i="114"/>
  <c r="H100" i="114"/>
  <c r="H98" i="114"/>
  <c r="H97" i="114"/>
  <c r="H96" i="114"/>
  <c r="H95" i="114"/>
  <c r="F93" i="114"/>
  <c r="H93" i="114" s="1"/>
  <c r="H90" i="114"/>
  <c r="H89" i="114"/>
  <c r="H88" i="114"/>
  <c r="H86" i="114"/>
  <c r="H85" i="114"/>
  <c r="H84" i="114"/>
  <c r="H82" i="114"/>
  <c r="H81" i="114"/>
  <c r="H80" i="114"/>
  <c r="H79" i="114"/>
  <c r="H76" i="114"/>
  <c r="H75" i="114"/>
  <c r="H74" i="114"/>
  <c r="H73" i="114"/>
  <c r="H71" i="114"/>
  <c r="H70" i="114"/>
  <c r="H69" i="114"/>
  <c r="H68" i="114"/>
  <c r="H67" i="114"/>
  <c r="H65" i="114"/>
  <c r="H64" i="114"/>
  <c r="H62" i="114"/>
  <c r="H61" i="114"/>
  <c r="H59" i="114"/>
  <c r="H58" i="114"/>
  <c r="H56" i="114"/>
  <c r="H55" i="114"/>
  <c r="H54" i="114"/>
  <c r="H51" i="114"/>
  <c r="H50" i="114"/>
  <c r="H49" i="114"/>
  <c r="H48" i="114"/>
  <c r="H47" i="114"/>
  <c r="H46" i="114"/>
  <c r="H44" i="114"/>
  <c r="H43" i="114"/>
  <c r="H42" i="114"/>
  <c r="H41" i="114"/>
  <c r="H39" i="114"/>
  <c r="H38" i="114"/>
  <c r="H37" i="114"/>
  <c r="H35" i="114"/>
  <c r="H34" i="114"/>
  <c r="H33" i="114"/>
  <c r="H31" i="114"/>
  <c r="H30" i="114"/>
  <c r="H29" i="114"/>
  <c r="H28" i="114"/>
  <c r="H27" i="114"/>
  <c r="H25" i="114"/>
  <c r="H24" i="114"/>
  <c r="H23" i="114"/>
  <c r="H22" i="114"/>
  <c r="H20" i="114"/>
  <c r="H19" i="114"/>
  <c r="H18" i="114"/>
  <c r="H17" i="114"/>
  <c r="H15" i="114"/>
  <c r="H14" i="114"/>
  <c r="H13" i="114"/>
  <c r="H12" i="114"/>
  <c r="H10" i="114"/>
  <c r="H9" i="114"/>
  <c r="H8" i="114"/>
  <c r="I63" i="113"/>
  <c r="I62" i="113"/>
  <c r="I61" i="113"/>
  <c r="I60" i="113"/>
  <c r="I59" i="113"/>
  <c r="I58" i="113"/>
  <c r="I56" i="113"/>
  <c r="I55" i="113"/>
  <c r="I54" i="113"/>
  <c r="I52" i="113"/>
  <c r="I51" i="113"/>
  <c r="I50" i="113"/>
  <c r="I49" i="113"/>
  <c r="I48" i="113"/>
  <c r="I47" i="113"/>
  <c r="I46" i="113"/>
  <c r="I44" i="113"/>
  <c r="I43" i="113"/>
  <c r="I42" i="113"/>
  <c r="I41" i="113"/>
  <c r="I40" i="113"/>
  <c r="I39" i="113"/>
  <c r="I36" i="113"/>
  <c r="I35" i="113"/>
  <c r="I34" i="113"/>
  <c r="I33" i="113"/>
  <c r="I32" i="113"/>
  <c r="I31" i="113"/>
  <c r="I28" i="113"/>
  <c r="I27" i="113"/>
  <c r="I26" i="113"/>
  <c r="I25" i="113"/>
  <c r="I24" i="113"/>
  <c r="I23" i="113"/>
  <c r="I21" i="113"/>
  <c r="I20" i="113"/>
  <c r="I19" i="113"/>
  <c r="I17" i="113"/>
  <c r="I16" i="113"/>
  <c r="I13" i="113"/>
  <c r="I12" i="113"/>
  <c r="I11" i="113"/>
  <c r="I10" i="113"/>
  <c r="I9" i="113"/>
  <c r="I8" i="113"/>
  <c r="I7" i="113"/>
  <c r="I6" i="113"/>
  <c r="H75" i="112"/>
  <c r="H74" i="112"/>
  <c r="H73" i="112"/>
  <c r="H71" i="112"/>
  <c r="H70" i="112"/>
  <c r="H69" i="112"/>
  <c r="H68" i="112"/>
  <c r="H67" i="112"/>
  <c r="H66" i="112"/>
  <c r="H65" i="112"/>
  <c r="H64" i="112"/>
  <c r="H63" i="112"/>
  <c r="H62" i="112"/>
  <c r="H61" i="112"/>
  <c r="H59" i="112"/>
  <c r="H58" i="112"/>
  <c r="H57" i="112"/>
  <c r="H56" i="112"/>
  <c r="H55" i="112"/>
  <c r="H54" i="112"/>
  <c r="H52" i="112"/>
  <c r="H51" i="112"/>
  <c r="H50" i="112"/>
  <c r="H48" i="112"/>
  <c r="H46" i="112"/>
  <c r="H45" i="112"/>
  <c r="H44" i="112"/>
  <c r="H42" i="112"/>
  <c r="H41" i="112"/>
  <c r="H40" i="112"/>
  <c r="H38" i="112"/>
  <c r="H37" i="112"/>
  <c r="H35" i="112"/>
  <c r="H34" i="112"/>
  <c r="H33" i="112"/>
  <c r="H32" i="112"/>
  <c r="H30" i="112"/>
  <c r="H29" i="112"/>
  <c r="H28" i="112"/>
  <c r="H27" i="112"/>
  <c r="H26" i="112"/>
  <c r="H24" i="112"/>
  <c r="H23" i="112"/>
  <c r="H22" i="112"/>
  <c r="H21" i="112"/>
  <c r="H18" i="112"/>
  <c r="H17" i="112"/>
  <c r="H16" i="112"/>
  <c r="H15" i="112"/>
  <c r="H14" i="112"/>
  <c r="H13" i="112"/>
  <c r="H12" i="112"/>
  <c r="H10" i="112"/>
  <c r="H9" i="112"/>
  <c r="H8" i="112"/>
  <c r="H7" i="112"/>
  <c r="F7" i="111"/>
  <c r="F6" i="111"/>
  <c r="F5" i="111"/>
  <c r="H19" i="110"/>
  <c r="H18" i="110"/>
  <c r="H17" i="110"/>
  <c r="H16" i="110"/>
  <c r="H15" i="110"/>
  <c r="H13" i="110"/>
  <c r="H12" i="110"/>
  <c r="H11" i="110"/>
  <c r="H10" i="110"/>
  <c r="H9" i="110"/>
  <c r="H8" i="110"/>
  <c r="H30" i="108"/>
  <c r="H29" i="108"/>
  <c r="H28" i="108"/>
  <c r="H27" i="108"/>
  <c r="H25" i="108"/>
  <c r="H24" i="108"/>
  <c r="H23" i="108"/>
  <c r="H21" i="108"/>
  <c r="H20" i="108"/>
  <c r="H19" i="108"/>
  <c r="H17" i="108"/>
  <c r="H16" i="108"/>
  <c r="H15" i="108"/>
  <c r="H13" i="108"/>
  <c r="H12" i="108"/>
  <c r="H11" i="108"/>
  <c r="H10" i="108"/>
  <c r="H7" i="108"/>
  <c r="H33" i="108"/>
  <c r="F33" i="108"/>
  <c r="H6" i="108"/>
  <c r="H118" i="107"/>
  <c r="H123" i="107" l="1"/>
  <c r="H120" i="107"/>
  <c r="H119" i="107"/>
  <c r="H116" i="107"/>
  <c r="H115" i="107"/>
  <c r="H114" i="107"/>
  <c r="H112" i="107"/>
  <c r="H111" i="107"/>
  <c r="H110" i="107"/>
  <c r="H109" i="107"/>
  <c r="H107" i="107"/>
  <c r="H106" i="107"/>
  <c r="H104" i="107"/>
  <c r="H102" i="107"/>
  <c r="H101" i="107"/>
  <c r="H100" i="107"/>
  <c r="H98" i="107"/>
  <c r="H97" i="107"/>
  <c r="H96" i="107"/>
  <c r="H95" i="107"/>
  <c r="H94" i="107"/>
  <c r="H93" i="107"/>
  <c r="H92" i="107"/>
  <c r="H91" i="107"/>
  <c r="H89" i="107"/>
  <c r="H88" i="107"/>
  <c r="H86" i="107"/>
  <c r="H85" i="107"/>
  <c r="H80" i="107"/>
  <c r="H79" i="107"/>
  <c r="H77" i="107"/>
  <c r="H76" i="107"/>
  <c r="H19" i="107"/>
  <c r="H18" i="107"/>
  <c r="H16" i="107"/>
  <c r="H15" i="107"/>
  <c r="H14" i="107"/>
  <c r="H13" i="107"/>
  <c r="H12" i="107"/>
  <c r="H10" i="107"/>
  <c r="H9" i="107"/>
  <c r="H6" i="107"/>
  <c r="F83" i="107"/>
  <c r="H83" i="107" s="1"/>
  <c r="G16" i="105"/>
  <c r="G15" i="105"/>
  <c r="G14" i="105"/>
  <c r="G12" i="105"/>
  <c r="G11" i="105"/>
  <c r="G10" i="105"/>
  <c r="G9" i="105"/>
  <c r="G7" i="105"/>
  <c r="G6" i="105"/>
  <c r="H64" i="104"/>
  <c r="H63" i="104"/>
  <c r="H62" i="104"/>
  <c r="H60" i="104"/>
  <c r="H59" i="104"/>
  <c r="H57" i="104"/>
  <c r="H55" i="104"/>
  <c r="H54" i="104"/>
  <c r="H53" i="104"/>
  <c r="H52" i="104"/>
  <c r="H50" i="104"/>
  <c r="H49" i="104"/>
  <c r="H48" i="104"/>
  <c r="H47" i="104"/>
  <c r="H45" i="104"/>
  <c r="H44" i="104"/>
  <c r="H43" i="104"/>
  <c r="H42" i="104"/>
  <c r="H40" i="104"/>
  <c r="H39" i="104"/>
  <c r="H38" i="104"/>
  <c r="H37" i="104"/>
  <c r="H34" i="104"/>
  <c r="H33" i="104"/>
  <c r="H32" i="104"/>
  <c r="H31" i="104"/>
  <c r="H30" i="104"/>
  <c r="H28" i="104"/>
  <c r="H27" i="104"/>
  <c r="H26" i="104"/>
  <c r="H25" i="104"/>
  <c r="H23" i="104"/>
  <c r="H22" i="104"/>
  <c r="H21" i="104"/>
  <c r="H20" i="104"/>
  <c r="H17" i="104"/>
  <c r="H16" i="104"/>
  <c r="H15" i="104"/>
  <c r="H13" i="104"/>
  <c r="H12" i="104"/>
  <c r="H11" i="104"/>
  <c r="H9" i="104"/>
  <c r="H8" i="104"/>
  <c r="H7" i="104"/>
  <c r="G10" i="103"/>
  <c r="G9" i="103"/>
  <c r="G8" i="103"/>
  <c r="G7" i="103"/>
  <c r="G6" i="103"/>
  <c r="G7" i="102"/>
  <c r="G6" i="102"/>
  <c r="H14" i="101"/>
  <c r="H13" i="101"/>
  <c r="H12" i="101"/>
  <c r="H10" i="101"/>
  <c r="H9" i="101"/>
  <c r="H8" i="101"/>
  <c r="H7" i="101"/>
  <c r="H12" i="100"/>
  <c r="H11" i="100"/>
  <c r="H10" i="100"/>
  <c r="H9" i="100"/>
  <c r="H8" i="100"/>
  <c r="H6" i="100"/>
  <c r="G8" i="99"/>
  <c r="G7" i="99"/>
  <c r="G6" i="99"/>
  <c r="H18" i="98"/>
  <c r="H17" i="98"/>
  <c r="H16" i="98"/>
  <c r="H14" i="98"/>
  <c r="H11" i="98"/>
  <c r="H10" i="98"/>
  <c r="H9" i="98"/>
  <c r="H7" i="98"/>
  <c r="G14" i="97"/>
  <c r="G13" i="97"/>
  <c r="G12" i="97"/>
  <c r="G10" i="97"/>
  <c r="G9" i="97"/>
  <c r="G8" i="97"/>
  <c r="G7" i="97"/>
  <c r="G6" i="97"/>
  <c r="G5" i="96"/>
  <c r="G5" i="94"/>
  <c r="G5" i="95"/>
  <c r="G44" i="93"/>
  <c r="G43" i="93"/>
  <c r="G42" i="93"/>
  <c r="G41" i="93"/>
  <c r="G39" i="93"/>
  <c r="G38" i="93"/>
  <c r="G37" i="93"/>
  <c r="G35" i="93"/>
  <c r="G34" i="93"/>
  <c r="G32" i="93"/>
  <c r="G31" i="93"/>
  <c r="G29" i="93"/>
  <c r="G28" i="93"/>
  <c r="G27" i="93"/>
  <c r="G26" i="93"/>
  <c r="G25" i="93"/>
  <c r="G24" i="93"/>
  <c r="G22" i="93"/>
  <c r="G21" i="93"/>
  <c r="G20" i="93"/>
  <c r="G18" i="93"/>
  <c r="G16" i="93"/>
  <c r="G15" i="93"/>
  <c r="G14" i="93"/>
  <c r="G13" i="93"/>
  <c r="G12" i="93"/>
  <c r="G10" i="93"/>
  <c r="G9" i="93"/>
  <c r="G8" i="93"/>
  <c r="G7" i="93"/>
  <c r="H34" i="92"/>
  <c r="H33" i="92"/>
  <c r="H32" i="92"/>
  <c r="H30" i="92"/>
  <c r="H27" i="92"/>
  <c r="H25" i="92"/>
  <c r="H24" i="92"/>
  <c r="H38" i="92" s="1"/>
  <c r="G9" i="91"/>
  <c r="G12" i="90"/>
  <c r="G7" i="90"/>
  <c r="G6" i="90"/>
  <c r="E10" i="90"/>
  <c r="G10" i="90" s="1"/>
  <c r="H48" i="89"/>
  <c r="H47" i="89"/>
  <c r="H45" i="89"/>
  <c r="H44" i="89"/>
  <c r="H43" i="89"/>
  <c r="H41" i="89"/>
  <c r="H40" i="89"/>
  <c r="H39" i="89"/>
  <c r="H37" i="89"/>
  <c r="H36" i="89"/>
  <c r="H34" i="89"/>
  <c r="H33" i="89"/>
  <c r="H32" i="89"/>
  <c r="H30" i="89"/>
  <c r="H28" i="89"/>
  <c r="H27" i="89"/>
  <c r="H26" i="89"/>
  <c r="H24" i="89"/>
  <c r="H23" i="89"/>
  <c r="H22" i="89"/>
  <c r="H19" i="89"/>
  <c r="H18" i="89"/>
  <c r="H15" i="89"/>
  <c r="H14" i="89"/>
  <c r="H13" i="89"/>
  <c r="H11" i="89"/>
  <c r="H10" i="89"/>
  <c r="H7" i="89"/>
  <c r="H6" i="89"/>
  <c r="I196" i="88"/>
  <c r="I195" i="88"/>
  <c r="I194" i="88"/>
  <c r="I192" i="88"/>
  <c r="I191" i="88"/>
  <c r="I190" i="88"/>
  <c r="I187" i="88"/>
  <c r="I186" i="88"/>
  <c r="I185" i="88"/>
  <c r="I183" i="88"/>
  <c r="I182" i="88"/>
  <c r="I181" i="88"/>
  <c r="I177" i="88"/>
  <c r="I176" i="88"/>
  <c r="I175" i="88"/>
  <c r="I173" i="88"/>
  <c r="I172" i="88"/>
  <c r="I170" i="88"/>
  <c r="I169" i="88"/>
  <c r="I168" i="88"/>
  <c r="I166" i="88"/>
  <c r="I165" i="88"/>
  <c r="I164" i="88"/>
  <c r="I162" i="88"/>
  <c r="I161" i="88"/>
  <c r="I160" i="88"/>
  <c r="I157" i="88"/>
  <c r="I156" i="88"/>
  <c r="I155" i="88"/>
  <c r="I153" i="88"/>
  <c r="I152" i="88"/>
  <c r="I151" i="88"/>
  <c r="I149" i="88"/>
  <c r="I148" i="88"/>
  <c r="I147" i="88"/>
  <c r="I143" i="88"/>
  <c r="I142" i="88"/>
  <c r="I141" i="88"/>
  <c r="I139" i="88"/>
  <c r="I138" i="88"/>
  <c r="I135" i="88"/>
  <c r="I134" i="88"/>
  <c r="I133" i="88"/>
  <c r="I131" i="88"/>
  <c r="I130" i="88"/>
  <c r="I129" i="88"/>
  <c r="I128" i="88"/>
  <c r="I126" i="88"/>
  <c r="I125" i="88"/>
  <c r="I124" i="88"/>
  <c r="I123" i="88"/>
  <c r="I121" i="88"/>
  <c r="I120" i="88"/>
  <c r="I119" i="88"/>
  <c r="I118" i="88"/>
  <c r="I115" i="88"/>
  <c r="I114" i="88"/>
  <c r="I113" i="88"/>
  <c r="I112" i="88"/>
  <c r="I110" i="88"/>
  <c r="I109" i="88"/>
  <c r="I108" i="88"/>
  <c r="I107" i="88"/>
  <c r="I105" i="88"/>
  <c r="I104" i="88"/>
  <c r="I103" i="88"/>
  <c r="I102" i="88"/>
  <c r="I99" i="88"/>
  <c r="I98" i="88"/>
  <c r="I97" i="88"/>
  <c r="I96" i="88"/>
  <c r="I94" i="88"/>
  <c r="I93" i="88"/>
  <c r="I92" i="88"/>
  <c r="I91" i="88"/>
  <c r="I89" i="88"/>
  <c r="I88" i="88"/>
  <c r="I87" i="88"/>
  <c r="I86" i="88"/>
  <c r="I83" i="88"/>
  <c r="I82" i="88"/>
  <c r="I81" i="88"/>
  <c r="I80" i="88"/>
  <c r="I77" i="88"/>
  <c r="I76" i="88"/>
  <c r="I75" i="88"/>
  <c r="I73" i="88"/>
  <c r="I72" i="88"/>
  <c r="I71" i="88"/>
  <c r="I70" i="88"/>
  <c r="I67" i="88"/>
  <c r="I66" i="88"/>
  <c r="I65" i="88"/>
  <c r="I64" i="88"/>
  <c r="I61" i="88"/>
  <c r="I60" i="88"/>
  <c r="I59" i="88"/>
  <c r="I57" i="88"/>
  <c r="I56" i="88"/>
  <c r="I55" i="88"/>
  <c r="I54" i="88"/>
  <c r="I51" i="88"/>
  <c r="I50" i="88"/>
  <c r="I49" i="88"/>
  <c r="I48" i="88"/>
  <c r="I46" i="88"/>
  <c r="I45" i="88"/>
  <c r="I44" i="88"/>
  <c r="I43" i="88"/>
  <c r="I41" i="88"/>
  <c r="I40" i="88"/>
  <c r="I39" i="88"/>
  <c r="I38" i="88"/>
  <c r="I35" i="88"/>
  <c r="I34" i="88"/>
  <c r="I33" i="88"/>
  <c r="I32" i="88"/>
  <c r="I31" i="88"/>
  <c r="I30" i="88"/>
  <c r="I29" i="88"/>
  <c r="I27" i="88"/>
  <c r="I26" i="88"/>
  <c r="I25" i="88"/>
  <c r="I24" i="88"/>
  <c r="I23" i="88"/>
  <c r="I21" i="88"/>
  <c r="I20" i="88"/>
  <c r="I18" i="88"/>
  <c r="I17" i="88"/>
  <c r="I16" i="88"/>
  <c r="I15" i="88"/>
  <c r="I14" i="88"/>
  <c r="I13" i="88"/>
  <c r="I12" i="88"/>
  <c r="I10" i="88"/>
  <c r="I9" i="88"/>
  <c r="I8" i="88"/>
  <c r="I5" i="88"/>
  <c r="H47" i="87"/>
  <c r="H46" i="87"/>
  <c r="H45" i="87"/>
  <c r="H44" i="87"/>
  <c r="H43" i="87"/>
  <c r="H42" i="87"/>
  <c r="H41" i="87"/>
  <c r="H40" i="87"/>
  <c r="H39" i="87"/>
  <c r="H37" i="87"/>
  <c r="H36" i="87"/>
  <c r="H35" i="87"/>
  <c r="H34" i="87"/>
  <c r="H32" i="87"/>
  <c r="H31" i="87"/>
  <c r="H30" i="87"/>
  <c r="H29" i="87"/>
  <c r="H24" i="87"/>
  <c r="H23" i="87"/>
  <c r="H21" i="87"/>
  <c r="H20" i="87"/>
  <c r="H18" i="87"/>
  <c r="H17" i="87"/>
  <c r="H14" i="87"/>
  <c r="H13" i="87"/>
  <c r="H12" i="87"/>
  <c r="H7" i="87"/>
  <c r="H6" i="87"/>
  <c r="H83" i="86"/>
  <c r="H82" i="86"/>
  <c r="H81" i="86"/>
  <c r="H79" i="86"/>
  <c r="H78" i="86"/>
  <c r="H77" i="86"/>
  <c r="H75" i="86"/>
  <c r="H74" i="86"/>
  <c r="H73" i="86"/>
  <c r="H72" i="86"/>
  <c r="H70" i="86"/>
  <c r="H69" i="86"/>
  <c r="H68" i="86"/>
  <c r="H67" i="86"/>
  <c r="H66" i="86"/>
  <c r="H65" i="86"/>
  <c r="H62" i="86"/>
  <c r="H61" i="86"/>
  <c r="H60" i="86"/>
  <c r="H59" i="86"/>
  <c r="H58" i="86"/>
  <c r="H57" i="86"/>
  <c r="H56" i="86"/>
  <c r="H55" i="86"/>
  <c r="H53" i="86"/>
  <c r="H52" i="86"/>
  <c r="H48" i="86"/>
  <c r="H47" i="86"/>
  <c r="H46" i="86"/>
  <c r="H45" i="86"/>
  <c r="H44" i="86"/>
  <c r="H43" i="86"/>
  <c r="H42" i="86"/>
  <c r="H41" i="86"/>
  <c r="H40" i="86"/>
  <c r="H39" i="86"/>
  <c r="H38" i="86"/>
  <c r="H36" i="86"/>
  <c r="H35" i="86"/>
  <c r="H34" i="86"/>
  <c r="H33" i="86"/>
  <c r="H32" i="86"/>
  <c r="H31" i="86"/>
  <c r="H30" i="86"/>
  <c r="H29" i="86"/>
  <c r="H28" i="86"/>
  <c r="H27" i="86"/>
  <c r="H26" i="86"/>
  <c r="H25" i="86"/>
  <c r="H24" i="86"/>
  <c r="H23" i="86"/>
  <c r="H22" i="86"/>
  <c r="H21" i="86"/>
  <c r="H20" i="86"/>
  <c r="H19" i="86"/>
  <c r="H18" i="86"/>
  <c r="H17" i="86"/>
  <c r="H16" i="86"/>
  <c r="H15" i="86"/>
  <c r="H14" i="86"/>
  <c r="H13" i="86"/>
  <c r="H12" i="86"/>
  <c r="H11" i="86"/>
  <c r="H10" i="86"/>
  <c r="H9" i="86"/>
  <c r="H8" i="86"/>
  <c r="H5" i="86"/>
  <c r="H47" i="85"/>
  <c r="H46" i="85"/>
  <c r="H44" i="85"/>
  <c r="H43" i="85"/>
  <c r="H35" i="85"/>
  <c r="H34" i="85"/>
  <c r="H33" i="85"/>
  <c r="H32" i="85"/>
  <c r="H31" i="85"/>
  <c r="H29" i="85"/>
  <c r="H28" i="85"/>
  <c r="H26" i="85"/>
  <c r="H25" i="85"/>
  <c r="H23" i="85"/>
  <c r="H22" i="85"/>
  <c r="H21" i="85"/>
  <c r="H20" i="85"/>
  <c r="H19" i="85"/>
  <c r="H18" i="85"/>
  <c r="H16" i="85"/>
  <c r="H15" i="85"/>
  <c r="H14" i="85"/>
  <c r="H12" i="85"/>
  <c r="H11" i="85"/>
  <c r="H10" i="85"/>
  <c r="H7" i="85"/>
  <c r="H6" i="85"/>
  <c r="I91" i="84"/>
  <c r="I90" i="84"/>
  <c r="I88" i="84"/>
  <c r="I87" i="84"/>
  <c r="I85" i="84"/>
  <c r="I84" i="84"/>
  <c r="I81" i="84"/>
  <c r="I80" i="84"/>
  <c r="I77" i="84"/>
  <c r="I76" i="84"/>
  <c r="I75" i="84"/>
  <c r="I72" i="84"/>
  <c r="I71" i="84"/>
  <c r="I69" i="84"/>
  <c r="I68" i="84"/>
  <c r="I67" i="84"/>
  <c r="I66" i="84"/>
  <c r="I65" i="84"/>
  <c r="I63" i="84"/>
  <c r="I56" i="84"/>
  <c r="I54" i="84"/>
  <c r="I53" i="84"/>
  <c r="I51" i="84"/>
  <c r="I50" i="84"/>
  <c r="I49" i="84"/>
  <c r="I48" i="84"/>
  <c r="I47" i="84"/>
  <c r="I46" i="84"/>
  <c r="I45" i="84"/>
  <c r="I44" i="84"/>
  <c r="I42" i="84"/>
  <c r="I41" i="84"/>
  <c r="I40" i="84"/>
  <c r="I38" i="84"/>
  <c r="I37" i="84"/>
  <c r="I35" i="84"/>
  <c r="I34" i="84"/>
  <c r="I21" i="84"/>
  <c r="I20" i="84"/>
  <c r="I17" i="84"/>
  <c r="I16" i="84"/>
  <c r="I15" i="84"/>
  <c r="I14" i="84"/>
  <c r="I11" i="84"/>
  <c r="I10" i="84"/>
  <c r="I9" i="84"/>
  <c r="I8" i="84"/>
  <c r="I7" i="84"/>
  <c r="I6" i="84"/>
  <c r="G15" i="83"/>
  <c r="G12" i="83"/>
  <c r="G10" i="83"/>
  <c r="E12" i="83" s="1"/>
  <c r="E15" i="83"/>
  <c r="E10" i="83"/>
  <c r="E7" i="83"/>
  <c r="G7" i="83" s="1"/>
  <c r="H73" i="82"/>
  <c r="H72" i="82"/>
  <c r="H71" i="82"/>
  <c r="H69" i="82"/>
  <c r="H68" i="82"/>
  <c r="H67" i="82"/>
  <c r="H65" i="82"/>
  <c r="H62" i="82"/>
  <c r="H61" i="82"/>
  <c r="H60" i="82"/>
  <c r="H59" i="82"/>
  <c r="H57" i="82"/>
  <c r="H56" i="82"/>
  <c r="H55" i="82"/>
  <c r="H54" i="82"/>
  <c r="H52" i="82"/>
  <c r="H51" i="82"/>
  <c r="H50" i="82"/>
  <c r="H49" i="82"/>
  <c r="H48" i="82"/>
  <c r="H47" i="82"/>
  <c r="H46" i="82"/>
  <c r="H45" i="82"/>
  <c r="H44" i="82"/>
  <c r="H43" i="82"/>
  <c r="H42" i="82"/>
  <c r="H41" i="82"/>
  <c r="H40" i="82"/>
  <c r="H39" i="82"/>
  <c r="H38" i="82"/>
  <c r="H37" i="82"/>
  <c r="H36" i="82"/>
  <c r="H33" i="82"/>
  <c r="H32" i="82"/>
  <c r="H31" i="82"/>
  <c r="H30" i="82"/>
  <c r="H28" i="82"/>
  <c r="H27" i="82"/>
  <c r="H26" i="82"/>
  <c r="H25" i="82"/>
  <c r="H23" i="82"/>
  <c r="H22" i="82"/>
  <c r="H21" i="82"/>
  <c r="H20" i="82"/>
  <c r="H19" i="82"/>
  <c r="H18" i="82"/>
  <c r="H17" i="82"/>
  <c r="H16" i="82"/>
  <c r="H15" i="82"/>
  <c r="H14" i="82"/>
  <c r="H13" i="82"/>
  <c r="H12" i="82"/>
  <c r="H11" i="82"/>
  <c r="H10" i="82"/>
  <c r="H9" i="82"/>
  <c r="H8" i="82"/>
  <c r="H7" i="82"/>
  <c r="H13" i="80"/>
  <c r="H72" i="79"/>
  <c r="H14" i="79"/>
  <c r="I114" i="81"/>
  <c r="I113" i="81"/>
  <c r="I112" i="81"/>
  <c r="I110" i="81"/>
  <c r="I109" i="81"/>
  <c r="I108" i="81"/>
  <c r="I96" i="81"/>
  <c r="I95" i="81"/>
  <c r="I94" i="81"/>
  <c r="I93" i="81"/>
  <c r="I91" i="81"/>
  <c r="I90" i="81"/>
  <c r="I89" i="81"/>
  <c r="I88" i="81"/>
  <c r="I87" i="81"/>
  <c r="I85" i="81"/>
  <c r="I84" i="81"/>
  <c r="I83" i="81"/>
  <c r="I82" i="81"/>
  <c r="I81" i="81"/>
  <c r="I80" i="81"/>
  <c r="I77" i="81"/>
  <c r="I76" i="81"/>
  <c r="I75" i="81"/>
  <c r="I74" i="81"/>
  <c r="I73" i="81"/>
  <c r="I72" i="81"/>
  <c r="I68" i="81"/>
  <c r="I67" i="81"/>
  <c r="I65" i="81"/>
  <c r="I64" i="81"/>
  <c r="I62" i="81"/>
  <c r="I61" i="81"/>
  <c r="I59" i="81"/>
  <c r="I58" i="81"/>
  <c r="I55" i="81"/>
  <c r="I54" i="81"/>
  <c r="I53" i="81"/>
  <c r="I52" i="81"/>
  <c r="I51" i="81"/>
  <c r="I49" i="81"/>
  <c r="I48" i="81"/>
  <c r="I47" i="81"/>
  <c r="I46" i="81"/>
  <c r="I45" i="81"/>
  <c r="I43" i="81"/>
  <c r="I42" i="81"/>
  <c r="I41" i="81"/>
  <c r="I31" i="81"/>
  <c r="I30" i="81"/>
  <c r="I28" i="81"/>
  <c r="I27" i="81"/>
  <c r="I26" i="81"/>
  <c r="I24" i="81"/>
  <c r="I23" i="81"/>
  <c r="I22" i="81"/>
  <c r="I20" i="81"/>
  <c r="I19" i="81"/>
  <c r="I18" i="81"/>
  <c r="I16" i="81"/>
  <c r="I15" i="81"/>
  <c r="I14" i="81"/>
  <c r="I11" i="81"/>
  <c r="G10" i="81"/>
  <c r="I10" i="81" s="1"/>
  <c r="G7" i="81"/>
  <c r="I7" i="81" s="1"/>
  <c r="H66" i="80"/>
  <c r="H65" i="80"/>
  <c r="H64" i="80"/>
  <c r="H63" i="80"/>
  <c r="H62" i="80"/>
  <c r="H61" i="80"/>
  <c r="H58" i="80"/>
  <c r="H57" i="80"/>
  <c r="H55" i="80"/>
  <c r="H54" i="80"/>
  <c r="H52" i="80"/>
  <c r="H51" i="80"/>
  <c r="H50" i="80"/>
  <c r="H49" i="80"/>
  <c r="H48" i="80"/>
  <c r="H46" i="80"/>
  <c r="H45" i="80"/>
  <c r="H44" i="80"/>
  <c r="H43" i="80"/>
  <c r="H42" i="80"/>
  <c r="H40" i="80"/>
  <c r="H39" i="80"/>
  <c r="H37" i="80"/>
  <c r="H36" i="80"/>
  <c r="H35" i="80"/>
  <c r="H34" i="80"/>
  <c r="H33" i="80"/>
  <c r="H31" i="80"/>
  <c r="H30" i="80"/>
  <c r="H29" i="80"/>
  <c r="H28" i="80"/>
  <c r="H27" i="80"/>
  <c r="H25" i="80"/>
  <c r="H24" i="80"/>
  <c r="H23" i="80"/>
  <c r="H22" i="80"/>
  <c r="H21" i="80"/>
  <c r="H19" i="80"/>
  <c r="H18" i="80"/>
  <c r="H17" i="80"/>
  <c r="H16" i="80"/>
  <c r="H15" i="80"/>
  <c r="F13" i="80"/>
  <c r="H10" i="80"/>
  <c r="H9" i="80"/>
  <c r="H8" i="80"/>
  <c r="H7" i="80"/>
  <c r="H6" i="80"/>
  <c r="G48" i="93" l="1"/>
  <c r="H52" i="89"/>
  <c r="H77" i="79"/>
  <c r="H76" i="79"/>
  <c r="H75" i="79"/>
  <c r="H73" i="79"/>
  <c r="H69" i="79"/>
  <c r="H66" i="79"/>
  <c r="H65" i="79"/>
  <c r="H64" i="79"/>
  <c r="H62" i="79"/>
  <c r="H61" i="79"/>
  <c r="H60" i="79"/>
  <c r="H58" i="79"/>
  <c r="H57" i="79"/>
  <c r="H56" i="79"/>
  <c r="H53" i="79"/>
  <c r="H52" i="79"/>
  <c r="H50" i="79"/>
  <c r="H49" i="79"/>
  <c r="H48" i="79"/>
  <c r="H46" i="79"/>
  <c r="H45" i="79"/>
  <c r="H44" i="79"/>
  <c r="H43" i="79"/>
  <c r="H42" i="79"/>
  <c r="H41" i="79"/>
  <c r="H40" i="79"/>
  <c r="H39" i="79"/>
  <c r="H37" i="79"/>
  <c r="H36" i="79"/>
  <c r="H35" i="79"/>
  <c r="H34" i="79"/>
  <c r="H33" i="79"/>
  <c r="H31" i="79"/>
  <c r="H30" i="79"/>
  <c r="H29" i="79"/>
  <c r="H28" i="79"/>
  <c r="H27" i="79"/>
  <c r="H25" i="79"/>
  <c r="H24" i="79"/>
  <c r="H23" i="79"/>
  <c r="H22" i="79"/>
  <c r="H21" i="79"/>
  <c r="H19" i="79"/>
  <c r="H18" i="79"/>
  <c r="H16" i="79"/>
  <c r="H12" i="79"/>
  <c r="H7" i="79"/>
  <c r="H6" i="79"/>
  <c r="F72" i="79"/>
  <c r="F14" i="79"/>
  <c r="F10" i="79"/>
  <c r="H10" i="79" s="1"/>
  <c r="H61" i="78"/>
  <c r="H60" i="78"/>
  <c r="H59" i="78"/>
  <c r="H57" i="78"/>
  <c r="H56" i="78"/>
  <c r="H55" i="78"/>
  <c r="H54" i="78"/>
  <c r="H53" i="78"/>
  <c r="H52" i="78"/>
  <c r="H50" i="78"/>
  <c r="H49" i="78"/>
  <c r="H48" i="78"/>
  <c r="H47" i="78"/>
  <c r="H46" i="78"/>
  <c r="H44" i="78"/>
  <c r="H43" i="78"/>
  <c r="H41" i="78"/>
  <c r="H40" i="78"/>
  <c r="H38" i="78"/>
  <c r="H37" i="78"/>
  <c r="H35" i="78"/>
  <c r="H34" i="78"/>
  <c r="H32" i="78"/>
  <c r="H31" i="78"/>
  <c r="H30" i="78"/>
  <c r="H28" i="78"/>
  <c r="H27" i="78"/>
  <c r="H26" i="78"/>
  <c r="H25" i="78"/>
  <c r="H23" i="78"/>
  <c r="H22" i="78"/>
  <c r="H21" i="78"/>
  <c r="H20" i="78"/>
  <c r="H18" i="78"/>
  <c r="H17" i="78"/>
  <c r="H15" i="78"/>
  <c r="H14" i="78"/>
  <c r="H11" i="78"/>
  <c r="H10" i="78"/>
  <c r="H8" i="78"/>
  <c r="H7" i="78"/>
  <c r="H108" i="77"/>
  <c r="H107" i="77"/>
  <c r="H106" i="77"/>
  <c r="H105" i="77"/>
  <c r="H104" i="77"/>
  <c r="H102" i="77"/>
  <c r="H101" i="77"/>
  <c r="H100" i="77"/>
  <c r="H99" i="77"/>
  <c r="H97" i="77"/>
  <c r="H96" i="77"/>
  <c r="H94" i="77"/>
  <c r="H93" i="77"/>
  <c r="H92" i="77"/>
  <c r="H91" i="77"/>
  <c r="H90" i="77"/>
  <c r="H88" i="77"/>
  <c r="H87" i="77"/>
  <c r="H86" i="77"/>
  <c r="H85" i="77"/>
  <c r="H84" i="77"/>
  <c r="H83" i="77"/>
  <c r="H81" i="77"/>
  <c r="H80" i="77"/>
  <c r="H79" i="77"/>
  <c r="H77" i="77"/>
  <c r="H76" i="77"/>
  <c r="H74" i="77"/>
  <c r="H73" i="77"/>
  <c r="H70" i="77"/>
  <c r="H69" i="77"/>
  <c r="H68" i="77"/>
  <c r="H67" i="77"/>
  <c r="H65" i="77"/>
  <c r="H64" i="77"/>
  <c r="H62" i="77"/>
  <c r="H61" i="77"/>
  <c r="H60" i="77"/>
  <c r="H59" i="77"/>
  <c r="H58" i="77"/>
  <c r="H55" i="77"/>
  <c r="H54" i="77"/>
  <c r="H53" i="77"/>
  <c r="H52" i="77"/>
  <c r="H51" i="77"/>
  <c r="H50" i="77"/>
  <c r="H49" i="77"/>
  <c r="H48" i="77"/>
  <c r="H47" i="77"/>
  <c r="H45" i="77"/>
  <c r="H44" i="77"/>
  <c r="H43" i="77"/>
  <c r="H41" i="77"/>
  <c r="H39" i="77"/>
  <c r="H38" i="77"/>
  <c r="H37" i="77"/>
  <c r="H36" i="77"/>
  <c r="H34" i="77"/>
  <c r="H33" i="77"/>
  <c r="H27" i="77"/>
  <c r="H26" i="77"/>
  <c r="H25" i="77"/>
  <c r="H23" i="77"/>
  <c r="H22" i="77"/>
  <c r="H21" i="77"/>
  <c r="H20" i="77"/>
  <c r="H18" i="77"/>
  <c r="H17" i="77"/>
  <c r="H15" i="77"/>
  <c r="H13" i="77"/>
  <c r="H12" i="77"/>
  <c r="H11" i="77"/>
  <c r="H10" i="77"/>
  <c r="H9" i="77"/>
  <c r="H8" i="77"/>
  <c r="H7" i="77"/>
  <c r="H85" i="76"/>
  <c r="H84" i="76"/>
  <c r="H83" i="76"/>
  <c r="H82" i="76"/>
  <c r="H80" i="76"/>
  <c r="H79" i="76"/>
  <c r="H78" i="76"/>
  <c r="H77" i="76"/>
  <c r="H76" i="76"/>
  <c r="H74" i="76"/>
  <c r="H73" i="76"/>
  <c r="H72" i="76"/>
  <c r="H70" i="76"/>
  <c r="H69" i="76"/>
  <c r="H68" i="76"/>
  <c r="H67" i="76"/>
  <c r="H65" i="76"/>
  <c r="H64" i="76"/>
  <c r="H63" i="76"/>
  <c r="H62" i="76"/>
  <c r="H60" i="76"/>
  <c r="H59" i="76"/>
  <c r="H58" i="76"/>
  <c r="H56" i="76"/>
  <c r="H54" i="76"/>
  <c r="H53" i="76"/>
  <c r="H51" i="76"/>
  <c r="H50" i="76"/>
  <c r="H48" i="76"/>
  <c r="H47" i="76"/>
  <c r="H45" i="76"/>
  <c r="H44" i="76"/>
  <c r="H43" i="76"/>
  <c r="H41" i="76"/>
  <c r="H40" i="76"/>
  <c r="H38" i="76"/>
  <c r="H37" i="76"/>
  <c r="H36" i="76"/>
  <c r="H35" i="76"/>
  <c r="H34" i="76"/>
  <c r="H33" i="76"/>
  <c r="H32" i="76"/>
  <c r="H29" i="76"/>
  <c r="H28" i="76"/>
  <c r="H27" i="76"/>
  <c r="H25" i="76"/>
  <c r="H24" i="76"/>
  <c r="H23" i="76"/>
  <c r="H21" i="76"/>
  <c r="H20" i="76"/>
  <c r="H19" i="76"/>
  <c r="H16" i="76"/>
  <c r="H15" i="76"/>
  <c r="H13" i="76"/>
  <c r="H12" i="76"/>
  <c r="H11" i="76"/>
  <c r="H10" i="76"/>
  <c r="H9" i="76"/>
  <c r="H8" i="76"/>
  <c r="H7" i="76"/>
  <c r="H22" i="75"/>
  <c r="H21" i="75"/>
  <c r="H19" i="75"/>
  <c r="H18" i="75"/>
  <c r="H17" i="75"/>
  <c r="H15" i="75"/>
  <c r="H14" i="75"/>
  <c r="H12" i="75"/>
  <c r="H11" i="75"/>
  <c r="H9" i="75"/>
  <c r="H8" i="75"/>
  <c r="H7" i="75"/>
  <c r="H6" i="75"/>
  <c r="H106" i="74"/>
  <c r="H105" i="74"/>
  <c r="H104" i="74"/>
  <c r="H103" i="74"/>
  <c r="H102" i="74"/>
  <c r="H101" i="74"/>
  <c r="H100" i="74"/>
  <c r="H99" i="74"/>
  <c r="H98" i="74"/>
  <c r="H222" i="74"/>
  <c r="H221" i="74"/>
  <c r="H220" i="74"/>
  <c r="H218" i="74"/>
  <c r="H217" i="74"/>
  <c r="H215" i="74"/>
  <c r="H214" i="74"/>
  <c r="H211" i="74"/>
  <c r="H210" i="74"/>
  <c r="H209" i="74"/>
  <c r="H208" i="74"/>
  <c r="H206" i="74"/>
  <c r="H205" i="74"/>
  <c r="H203" i="74"/>
  <c r="H202" i="74"/>
  <c r="H201" i="74"/>
  <c r="H200" i="74"/>
  <c r="H199" i="74"/>
  <c r="H197" i="74"/>
  <c r="H196" i="74"/>
  <c r="H195" i="74"/>
  <c r="H194" i="74"/>
  <c r="H192" i="74"/>
  <c r="H191" i="74"/>
  <c r="H189" i="74"/>
  <c r="H188" i="74"/>
  <c r="H186" i="74"/>
  <c r="H185" i="74"/>
  <c r="H183" i="74"/>
  <c r="H182" i="74"/>
  <c r="H179" i="74"/>
  <c r="H178" i="74"/>
  <c r="H176" i="74"/>
  <c r="H175" i="74"/>
  <c r="H174" i="74"/>
  <c r="H173" i="74"/>
  <c r="H172" i="74"/>
  <c r="H171" i="74"/>
  <c r="H169" i="74"/>
  <c r="H168" i="74"/>
  <c r="H167" i="74"/>
  <c r="H166" i="74"/>
  <c r="H165" i="74"/>
  <c r="H162" i="74"/>
  <c r="H161" i="74"/>
  <c r="H160" i="74"/>
  <c r="H158" i="74"/>
  <c r="H157" i="74"/>
  <c r="H154" i="74"/>
  <c r="H153" i="74"/>
  <c r="H152" i="74"/>
  <c r="H150" i="74"/>
  <c r="H149" i="74"/>
  <c r="H146" i="74"/>
  <c r="H145" i="74"/>
  <c r="H144" i="74"/>
  <c r="H142" i="74"/>
  <c r="H141" i="74"/>
  <c r="H138" i="74"/>
  <c r="H137" i="74"/>
  <c r="H136" i="74"/>
  <c r="H134" i="74"/>
  <c r="H133" i="74"/>
  <c r="H130" i="74"/>
  <c r="H129" i="74"/>
  <c r="H128" i="74"/>
  <c r="H126" i="74"/>
  <c r="H125" i="74"/>
  <c r="H122" i="74"/>
  <c r="H121" i="74"/>
  <c r="H120" i="74"/>
  <c r="H118" i="74"/>
  <c r="H117" i="74"/>
  <c r="H114" i="74"/>
  <c r="H113" i="74"/>
  <c r="H112" i="74"/>
  <c r="H110" i="74"/>
  <c r="H109" i="74"/>
  <c r="H97" i="74"/>
  <c r="H96" i="74"/>
  <c r="H94" i="74"/>
  <c r="H93" i="74"/>
  <c r="H92" i="74"/>
  <c r="H90" i="74"/>
  <c r="H89" i="74"/>
  <c r="H86" i="74"/>
  <c r="H85" i="74"/>
  <c r="H84" i="74"/>
  <c r="H82" i="74"/>
  <c r="H81" i="74"/>
  <c r="H80" i="74"/>
  <c r="H78" i="74"/>
  <c r="H77" i="74"/>
  <c r="H75" i="74"/>
  <c r="H74" i="74"/>
  <c r="H73" i="74"/>
  <c r="H71" i="74"/>
  <c r="H70" i="74"/>
  <c r="H69" i="74"/>
  <c r="H66" i="74"/>
  <c r="H65" i="74"/>
  <c r="H63" i="74"/>
  <c r="H62" i="74"/>
  <c r="H61" i="74"/>
  <c r="H60" i="74"/>
  <c r="H58" i="74"/>
  <c r="H57" i="74"/>
  <c r="H56" i="74"/>
  <c r="H55" i="74"/>
  <c r="H53" i="74"/>
  <c r="H52" i="74"/>
  <c r="H50" i="74"/>
  <c r="H49" i="74"/>
  <c r="H47" i="74"/>
  <c r="H46" i="74"/>
  <c r="H44" i="74"/>
  <c r="H43" i="74"/>
  <c r="H41" i="74"/>
  <c r="H40" i="74"/>
  <c r="H37" i="74"/>
  <c r="H36" i="74"/>
  <c r="H34" i="74"/>
  <c r="H33" i="74"/>
  <c r="H32" i="74"/>
  <c r="H31" i="74"/>
  <c r="H30" i="74"/>
  <c r="H29" i="74"/>
  <c r="H27" i="74"/>
  <c r="H26" i="74"/>
  <c r="H25" i="74"/>
  <c r="H24" i="74"/>
  <c r="H23" i="74"/>
  <c r="H20" i="74"/>
  <c r="H19" i="74"/>
  <c r="H18" i="74"/>
  <c r="H16" i="74"/>
  <c r="H15" i="74"/>
  <c r="H12" i="74"/>
  <c r="H11" i="74"/>
  <c r="H10" i="74"/>
  <c r="H8" i="74"/>
  <c r="H7" i="74"/>
  <c r="H69" i="73"/>
  <c r="H68" i="73"/>
  <c r="H67" i="73"/>
  <c r="H66" i="73"/>
  <c r="H64" i="73"/>
  <c r="H63" i="73"/>
  <c r="H62" i="73"/>
  <c r="H61" i="73"/>
  <c r="H59" i="73"/>
  <c r="H58" i="73"/>
  <c r="H56" i="73"/>
  <c r="H55" i="73"/>
  <c r="H53" i="73"/>
  <c r="H52" i="73"/>
  <c r="H50" i="73"/>
  <c r="H49" i="73"/>
  <c r="H46" i="73"/>
  <c r="H45" i="73"/>
  <c r="H43" i="73"/>
  <c r="H42" i="73"/>
  <c r="H41" i="73"/>
  <c r="H40" i="73"/>
  <c r="H38" i="73"/>
  <c r="H37" i="73"/>
  <c r="H35" i="73"/>
  <c r="H34" i="73"/>
  <c r="H33" i="73"/>
  <c r="H32" i="73"/>
  <c r="H30" i="73"/>
  <c r="H29" i="73"/>
  <c r="H28" i="73"/>
  <c r="H27" i="73"/>
  <c r="H25" i="73"/>
  <c r="H24" i="73"/>
  <c r="H22" i="73"/>
  <c r="H21" i="73"/>
  <c r="H18" i="73"/>
  <c r="H17" i="73"/>
  <c r="H15" i="73"/>
  <c r="H14" i="73"/>
  <c r="H11" i="73"/>
  <c r="H10" i="73"/>
  <c r="H8" i="73"/>
  <c r="H7" i="73"/>
  <c r="H112" i="77" l="1"/>
  <c r="H143" i="72"/>
  <c r="H142" i="72"/>
  <c r="H141" i="72"/>
  <c r="H139" i="72"/>
  <c r="H138" i="72"/>
  <c r="H137" i="72"/>
  <c r="H135" i="72"/>
  <c r="H134" i="72"/>
  <c r="H133" i="72"/>
  <c r="H131" i="72"/>
  <c r="H130" i="72"/>
  <c r="H129" i="72"/>
  <c r="H127" i="72"/>
  <c r="H126" i="72"/>
  <c r="H125" i="72"/>
  <c r="H123" i="72"/>
  <c r="H122" i="72"/>
  <c r="H121" i="72"/>
  <c r="H118" i="72"/>
  <c r="H117" i="72"/>
  <c r="H116" i="72"/>
  <c r="H115" i="72"/>
  <c r="H114" i="72"/>
  <c r="H113" i="72"/>
  <c r="H112" i="72"/>
  <c r="H111" i="72"/>
  <c r="H109" i="72"/>
  <c r="H108" i="72"/>
  <c r="H107" i="72"/>
  <c r="H105" i="72"/>
  <c r="H104" i="72"/>
  <c r="H103" i="72"/>
  <c r="H100" i="72"/>
  <c r="H99" i="72"/>
  <c r="H96" i="72"/>
  <c r="H90" i="72"/>
  <c r="H89" i="72"/>
  <c r="H87" i="72"/>
  <c r="H86" i="72"/>
  <c r="H84" i="72"/>
  <c r="H83" i="72"/>
  <c r="H82" i="72"/>
  <c r="H80" i="72"/>
  <c r="H79" i="72"/>
  <c r="H78" i="72"/>
  <c r="H76" i="72"/>
  <c r="H75" i="72"/>
  <c r="H74" i="72"/>
  <c r="H73" i="72"/>
  <c r="H71" i="72"/>
  <c r="H70" i="72"/>
  <c r="H69" i="72"/>
  <c r="H67" i="72"/>
  <c r="H66" i="72"/>
  <c r="H65" i="72"/>
  <c r="H64" i="72"/>
  <c r="H63" i="72"/>
  <c r="H61" i="72"/>
  <c r="H60" i="72"/>
  <c r="H59" i="72"/>
  <c r="H58" i="72"/>
  <c r="H57" i="72"/>
  <c r="H54" i="72"/>
  <c r="H53" i="72"/>
  <c r="H51" i="72"/>
  <c r="H50" i="72"/>
  <c r="H48" i="72"/>
  <c r="H47" i="72"/>
  <c r="H45" i="72"/>
  <c r="H44" i="72"/>
  <c r="H42" i="72"/>
  <c r="H41" i="72"/>
  <c r="H38" i="72"/>
  <c r="H37" i="72"/>
  <c r="H36" i="72"/>
  <c r="H34" i="72"/>
  <c r="H33" i="72"/>
  <c r="H32" i="72"/>
  <c r="H30" i="72"/>
  <c r="H29" i="72"/>
  <c r="H28" i="72"/>
  <c r="H26" i="72"/>
  <c r="H25" i="72"/>
  <c r="H24" i="72"/>
  <c r="F20" i="72"/>
  <c r="H20" i="72" s="1"/>
  <c r="F15" i="72"/>
  <c r="H15" i="72" s="1"/>
  <c r="F13" i="72"/>
  <c r="H13" i="72" s="1"/>
  <c r="F8" i="72"/>
  <c r="H8" i="72" s="1"/>
  <c r="H16" i="71"/>
  <c r="H15" i="71"/>
  <c r="H14" i="71"/>
  <c r="H12" i="71"/>
  <c r="H11" i="71"/>
  <c r="H8" i="71"/>
  <c r="H7" i="71"/>
  <c r="H6" i="71"/>
  <c r="H20" i="71" s="1"/>
  <c r="G34" i="70"/>
  <c r="G33" i="70"/>
  <c r="G31" i="70"/>
  <c r="G30" i="70"/>
  <c r="G29" i="70"/>
  <c r="G28" i="70"/>
  <c r="G27" i="70"/>
  <c r="G26" i="70"/>
  <c r="G24" i="70"/>
  <c r="G23" i="70"/>
  <c r="G22" i="70"/>
  <c r="G19" i="70"/>
  <c r="G18" i="70"/>
  <c r="G17" i="70"/>
  <c r="G16" i="70"/>
  <c r="G14" i="70"/>
  <c r="G13" i="70"/>
  <c r="G12" i="70"/>
  <c r="G11" i="70"/>
  <c r="G9" i="70"/>
  <c r="G8" i="70"/>
  <c r="G7" i="70"/>
  <c r="G6" i="70"/>
  <c r="E37" i="70"/>
  <c r="G37" i="70" s="1"/>
  <c r="H147" i="72" l="1"/>
  <c r="C119" i="64" l="1"/>
  <c r="C107" i="64"/>
  <c r="C90" i="64"/>
  <c r="C49" i="64"/>
  <c r="C47" i="64"/>
  <c r="I36" i="155"/>
  <c r="G10" i="156"/>
  <c r="C120" i="64" s="1"/>
  <c r="G15" i="153"/>
  <c r="G41" i="154"/>
  <c r="C118" i="64" s="1"/>
  <c r="G23" i="152"/>
  <c r="C117" i="64" s="1"/>
  <c r="G12" i="151"/>
  <c r="C116" i="64" s="1"/>
  <c r="G15" i="150"/>
  <c r="C115" i="64" s="1"/>
  <c r="G24" i="149"/>
  <c r="C114" i="64" s="1"/>
  <c r="H27" i="147"/>
  <c r="C113" i="64" s="1"/>
  <c r="G21" i="148"/>
  <c r="C112" i="64" s="1"/>
  <c r="G28" i="146"/>
  <c r="C111" i="64" s="1"/>
  <c r="I29" i="145"/>
  <c r="C110" i="64" s="1"/>
  <c r="I13" i="144"/>
  <c r="G36" i="143"/>
  <c r="C106" i="64" s="1"/>
  <c r="G11" i="142"/>
  <c r="C105" i="64" s="1"/>
  <c r="G10" i="141"/>
  <c r="C104" i="64" s="1"/>
  <c r="G18" i="140"/>
  <c r="C103" i="64" s="1"/>
  <c r="H24" i="139"/>
  <c r="C102" i="64" s="1"/>
  <c r="H42" i="138"/>
  <c r="C101" i="64" s="1"/>
  <c r="H46" i="137"/>
  <c r="G20" i="136"/>
  <c r="C99" i="64" s="1"/>
  <c r="G18" i="135"/>
  <c r="C98" i="64" s="1"/>
  <c r="H58" i="134"/>
  <c r="C97" i="64" s="1"/>
  <c r="H19" i="133"/>
  <c r="C96" i="64" s="1"/>
  <c r="G20" i="132"/>
  <c r="C95" i="64" s="1"/>
  <c r="H90" i="131"/>
  <c r="C94" i="64" s="1"/>
  <c r="G18" i="130"/>
  <c r="C91" i="64" s="1"/>
  <c r="F14" i="129"/>
  <c r="F15" i="128"/>
  <c r="C89" i="64" s="1"/>
  <c r="F20" i="127"/>
  <c r="C88" i="64" s="1"/>
  <c r="G27" i="126"/>
  <c r="C87" i="64" s="1"/>
  <c r="G15" i="125"/>
  <c r="C86" i="64" s="1"/>
  <c r="H46" i="124"/>
  <c r="C85" i="64" s="1"/>
  <c r="G26" i="123"/>
  <c r="C84" i="64" s="1"/>
  <c r="G40" i="121"/>
  <c r="C83" i="64" s="1"/>
  <c r="G81" i="120"/>
  <c r="C82" i="64" s="1"/>
  <c r="G33" i="119"/>
  <c r="C81" i="64" s="1"/>
  <c r="H77" i="118"/>
  <c r="C80" i="64" s="1"/>
  <c r="G34" i="117"/>
  <c r="H54" i="116"/>
  <c r="C76" i="64" s="1"/>
  <c r="G114" i="115"/>
  <c r="H105" i="114"/>
  <c r="I67" i="113"/>
  <c r="C73" i="64" s="1"/>
  <c r="H79" i="112"/>
  <c r="C72" i="64" s="1"/>
  <c r="F11" i="111"/>
  <c r="C71" i="64" s="1"/>
  <c r="H23" i="110"/>
  <c r="H37" i="108"/>
  <c r="C69" i="64" s="1"/>
  <c r="H127" i="107"/>
  <c r="G20" i="105"/>
  <c r="C60" i="64" s="1"/>
  <c r="H68" i="104"/>
  <c r="G14" i="103"/>
  <c r="C58" i="64" s="1"/>
  <c r="G10" i="102"/>
  <c r="C57" i="64" s="1"/>
  <c r="H18" i="101"/>
  <c r="H16" i="100"/>
  <c r="C55" i="64" s="1"/>
  <c r="G12" i="99"/>
  <c r="C54" i="64" s="1"/>
  <c r="H22" i="98"/>
  <c r="C53" i="64" s="1"/>
  <c r="G17" i="97"/>
  <c r="C52" i="64" s="1"/>
  <c r="G9" i="96"/>
  <c r="G9" i="94"/>
  <c r="C48" i="64" s="1"/>
  <c r="G8" i="95"/>
  <c r="C46" i="64"/>
  <c r="C45" i="64"/>
  <c r="G16" i="91"/>
  <c r="C44" i="64" l="1"/>
  <c r="C50" i="64" s="1"/>
  <c r="C56" i="64"/>
  <c r="C59" i="64"/>
  <c r="C61" i="64" s="1"/>
  <c r="C74" i="64"/>
  <c r="C70" i="64"/>
  <c r="C77" i="64"/>
  <c r="C75" i="64"/>
  <c r="C108" i="64"/>
  <c r="C123" i="64"/>
  <c r="C124" i="64" s="1"/>
  <c r="C66" i="64"/>
  <c r="C64" i="64"/>
  <c r="C67" i="64"/>
  <c r="C121" i="64"/>
  <c r="C92" i="64"/>
  <c r="G16" i="90"/>
  <c r="C40" i="64"/>
  <c r="I200" i="88"/>
  <c r="H51" i="87"/>
  <c r="H88" i="86"/>
  <c r="C35" i="64" s="1"/>
  <c r="H51" i="85"/>
  <c r="C34" i="64" s="1"/>
  <c r="I95" i="84"/>
  <c r="C33" i="64" s="1"/>
  <c r="G19" i="83"/>
  <c r="C30" i="64" s="1"/>
  <c r="H80" i="82"/>
  <c r="I118" i="81"/>
  <c r="H70" i="80"/>
  <c r="C27" i="64" s="1"/>
  <c r="H65" i="78"/>
  <c r="C22" i="64"/>
  <c r="H90" i="76"/>
  <c r="H26" i="75"/>
  <c r="C18" i="64" s="1"/>
  <c r="H226" i="74"/>
  <c r="C17" i="64" s="1"/>
  <c r="H73" i="73"/>
  <c r="C16" i="64" s="1"/>
  <c r="C15" i="64"/>
  <c r="C12" i="64"/>
  <c r="G41" i="70"/>
  <c r="C10" i="64"/>
  <c r="C8" i="64"/>
  <c r="C11" i="64" l="1"/>
  <c r="C21" i="64"/>
  <c r="C78" i="64"/>
  <c r="C41" i="64"/>
  <c r="C42" i="64" s="1"/>
  <c r="C29" i="64"/>
  <c r="C23" i="64"/>
  <c r="C36" i="64"/>
  <c r="C28" i="64"/>
  <c r="C37" i="64"/>
  <c r="C19" i="64"/>
  <c r="C24" i="64" l="1"/>
  <c r="C38" i="64"/>
  <c r="C9" i="64"/>
  <c r="H81" i="79" l="1"/>
  <c r="C26" i="64" s="1"/>
  <c r="C31" i="64" l="1"/>
  <c r="C13" i="64" l="1"/>
  <c r="C129" i="64" s="1"/>
  <c r="C132" i="64" l="1"/>
  <c r="C134" i="64" s="1"/>
</calcChain>
</file>

<file path=xl/sharedStrings.xml><?xml version="1.0" encoding="utf-8"?>
<sst xmlns="http://schemas.openxmlformats.org/spreadsheetml/2006/main" count="13138" uniqueCount="5847">
  <si>
    <t>metre (m)</t>
  </si>
  <si>
    <t>C2.3.27</t>
  </si>
  <si>
    <t xml:space="preserve">Extra over item C2.3.21 for encasing (wrapping) joints </t>
  </si>
  <si>
    <t>C2.3.27.1</t>
  </si>
  <si>
    <t>State for each water main the number of joints to be encased (wrapped)</t>
  </si>
  <si>
    <t>State diameter</t>
  </si>
  <si>
    <t>C2.3.28</t>
  </si>
  <si>
    <t xml:space="preserve">Installation of hydrants and water meters </t>
  </si>
  <si>
    <t>C2.3.28.1</t>
  </si>
  <si>
    <t>Describe hydrant type</t>
  </si>
  <si>
    <t>C2.3.28.2</t>
  </si>
  <si>
    <t>Describe water meter type</t>
  </si>
  <si>
    <t>C2.3.28.3</t>
  </si>
  <si>
    <t>Etc., insert additional items as required</t>
  </si>
  <si>
    <t>C2.3.29</t>
  </si>
  <si>
    <t>Bedding for water mains (Class B and C) and fill blanket compacted to 90 % of MDD (100 % for sand)</t>
  </si>
  <si>
    <t>C2.3.29.1</t>
  </si>
  <si>
    <t>(c)</t>
  </si>
  <si>
    <t>(d)</t>
  </si>
  <si>
    <t>(e)</t>
  </si>
  <si>
    <t>C2.3.29.2</t>
  </si>
  <si>
    <t>C1.2</t>
  </si>
  <si>
    <t>GENERAL REQUIREMENTS AND PROVISIONS</t>
  </si>
  <si>
    <t>ITEM</t>
  </si>
  <si>
    <t>DESCRIPTION</t>
  </si>
  <si>
    <t>UNIT</t>
  </si>
  <si>
    <t>QTY</t>
  </si>
  <si>
    <t>RATE</t>
  </si>
  <si>
    <t>AMT</t>
  </si>
  <si>
    <t>Note to compiler: Items requiring additional information to be provided by compiler is marked in this column by X.</t>
  </si>
  <si>
    <t>C1.2.1</t>
  </si>
  <si>
    <t>Environmental Management</t>
  </si>
  <si>
    <t>C1.2.1.1</t>
  </si>
  <si>
    <t>Monitoring of compliance with and reporting on the EMP</t>
  </si>
  <si>
    <t>month</t>
  </si>
  <si>
    <t>C1.2.1.2</t>
  </si>
  <si>
    <r>
      <t>Dedicated environmental officer</t>
    </r>
    <r>
      <rPr>
        <sz val="10"/>
        <color theme="1"/>
        <rFont val="Arial"/>
        <family val="2"/>
      </rPr>
      <t xml:space="preserve"> </t>
    </r>
    <r>
      <rPr>
        <i/>
        <sz val="10"/>
        <color theme="1"/>
        <rFont val="Arial"/>
        <family val="2"/>
      </rPr>
      <t>(if specified in the Contract Documentation)</t>
    </r>
  </si>
  <si>
    <t>X</t>
  </si>
  <si>
    <t>C1.2.2</t>
  </si>
  <si>
    <t>Programming and Reporting</t>
  </si>
  <si>
    <t>C1.2.2.1</t>
  </si>
  <si>
    <t>Submission of a Scheme 1 Programme</t>
  </si>
  <si>
    <t>lump sum</t>
  </si>
  <si>
    <t>lump</t>
  </si>
  <si>
    <t>sum</t>
  </si>
  <si>
    <t>C1.2.2.2</t>
  </si>
  <si>
    <t>Reviewing and updating a Scheme 1 Programme</t>
  </si>
  <si>
    <t xml:space="preserve">month </t>
  </si>
  <si>
    <t>C1.2.2.3</t>
  </si>
  <si>
    <t>Submission of a Scheme 2 Initial Programme</t>
  </si>
  <si>
    <t>C1.2.2.4</t>
  </si>
  <si>
    <t>Submission of a Scheme 2 Full Programme</t>
  </si>
  <si>
    <t>C1.2.2.5</t>
  </si>
  <si>
    <t>Reviewing and updating a Scheme 2 programme every month</t>
  </si>
  <si>
    <t>C1.2.2.6</t>
  </si>
  <si>
    <t>Preparation and submission of all information and reports specified in the Contract Documentation</t>
  </si>
  <si>
    <t>C1.2.3</t>
  </si>
  <si>
    <t>Routine road maintenance of existing public roads within the Site of the Works or other public roads outside the Site of the Works which are used as detours</t>
  </si>
  <si>
    <t>C 1.2.3.1</t>
  </si>
  <si>
    <t>Grass cutting</t>
  </si>
  <si>
    <t>hectare (ha)</t>
  </si>
  <si>
    <t>C1.2.3.2</t>
  </si>
  <si>
    <t>Drain cleaning</t>
  </si>
  <si>
    <t>kilometre (km)</t>
  </si>
  <si>
    <t>C1.2.3.3</t>
  </si>
  <si>
    <t>Cleaning out culverts</t>
  </si>
  <si>
    <r>
      <t>cubic metre (m</t>
    </r>
    <r>
      <rPr>
        <vertAlign val="superscript"/>
        <sz val="10"/>
        <rFont val="Arial"/>
        <family val="2"/>
      </rPr>
      <t>3</t>
    </r>
    <r>
      <rPr>
        <sz val="10"/>
        <rFont val="Arial"/>
        <family val="2"/>
      </rPr>
      <t>)</t>
    </r>
  </si>
  <si>
    <t>C1.2.3.4</t>
  </si>
  <si>
    <t>Collection of rubbish / litter</t>
  </si>
  <si>
    <t>C1.2.3.5</t>
  </si>
  <si>
    <t>Base patching using crushed stone material stabilised with bitumen emulsion and cement</t>
  </si>
  <si>
    <t>C1.2.3.6</t>
  </si>
  <si>
    <t>Base and/or surface patching using cold premixed asphalt</t>
  </si>
  <si>
    <t>kilogram (kg)</t>
  </si>
  <si>
    <t>C1.2.3.7</t>
  </si>
  <si>
    <t>Base and/or surface patching using hot plant mixed asphalt</t>
  </si>
  <si>
    <t>ton (t)</t>
  </si>
  <si>
    <t>C1.2.3.8</t>
  </si>
  <si>
    <t>Replacement of damaged guardrails including posts</t>
  </si>
  <si>
    <t>C1.2.3.9</t>
  </si>
  <si>
    <t>Grading of temporary gravel deviations and existing roads used as detours</t>
  </si>
  <si>
    <t>C1.2.3.10</t>
  </si>
  <si>
    <t>Watering of temporary gravel deviations and existing roads used as detours</t>
  </si>
  <si>
    <t>kilolitre (kℓ)</t>
  </si>
  <si>
    <t>C1.2.3.11</t>
  </si>
  <si>
    <t>Other road maintenance work ordered by the Engineer</t>
  </si>
  <si>
    <t>provisional sum</t>
  </si>
  <si>
    <t>Prov</t>
  </si>
  <si>
    <t>Sum</t>
  </si>
  <si>
    <t>C1.2.3.12</t>
  </si>
  <si>
    <t>Handling cost, profit and all other charges in respect of item C1.2.3.11</t>
  </si>
  <si>
    <t>percentage (%)</t>
  </si>
  <si>
    <t>C1.2.3.13</t>
  </si>
  <si>
    <t>Liaison with the routine road maintenance contractor</t>
  </si>
  <si>
    <t>C1.2.4</t>
  </si>
  <si>
    <t>Stakeholder liaison</t>
  </si>
  <si>
    <t>C1.2.5</t>
  </si>
  <si>
    <t xml:space="preserve">Safety </t>
  </si>
  <si>
    <t>C1.2.5.1</t>
  </si>
  <si>
    <t>Health and safety plan</t>
  </si>
  <si>
    <t>C1.2.5.2</t>
  </si>
  <si>
    <t>Implementation of health and safety plan</t>
  </si>
  <si>
    <t>C1.2.6</t>
  </si>
  <si>
    <t>Work adjacent to properties</t>
  </si>
  <si>
    <t>C1.2.6.1</t>
  </si>
  <si>
    <t>Survey of adjacent properties</t>
  </si>
  <si>
    <t>number (No.)</t>
  </si>
  <si>
    <t>C1.2.6.2</t>
  </si>
  <si>
    <t>Preventive and/or mitigation measures</t>
  </si>
  <si>
    <t>C1.2.6.3</t>
  </si>
  <si>
    <t>Handling cost, profit and all other charges in respect of item C1.2.6.2</t>
  </si>
  <si>
    <t>PC1.2.7</t>
  </si>
  <si>
    <t>Road safety audits</t>
  </si>
  <si>
    <t>C1.2.7.1</t>
  </si>
  <si>
    <t>Stage 4 work zone traffic management audit</t>
  </si>
  <si>
    <t>C1.2.7.2</t>
  </si>
  <si>
    <t>Handling cost, profit and all other charges in respect of item C1.2.7.1</t>
  </si>
  <si>
    <t>C1.2.7.3</t>
  </si>
  <si>
    <t>Stage 5 pre-opening stage traffic safety audit</t>
  </si>
  <si>
    <t>C1.2.7.4</t>
  </si>
  <si>
    <t>Handling cost, profit and all other charges in respect of item C1.2.7.3</t>
  </si>
  <si>
    <t>C1.2.8</t>
  </si>
  <si>
    <t>Dayworks</t>
  </si>
  <si>
    <t>C1.2.8.1</t>
  </si>
  <si>
    <t>Personnel</t>
  </si>
  <si>
    <t>(a)</t>
  </si>
  <si>
    <t>Unskilled labourer</t>
  </si>
  <si>
    <t>hour (h)</t>
  </si>
  <si>
    <t>(b)</t>
  </si>
  <si>
    <t>Semi-skilled labourer</t>
  </si>
  <si>
    <t>Skilled labourer</t>
  </si>
  <si>
    <t>Gang leader</t>
  </si>
  <si>
    <t>Foreman</t>
  </si>
  <si>
    <t>(f)</t>
  </si>
  <si>
    <t>Skilled artisan</t>
  </si>
  <si>
    <t>C1.2.8.2</t>
  </si>
  <si>
    <r>
      <t>Construction equipment</t>
    </r>
    <r>
      <rPr>
        <sz val="10"/>
        <color theme="1"/>
        <rFont val="Arial"/>
        <family val="2"/>
      </rPr>
      <t xml:space="preserve"> </t>
    </r>
    <r>
      <rPr>
        <i/>
        <sz val="10"/>
        <color theme="1"/>
        <rFont val="Arial"/>
        <family val="2"/>
      </rPr>
      <t>(specify size and/or model number)</t>
    </r>
  </si>
  <si>
    <t>Motor grader</t>
  </si>
  <si>
    <t>Vibratory roller</t>
  </si>
  <si>
    <t>Pneumatic roller</t>
  </si>
  <si>
    <t>Front end loader</t>
  </si>
  <si>
    <t>Tractor loader backhoe</t>
  </si>
  <si>
    <t>Excavator</t>
  </si>
  <si>
    <t>(g)</t>
  </si>
  <si>
    <t>Compressor</t>
  </si>
  <si>
    <t>(h)</t>
  </si>
  <si>
    <r>
      <t xml:space="preserve">Other equipment </t>
    </r>
    <r>
      <rPr>
        <i/>
        <sz val="10"/>
        <color theme="1"/>
        <rFont val="Arial"/>
        <family val="2"/>
      </rPr>
      <t>(specify)</t>
    </r>
  </si>
  <si>
    <t>C1.2.8.3</t>
  </si>
  <si>
    <r>
      <t xml:space="preserve">Vehicles </t>
    </r>
    <r>
      <rPr>
        <i/>
        <sz val="10"/>
        <color theme="1"/>
        <rFont val="Arial"/>
        <family val="2"/>
      </rPr>
      <t>(specify size)</t>
    </r>
  </si>
  <si>
    <t>Light delivery vehicle (2000cc engine capacity)</t>
  </si>
  <si>
    <t>Flatbed truck (2 - 3 ton)</t>
  </si>
  <si>
    <r>
      <t>Dump truck  (6m</t>
    </r>
    <r>
      <rPr>
        <vertAlign val="superscript"/>
        <sz val="10"/>
        <color rgb="FF000000"/>
        <rFont val="Arial"/>
        <family val="2"/>
      </rPr>
      <t>3</t>
    </r>
    <r>
      <rPr>
        <sz val="10"/>
        <color rgb="FF000000"/>
        <rFont val="Arial"/>
        <family val="2"/>
      </rPr>
      <t>)</t>
    </r>
  </si>
  <si>
    <r>
      <t xml:space="preserve">Other vehicles </t>
    </r>
    <r>
      <rPr>
        <i/>
        <sz val="10"/>
        <color theme="1"/>
        <rFont val="Arial"/>
        <family val="2"/>
      </rPr>
      <t>(specify)</t>
    </r>
  </si>
  <si>
    <t>C1.2.8.4</t>
  </si>
  <si>
    <t>Materials</t>
  </si>
  <si>
    <t>Procurement of materials</t>
  </si>
  <si>
    <t>Contractor's handling costs, profit and all other charges in respect of item C1.2.8.4(a)</t>
  </si>
  <si>
    <t>C1.2.9</t>
  </si>
  <si>
    <t>Disposal of non-useable assets</t>
  </si>
  <si>
    <t>C1.2.9.1</t>
  </si>
  <si>
    <r>
      <t xml:space="preserve">Disposal of non-useable assets identified in the Contract Documentation at time of tender
</t>
    </r>
    <r>
      <rPr>
        <i/>
        <sz val="10"/>
        <color theme="1"/>
        <rFont val="Arial"/>
        <family val="2"/>
      </rPr>
      <t>(list items and quantity)</t>
    </r>
  </si>
  <si>
    <t>rate (per asset)</t>
  </si>
  <si>
    <t>C1.2.9.2</t>
  </si>
  <si>
    <t>Disposal of non-useable assets not identified at time of tender</t>
  </si>
  <si>
    <t>C1.2.9.3</t>
  </si>
  <si>
    <t>Handling cost, profit and all other charges in respect of item C1.2.9.2</t>
  </si>
  <si>
    <t>PC1.2.10</t>
  </si>
  <si>
    <t>Dispute Adjudication Board (DAB)</t>
  </si>
  <si>
    <t>Employer’s contribution to DAB (50%)</t>
  </si>
  <si>
    <t>prime cost (PC) sum</t>
  </si>
  <si>
    <t>Prime</t>
  </si>
  <si>
    <t>Cost</t>
  </si>
  <si>
    <t>TOTAL CARRIED FORWARD TO SUMMARY</t>
  </si>
  <si>
    <t>C1.3</t>
  </si>
  <si>
    <t>CONTRACTOR’S SITE ESTABLISHMENT AND GENERAL OBLIGATIONS</t>
  </si>
  <si>
    <t>PC1.3.1</t>
  </si>
  <si>
    <t>The Contractor's general obligations</t>
  </si>
  <si>
    <t>C1.3.1.1</t>
  </si>
  <si>
    <t>Fixed obligations</t>
  </si>
  <si>
    <t>C1.3.1.2</t>
  </si>
  <si>
    <t>Value-related obligations</t>
  </si>
  <si>
    <t>Time-related obligations</t>
  </si>
  <si>
    <t>Mobilisation period</t>
  </si>
  <si>
    <t>Execution of the works</t>
  </si>
  <si>
    <t>Suspension Cost</t>
  </si>
  <si>
    <t>De-establishment</t>
  </si>
  <si>
    <t>number</t>
  </si>
  <si>
    <t>Re-establishment</t>
  </si>
  <si>
    <t>Suspension period</t>
  </si>
  <si>
    <t>Engineer's cost</t>
  </si>
  <si>
    <t>prime</t>
  </si>
  <si>
    <t>C1.3.2</t>
  </si>
  <si>
    <t>Contract sign boards</t>
  </si>
  <si>
    <r>
      <t>square metre (m</t>
    </r>
    <r>
      <rPr>
        <vertAlign val="superscript"/>
        <sz val="10"/>
        <color rgb="FF000000"/>
        <rFont val="Arial"/>
        <family val="2"/>
      </rPr>
      <t>2</t>
    </r>
    <r>
      <rPr>
        <sz val="10"/>
        <color rgb="FF000000"/>
        <rFont val="Arial"/>
        <family val="2"/>
      </rPr>
      <t>)</t>
    </r>
  </si>
  <si>
    <t>C1.4</t>
  </si>
  <si>
    <t>FACILITIES FOR THE ENGINEER</t>
  </si>
  <si>
    <t>C1.4.1</t>
  </si>
  <si>
    <t>Site accommodation</t>
  </si>
  <si>
    <t>C1.4.1.1</t>
  </si>
  <si>
    <t xml:space="preserve">Offices and conference room </t>
  </si>
  <si>
    <t>C1.4.1.2</t>
  </si>
  <si>
    <t>Laboratories</t>
  </si>
  <si>
    <t>C1.4.1.3</t>
  </si>
  <si>
    <t>Open concrete working floors and verandas</t>
  </si>
  <si>
    <t>C1.4.1.4</t>
  </si>
  <si>
    <t>Roofs over open concrete working floors and verandas</t>
  </si>
  <si>
    <t>C1.4.1.5</t>
  </si>
  <si>
    <t xml:space="preserve">Store rooms inside the laboratory </t>
  </si>
  <si>
    <t>C1.4.1.6</t>
  </si>
  <si>
    <t>Car ports</t>
  </si>
  <si>
    <t>C1.4.1.7</t>
  </si>
  <si>
    <r>
      <t xml:space="preserve">Ablution unit </t>
    </r>
    <r>
      <rPr>
        <i/>
        <sz val="10"/>
        <color theme="1"/>
        <rFont val="Arial"/>
        <family val="2"/>
      </rPr>
      <t>(equipped as specified)</t>
    </r>
  </si>
  <si>
    <t>C1.4.1.8</t>
  </si>
  <si>
    <t>Change room with a shower</t>
  </si>
  <si>
    <t>C1.4.1.9</t>
  </si>
  <si>
    <r>
      <t xml:space="preserve">Kitchen unit </t>
    </r>
    <r>
      <rPr>
        <i/>
        <sz val="10"/>
        <color theme="1"/>
        <rFont val="Arial"/>
        <family val="2"/>
      </rPr>
      <t>(equipped as specified)</t>
    </r>
  </si>
  <si>
    <t>C1.4.1.10</t>
  </si>
  <si>
    <r>
      <t xml:space="preserve">Type A prefabricated house </t>
    </r>
    <r>
      <rPr>
        <i/>
        <sz val="10"/>
        <color theme="1"/>
        <rFont val="Arial"/>
        <family val="2"/>
      </rPr>
      <t>(equipped as specified)</t>
    </r>
  </si>
  <si>
    <t>C1.4.1.11</t>
  </si>
  <si>
    <r>
      <t xml:space="preserve">Type B prefabricated house </t>
    </r>
    <r>
      <rPr>
        <i/>
        <sz val="10"/>
        <color theme="1"/>
        <rFont val="Arial"/>
        <family val="2"/>
      </rPr>
      <t>(equipped as specified)</t>
    </r>
  </si>
  <si>
    <t>C1.4.1.12</t>
  </si>
  <si>
    <r>
      <t xml:space="preserve">Type C prefabricated house </t>
    </r>
    <r>
      <rPr>
        <i/>
        <sz val="10"/>
        <color theme="1"/>
        <rFont val="Arial"/>
        <family val="2"/>
      </rPr>
      <t>(equipped as specified)</t>
    </r>
  </si>
  <si>
    <t>C1.4.1.13</t>
  </si>
  <si>
    <t>Rented housing paid for by the Contractor</t>
  </si>
  <si>
    <t>C1.4.1.14</t>
  </si>
  <si>
    <t>Contractor's handling costs, profit and all other charges in respect of item C1.4.1.13</t>
  </si>
  <si>
    <t>C1.4.2</t>
  </si>
  <si>
    <t>Items measured by area</t>
  </si>
  <si>
    <t>C1.4.2.1</t>
  </si>
  <si>
    <t>Shelving as specified, complete with brackets</t>
  </si>
  <si>
    <t>C1.4.2.2</t>
  </si>
  <si>
    <t>Work benches with a concrete slab top</t>
  </si>
  <si>
    <t>C1.4.2.3</t>
  </si>
  <si>
    <t>Work-benches with a wooden top</t>
  </si>
  <si>
    <t>C1.4.2.4</t>
  </si>
  <si>
    <t>Constant-temperature baths of concrete and/or plastered brick</t>
  </si>
  <si>
    <t>C1.4.2.5</t>
  </si>
  <si>
    <t>Concrete footings and pedestals for laboratory equipment</t>
  </si>
  <si>
    <t>C1.4.2.6</t>
  </si>
  <si>
    <t>Roller blinds, opaque type</t>
  </si>
  <si>
    <t>C1.4.2.7</t>
  </si>
  <si>
    <t>Venetian blinds</t>
  </si>
  <si>
    <t>C1.4.2.8</t>
  </si>
  <si>
    <t>Notice boards</t>
  </si>
  <si>
    <t>C1.4.2.9</t>
  </si>
  <si>
    <t>White boards</t>
  </si>
  <si>
    <t>C1.4.2.10</t>
  </si>
  <si>
    <t>Galvanised wire mesh fencing for store rooms</t>
  </si>
  <si>
    <t>C1.4.2.11</t>
  </si>
  <si>
    <t>Galvanised wire mesh store room gate with a padlock</t>
  </si>
  <si>
    <t>C1.4.3</t>
  </si>
  <si>
    <t>Items measured by number</t>
  </si>
  <si>
    <t>C1.4.3.1</t>
  </si>
  <si>
    <t>Office swivel chair</t>
  </si>
  <si>
    <t>C1.4.3.2</t>
  </si>
  <si>
    <t xml:space="preserve">Office chair </t>
  </si>
  <si>
    <t>C1.4.3.3</t>
  </si>
  <si>
    <t>Draughtsman's stool</t>
  </si>
  <si>
    <t>C1.4.3.4</t>
  </si>
  <si>
    <t>Laboratory high chair</t>
  </si>
  <si>
    <t>C1.4.3.5</t>
  </si>
  <si>
    <r>
      <t xml:space="preserve">Office desk with 3 drawers </t>
    </r>
    <r>
      <rPr>
        <i/>
        <sz val="10"/>
        <color theme="1"/>
        <rFont val="Arial"/>
        <family val="2"/>
      </rPr>
      <t>(at least one lockable drawer)</t>
    </r>
  </si>
  <si>
    <t>C1.4.3.6</t>
  </si>
  <si>
    <r>
      <t xml:space="preserve">Typist desk </t>
    </r>
    <r>
      <rPr>
        <i/>
        <sz val="10"/>
        <color theme="1"/>
        <rFont val="Arial"/>
        <family val="2"/>
      </rPr>
      <t>(L-shaped)</t>
    </r>
  </si>
  <si>
    <t>C1.4.3.7</t>
  </si>
  <si>
    <t>Drawing table</t>
  </si>
  <si>
    <t>C1.4.3.8</t>
  </si>
  <si>
    <t>Conference table</t>
  </si>
  <si>
    <t>C1.4.3.9</t>
  </si>
  <si>
    <t>Bookcase</t>
  </si>
  <si>
    <t>C1.4.3.10</t>
  </si>
  <si>
    <t>Filing cabinet</t>
  </si>
  <si>
    <t>C1.4.3.11</t>
  </si>
  <si>
    <t>General purpose steel cabinet with shelves</t>
  </si>
  <si>
    <t>C1.4.3.12</t>
  </si>
  <si>
    <t>Wall mounted pivot plan filing system</t>
  </si>
  <si>
    <t>C1.4.3.13</t>
  </si>
  <si>
    <t>220/250 volt power outlet plug point</t>
  </si>
  <si>
    <t>C1.4.3.14</t>
  </si>
  <si>
    <t>400/231 volt 3-phase power outlet plug point</t>
  </si>
  <si>
    <t>C1.4.3.15</t>
  </si>
  <si>
    <t>Single 1500m, 58 watt fluorescent tube ceiling light</t>
  </si>
  <si>
    <t>C1.4.3.16</t>
  </si>
  <si>
    <t>Single 1500mm, 22 watt LED tube ceiling light</t>
  </si>
  <si>
    <t>C1.4.3.17</t>
  </si>
  <si>
    <t>11 watt compact fluorescent bulb ceiling light</t>
  </si>
  <si>
    <t>C1.4.3.18</t>
  </si>
  <si>
    <t xml:space="preserve">7 watt LED bulb ceiling light </t>
  </si>
  <si>
    <t>C1.4.3.19</t>
  </si>
  <si>
    <t xml:space="preserve">Wash-hand basin </t>
  </si>
  <si>
    <t>C1.4.3.20</t>
  </si>
  <si>
    <t xml:space="preserve">Laboratory basin </t>
  </si>
  <si>
    <t>C1.4.3.21</t>
  </si>
  <si>
    <t>Extractor fan</t>
  </si>
  <si>
    <t>C1.4.3.22</t>
  </si>
  <si>
    <t>Fume cupboard</t>
  </si>
  <si>
    <t>C1.4.3.23</t>
  </si>
  <si>
    <t>Fire extinguisher 9,0 kg, dry powder type</t>
  </si>
  <si>
    <t>C1.4.3.24</t>
  </si>
  <si>
    <t>Air-conditioning unit</t>
  </si>
  <si>
    <t>C1.4.3.25</t>
  </si>
  <si>
    <t>Heater</t>
  </si>
  <si>
    <t>C1.4.3.26</t>
  </si>
  <si>
    <t>Concrete specimen curing bath</t>
  </si>
  <si>
    <t>C1.4.3.27</t>
  </si>
  <si>
    <t>Waste paper basket</t>
  </si>
  <si>
    <t>C1.4.3.28</t>
  </si>
  <si>
    <t>UPS / Voltage stabiliser</t>
  </si>
  <si>
    <t>C1.4.3.29</t>
  </si>
  <si>
    <t>A3 / A4 colour printer, copier, scanner</t>
  </si>
  <si>
    <t>C1.4.3.30</t>
  </si>
  <si>
    <t>A4 colour printer, copier, scanner</t>
  </si>
  <si>
    <t>C1.4.3.31</t>
  </si>
  <si>
    <t>Rain gauge</t>
  </si>
  <si>
    <t>C1.4.3.32</t>
  </si>
  <si>
    <t>Minimum/maximum atmospheric temperature gauge</t>
  </si>
  <si>
    <t>C1.4.3.33</t>
  </si>
  <si>
    <t>Digital thermometer</t>
  </si>
  <si>
    <t>PC1.4.3.34</t>
  </si>
  <si>
    <t>Mobile outdoor weather station</t>
  </si>
  <si>
    <t>C1.4.3.35</t>
  </si>
  <si>
    <t>3,0m aluminium straight edge complete with two measuring wedges</t>
  </si>
  <si>
    <t>C1.4.3.36</t>
  </si>
  <si>
    <t>Measuring wheel</t>
  </si>
  <si>
    <t>C1.4.3.37</t>
  </si>
  <si>
    <t>First aid kit</t>
  </si>
  <si>
    <t>C1.4.3.38</t>
  </si>
  <si>
    <t>Standpipe complete with 30m of 19mm dia. heavy duty hose pipe</t>
  </si>
  <si>
    <t>C1.4.4</t>
  </si>
  <si>
    <t>Prime cost items</t>
  </si>
  <si>
    <t>C1.4.4.1</t>
  </si>
  <si>
    <t>Cell phones costs, including pro-rata rentals, for calls made in connection with contract administration</t>
  </si>
  <si>
    <t>cost</t>
  </si>
  <si>
    <t>C1.4.4.2</t>
  </si>
  <si>
    <t>Handling costs and profit in respect of item C1.4.4.1</t>
  </si>
  <si>
    <t>C1.4.4.3</t>
  </si>
  <si>
    <t xml:space="preserve">The provision of a direct independent telephone line for the Engineer, including the monthly rental charges and the cost of business calls </t>
  </si>
  <si>
    <t>C1.4.4.4</t>
  </si>
  <si>
    <t>Handling costs and profit in respect of item C1.4.4.3</t>
  </si>
  <si>
    <t>C1.4.4.5</t>
  </si>
  <si>
    <t>The provision of internet connectivity and WiFi data for Engineer’s site staff</t>
  </si>
  <si>
    <t>C1.4.4.6</t>
  </si>
  <si>
    <t>Handling costs and profit in respect of item C1.4.4.5</t>
  </si>
  <si>
    <t>C1.4.4.7</t>
  </si>
  <si>
    <t xml:space="preserve">The provision of paper and ink for a combination colour printer/copier/scanner </t>
  </si>
  <si>
    <t>C1.4.4.8</t>
  </si>
  <si>
    <t>Handling costs and profit in respect of item C1.4.4.7</t>
  </si>
  <si>
    <t>C1.4.4.9</t>
  </si>
  <si>
    <t>The provision of a complete 220/250 volt single phase electrical power installation, including all poles, insulators, wiring, switchboards, mains connections, meters etc.</t>
  </si>
  <si>
    <t>C1.4.4.10</t>
  </si>
  <si>
    <t>Handling costs and profit in respect of item C1.4.4.9</t>
  </si>
  <si>
    <t>C1.4.4.11</t>
  </si>
  <si>
    <t>The provision of a complete 440/231 volt three phase electrical power installation, including all poles, insulators, wiring, switchboards, mains connections, meters etc.</t>
  </si>
  <si>
    <t>C1.4.4.12</t>
  </si>
  <si>
    <t>Handling costs and profit in respect of item C1.4.4.11</t>
  </si>
  <si>
    <t>C1.4.4.13</t>
  </si>
  <si>
    <t>Provision of a 440/231 volt three phase electricity generator if electricity from a power supply authority is not available on site</t>
  </si>
  <si>
    <t>C1.4.4.14</t>
  </si>
  <si>
    <t>Handling costs and profit in respect of item C1.4.4.13</t>
  </si>
  <si>
    <t>C1.4.4.15</t>
  </si>
  <si>
    <t>The provision of all gas installations required at the site offices, laboratories and at the Engineer’s staff accommodation (if required), including gas storage cylinders, tubing, regulators, gas burners and shut-off cocks</t>
  </si>
  <si>
    <t>C1.4.4.16</t>
  </si>
  <si>
    <t>Handling costs and profit in respect of item C1.4.4.15</t>
  </si>
  <si>
    <t>C1.4.5</t>
  </si>
  <si>
    <t>Services at site offices, laboratories and site accommodation</t>
  </si>
  <si>
    <t>C1.4.5.1</t>
  </si>
  <si>
    <t>Fixed costs</t>
  </si>
  <si>
    <t>C1.4.5.2</t>
  </si>
  <si>
    <t>Running costs</t>
  </si>
  <si>
    <t>C1.4.6</t>
  </si>
  <si>
    <t>Office staff</t>
  </si>
  <si>
    <t>C1.4.6.1</t>
  </si>
  <si>
    <t>Secretary / receptionist</t>
  </si>
  <si>
    <t>C1.4.6.2</t>
  </si>
  <si>
    <t>Technical assistant</t>
  </si>
  <si>
    <t>C1.4.7</t>
  </si>
  <si>
    <t>Site inspection transport</t>
  </si>
  <si>
    <t>C1.4.7.1</t>
  </si>
  <si>
    <r>
      <t xml:space="preserve">Provision of a bus, mini-bus or combi van for site inspection purposes </t>
    </r>
    <r>
      <rPr>
        <i/>
        <sz val="10"/>
        <color theme="1"/>
        <rFont val="Arial"/>
        <family val="2"/>
      </rPr>
      <t>(10 seater mini-bus)</t>
    </r>
  </si>
  <si>
    <t>per day</t>
  </si>
  <si>
    <t>C1.4.7.2</t>
  </si>
  <si>
    <t>Travel on site</t>
  </si>
  <si>
    <t>C1.4.8</t>
  </si>
  <si>
    <t>Site security measures for the Engineer’s facilities</t>
  </si>
  <si>
    <t>C1.4.8.1</t>
  </si>
  <si>
    <t>Supply and installation of all required security measures at the Engineer’s site offices and laboratories</t>
  </si>
  <si>
    <t>C1.4.8.2</t>
  </si>
  <si>
    <t>Provision of security guards / watchmen and an armed response service at the Engineer’s site offices and laboratories</t>
  </si>
  <si>
    <t>C1.4.8.3</t>
  </si>
  <si>
    <t>Supply and installation of all required security measures at the Engineer’s site accommodation</t>
  </si>
  <si>
    <t>C1.4.8.4</t>
  </si>
  <si>
    <t>Provision of security guards / watchmen and an armed response service at the Engineer’s site accommodation</t>
  </si>
  <si>
    <t>C1.4.8.5</t>
  </si>
  <si>
    <t>Supply and installation of an alarm system at the Engineer’s rented accommodation (No. of houses is five (2))</t>
  </si>
  <si>
    <t>C1.4.8.6</t>
  </si>
  <si>
    <t>Provision of an armed response service at the Engineer’s rented accommodation (No. of houses is five (2))</t>
  </si>
  <si>
    <t>C1.6</t>
  </si>
  <si>
    <t>CLEARING AND GRUBBING</t>
  </si>
  <si>
    <t>C1.6.1</t>
  </si>
  <si>
    <t>Clearing</t>
  </si>
  <si>
    <t>C1.6.1.1</t>
  </si>
  <si>
    <t>Clearing with machines and some hand labour where necessary</t>
  </si>
  <si>
    <t>C1.6.1.2</t>
  </si>
  <si>
    <t>Clearing with hand labour only when labour enhanced work is specified</t>
  </si>
  <si>
    <t>C1.6.1.3</t>
  </si>
  <si>
    <r>
      <t xml:space="preserve">Clearing for new fence lines </t>
    </r>
    <r>
      <rPr>
        <i/>
        <sz val="10"/>
        <color theme="1"/>
        <rFont val="Arial"/>
        <family val="2"/>
      </rPr>
      <t>(over a width of 2,0m)</t>
    </r>
  </si>
  <si>
    <t>C1.6.1.4</t>
  </si>
  <si>
    <r>
      <t xml:space="preserve">Clearing for service trenches </t>
    </r>
    <r>
      <rPr>
        <i/>
        <sz val="10"/>
        <color theme="1"/>
        <rFont val="Arial"/>
        <family val="2"/>
      </rPr>
      <t>(over the agreed width required)</t>
    </r>
  </si>
  <si>
    <t>C1.6.2</t>
  </si>
  <si>
    <t>Grubbing</t>
  </si>
  <si>
    <t>C1.6.2.1</t>
  </si>
  <si>
    <t>Grubbing with machines and some hand labour where necessary</t>
  </si>
  <si>
    <t>C1.6.2.2</t>
  </si>
  <si>
    <t>Grubbing with hand labour when labour enhancement work is specified or it is not practical to use a machine</t>
  </si>
  <si>
    <t>C1.6.2.3</t>
  </si>
  <si>
    <r>
      <t xml:space="preserve">Grubbing by hand for new fence lines </t>
    </r>
    <r>
      <rPr>
        <i/>
        <sz val="10"/>
        <color theme="1"/>
        <rFont val="Arial"/>
        <family val="2"/>
      </rPr>
      <t>(over a width of 2,0m)</t>
    </r>
  </si>
  <si>
    <t>C1.6.2.4</t>
  </si>
  <si>
    <t>Grubbing by hand for service trenches (over the agreed width required)</t>
  </si>
  <si>
    <t>C1.6.3</t>
  </si>
  <si>
    <t>Removal and grubbing of large trees and tree stumps:</t>
  </si>
  <si>
    <t>C1.6.3.1</t>
  </si>
  <si>
    <t>Girth equal to or exceeding 1,0m up to and including 2,0m</t>
  </si>
  <si>
    <t>C1.6.3.2</t>
  </si>
  <si>
    <t>Girth exceeding 2,0m up to and including 3,0m</t>
  </si>
  <si>
    <t>C1.6.3.3</t>
  </si>
  <si>
    <t>Girth exceeding 3,0m</t>
  </si>
  <si>
    <t>C1.6.3.4</t>
  </si>
  <si>
    <t>Removal of trees in forests and plantations</t>
  </si>
  <si>
    <t>C1.6.4</t>
  </si>
  <si>
    <t>Removal of buildings and structures</t>
  </si>
  <si>
    <t>C1.6.4.1</t>
  </si>
  <si>
    <t>… (Identify type and location of each building or structure with a separate sub-item)</t>
  </si>
  <si>
    <t>C1.6.5</t>
  </si>
  <si>
    <t>Spreading organic matter and covering with soil</t>
  </si>
  <si>
    <r>
      <t>cubic metre (m</t>
    </r>
    <r>
      <rPr>
        <vertAlign val="superscript"/>
        <sz val="10"/>
        <color rgb="FF000000"/>
        <rFont val="Arial"/>
        <family val="2"/>
      </rPr>
      <t>3</t>
    </r>
    <r>
      <rPr>
        <sz val="10"/>
        <color rgb="FF000000"/>
        <rFont val="Arial"/>
        <family val="2"/>
      </rPr>
      <t>)</t>
    </r>
  </si>
  <si>
    <t>C1.6.6</t>
  </si>
  <si>
    <t>Mulching selected organic matter</t>
  </si>
  <si>
    <t>C1.6.7</t>
  </si>
  <si>
    <t>Re-clearing of previously cleared areas</t>
  </si>
  <si>
    <t>C1.6.8</t>
  </si>
  <si>
    <t>Conservation of vegetation:</t>
  </si>
  <si>
    <t>C1.6.8.1</t>
  </si>
  <si>
    <t>Establishment of a temporary nursery</t>
  </si>
  <si>
    <t>C1.6.8.2</t>
  </si>
  <si>
    <t>Removal, storage and maintenance of shrubs</t>
  </si>
  <si>
    <t>C1.6.8.3</t>
  </si>
  <si>
    <t>Removal, storage and maintenance of trees, girth up to and including 1,0m</t>
  </si>
  <si>
    <t>C1.6.8.4</t>
  </si>
  <si>
    <t>Removal, storage and maintenance of trees, girth exceeding 1,0m up to and including 2,0m</t>
  </si>
  <si>
    <t>C1.6.8.5</t>
  </si>
  <si>
    <t>Removal, storage and maintenance of trees, girth exceeding 2,0m up to and including 3,0m</t>
  </si>
  <si>
    <t>C1.6.8.6</t>
  </si>
  <si>
    <t>Removal, storage and maintenance of trees, girth exceeding 3,0m</t>
  </si>
  <si>
    <t>C1.6.9</t>
  </si>
  <si>
    <t>Conservation of topsoil:</t>
  </si>
  <si>
    <t>C1.6.9.1</t>
  </si>
  <si>
    <t>Stockpiling topsoil</t>
  </si>
  <si>
    <t>C1.6.9.2</t>
  </si>
  <si>
    <t>Windrowing topsoil</t>
  </si>
  <si>
    <t>C1.6.10</t>
  </si>
  <si>
    <t>Disposal of hazardous waste material:</t>
  </si>
  <si>
    <t>C1.6.10.1</t>
  </si>
  <si>
    <t>Disposal of hazardous waste material at an approved hazardous waste material facility</t>
  </si>
  <si>
    <t>C1.6.10.2</t>
  </si>
  <si>
    <t>Handling cost, profit and all other charges in respect of item C1.6.10.1</t>
  </si>
  <si>
    <t>C1.7</t>
  </si>
  <si>
    <t>LOADING AND HAULING</t>
  </si>
  <si>
    <t>C1.7.1</t>
  </si>
  <si>
    <t>Loading</t>
  </si>
  <si>
    <t>C1.7.1.1</t>
  </si>
  <si>
    <t>Loading from stockpile using machines and some hand labour where necessary</t>
  </si>
  <si>
    <t>C1.7.1.2</t>
  </si>
  <si>
    <t>Loading from heaps or windrows using machines and/some hand labour where necessary</t>
  </si>
  <si>
    <t>C1.7.1.3</t>
  </si>
  <si>
    <t>Loading by hand only from stockpile or heaps when labour enhancement work is specified or it is not possible to use machines</t>
  </si>
  <si>
    <t>C1.7.2</t>
  </si>
  <si>
    <t>Hauling</t>
  </si>
  <si>
    <t>C1.7.2.1</t>
  </si>
  <si>
    <t>Hauling material for use in the Works and off-loading it on the site of the Works:</t>
  </si>
  <si>
    <t>Soil, gravel, crushed stone and pavement layer material</t>
  </si>
  <si>
    <r>
      <t>cubic metre - kilometre (m</t>
    </r>
    <r>
      <rPr>
        <vertAlign val="superscript"/>
        <sz val="10"/>
        <color rgb="FF000000"/>
        <rFont val="Arial"/>
        <family val="2"/>
      </rPr>
      <t xml:space="preserve">3 </t>
    </r>
    <r>
      <rPr>
        <sz val="10"/>
        <color rgb="FF000000"/>
        <rFont val="Arial"/>
        <family val="2"/>
      </rPr>
      <t>- km)</t>
    </r>
  </si>
  <si>
    <t>Boulders and hard material</t>
  </si>
  <si>
    <t>C1.7.2.2</t>
  </si>
  <si>
    <t>Hauling material to spoil and off-loading it at a designated spoil or stockpile area:</t>
  </si>
  <si>
    <r>
      <t xml:space="preserve">Cleared and grubbed material </t>
    </r>
    <r>
      <rPr>
        <i/>
        <sz val="10"/>
        <color theme="1"/>
        <rFont val="Arial"/>
        <family val="2"/>
      </rPr>
      <t>(organic matter and all other unsuitable or waste material)</t>
    </r>
  </si>
  <si>
    <t>Soil and gravel material</t>
  </si>
  <si>
    <t>Boulders, hard material and concrete</t>
  </si>
  <si>
    <t>C1.5</t>
  </si>
  <si>
    <t>ACCOMMODATION OF TRAFFIC</t>
  </si>
  <si>
    <t>C1.5.1</t>
  </si>
  <si>
    <t>Accommodation of pedestrian and non-motorised traffic</t>
  </si>
  <si>
    <t>C1.5.1.1</t>
  </si>
  <si>
    <t>C1.5.1.2</t>
  </si>
  <si>
    <t>Construction of temporary pedestrian walkways and/or cycle paths:</t>
  </si>
  <si>
    <t>Gravel surfaced pedestrian walkways / cycle paths</t>
  </si>
  <si>
    <t>Bitumen surfaced pedestrian walkways / cycle paths</t>
  </si>
  <si>
    <t>60mm concrete block paved pedestrian walkways / cycle paths</t>
  </si>
  <si>
    <t>PC1.5.4</t>
  </si>
  <si>
    <t>Construction of temporary deviations</t>
  </si>
  <si>
    <t>The applicable payment items required for the construction of temporary deviations shall be taken from the relevant chapters and sections in Chapters 1, 3, 5, 9 and 10 and inserted into the Pricing Schedule here. Each payment item for the construction of temporary deviations shall be preceded by the main payment item number C1.5.4 / followed by the payment number for the applicable payment item</t>
  </si>
  <si>
    <t>C1.5.4/C9.1.5</t>
  </si>
  <si>
    <t>Do some patches and do a slurry seal over</t>
  </si>
  <si>
    <t>After the project we can do another</t>
  </si>
  <si>
    <t>Paint markings</t>
  </si>
  <si>
    <t>Road studs</t>
  </si>
  <si>
    <t>Or don’t do temp deviation</t>
  </si>
  <si>
    <t>C1.5.5</t>
  </si>
  <si>
    <t>Maintenance of temporary deviations</t>
  </si>
  <si>
    <t>C1.5.5.1</t>
  </si>
  <si>
    <t>C1.5.5.2</t>
  </si>
  <si>
    <t>C1.5.5.3</t>
  </si>
  <si>
    <t>C1.5.5.4</t>
  </si>
  <si>
    <t>C1.5.5.5</t>
  </si>
  <si>
    <t>C1.5.5.6</t>
  </si>
  <si>
    <t>C1.5.5.7</t>
  </si>
  <si>
    <t>tonne (t)</t>
  </si>
  <si>
    <t>C1.5.5.8</t>
  </si>
  <si>
    <t>Replacement of damaged guardrails</t>
  </si>
  <si>
    <t>C1.5.5.9</t>
  </si>
  <si>
    <t>Grading of temporary deviations and existing roads used as detours</t>
  </si>
  <si>
    <t>C1.5.5.10</t>
  </si>
  <si>
    <t>Watering of temporary deviations and existing roads used as detours</t>
  </si>
  <si>
    <t>C1.5.5.11</t>
  </si>
  <si>
    <t>C1.5.5.12</t>
  </si>
  <si>
    <t>Handling cost, profit and all other charges in respect of item C1.5.6.11</t>
  </si>
  <si>
    <t>C1.5.6</t>
  </si>
  <si>
    <t>Removal of temporary deviations</t>
  </si>
  <si>
    <t>C1.5.7</t>
  </si>
  <si>
    <t>Temporary traffic control facilities</t>
  </si>
  <si>
    <t>C1.5.7.1</t>
  </si>
  <si>
    <t>Delineators including mounting bases and ballast:</t>
  </si>
  <si>
    <t>Single sided, reversible left or right (TW401 (200 x 800mm) &amp; TW402 (200 x 800mm))</t>
  </si>
  <si>
    <t>Double sided, reversible left or right (TW401 (200 x 800mm) &amp; TW402 (200 x 800mm))</t>
  </si>
  <si>
    <t>C1.5.7.2</t>
  </si>
  <si>
    <t>Traffic cones, minimum height 750mm</t>
  </si>
  <si>
    <t>C1.5.7.3</t>
  </si>
  <si>
    <t>Flagmen</t>
  </si>
  <si>
    <t>man-shift</t>
  </si>
  <si>
    <t>C1.5.7.4</t>
  </si>
  <si>
    <t>Traffic controllers</t>
  </si>
  <si>
    <t>C1.5.7.5</t>
  </si>
  <si>
    <t>Provision of illuminated traffic signs:</t>
  </si>
  <si>
    <r>
      <t xml:space="preserve">Sign mounted flashing amber lights </t>
    </r>
    <r>
      <rPr>
        <i/>
        <sz val="10"/>
        <color theme="1"/>
        <rFont val="Arial"/>
        <family val="2"/>
      </rPr>
      <t>(2 lights with the specified power supply)</t>
    </r>
    <r>
      <rPr>
        <sz val="10"/>
        <color theme="1"/>
        <rFont val="Arial"/>
        <family val="2"/>
      </rPr>
      <t xml:space="preserve"> mounted on a backing board which is:</t>
    </r>
  </si>
  <si>
    <t>(i)</t>
  </si>
  <si>
    <t>900mm wide x 150mm high</t>
  </si>
  <si>
    <t>(ii)</t>
  </si>
  <si>
    <t>1200mm wide x 200mm high</t>
  </si>
  <si>
    <t>Flashing LED illuminated arrow board</t>
  </si>
  <si>
    <t>Mobile variable message sign</t>
  </si>
  <si>
    <t>Mobile variable message sign with a speed measuring and display capability</t>
  </si>
  <si>
    <t>C1.5.7.6</t>
  </si>
  <si>
    <t>Maintenance of illuminated traffic signs:</t>
  </si>
  <si>
    <r>
      <t xml:space="preserve">Sign mounted flashing amber lights </t>
    </r>
    <r>
      <rPr>
        <i/>
        <sz val="10"/>
        <color theme="1"/>
        <rFont val="Arial"/>
        <family val="2"/>
      </rPr>
      <t>(a pair of two lights mounted on a separate backing board)</t>
    </r>
    <r>
      <rPr>
        <sz val="10"/>
        <color theme="1"/>
        <rFont val="Arial"/>
        <family val="2"/>
      </rPr>
      <t xml:space="preserve"> </t>
    </r>
  </si>
  <si>
    <r>
      <t xml:space="preserve">Illuminated road sign – R &amp; TR series </t>
    </r>
    <r>
      <rPr>
        <i/>
        <sz val="10"/>
        <color theme="1"/>
        <rFont val="Arial"/>
        <family val="2"/>
      </rPr>
      <t>(1200mm diameter)</t>
    </r>
  </si>
  <si>
    <r>
      <t xml:space="preserve">Illuminated road sign – TW series </t>
    </r>
    <r>
      <rPr>
        <i/>
        <sz val="10"/>
        <color theme="1"/>
        <rFont val="Arial"/>
        <family val="2"/>
      </rPr>
      <t>(1500mm sides)</t>
    </r>
  </si>
  <si>
    <t>C1.5.7.7</t>
  </si>
  <si>
    <t>Traffic calming devices:</t>
  </si>
  <si>
    <t>25mm high x 100mm wide asphalt rumble strips</t>
  </si>
  <si>
    <t>50mm high x 500m wide asphalt rumble strips</t>
  </si>
  <si>
    <t>150mm high x 3m wide asphalt speed control humps</t>
  </si>
  <si>
    <t>C1.5.7.8</t>
  </si>
  <si>
    <t>Traffic control stations</t>
  </si>
  <si>
    <t>C1.5.7.9</t>
  </si>
  <si>
    <t>Cleaning of traffic control facilities</t>
  </si>
  <si>
    <t>C1.5.8</t>
  </si>
  <si>
    <t>Traffic safety officer</t>
  </si>
  <si>
    <t>man-month</t>
  </si>
  <si>
    <t>C1.5.9</t>
  </si>
  <si>
    <t>Traffic safety vehicle</t>
  </si>
  <si>
    <t>C1.5.10</t>
  </si>
  <si>
    <t>Tow trucks</t>
  </si>
  <si>
    <t>C1.5.10.1</t>
  </si>
  <si>
    <t>Provision of a tow truck on call for light vehicles weighing less than two tonnes</t>
  </si>
  <si>
    <t>C1.5.10.2</t>
  </si>
  <si>
    <t>Provision of a tow truck on call for heavy vehicles weighing two tonnes or more</t>
  </si>
  <si>
    <t>C1.5.11</t>
  </si>
  <si>
    <t>Provision of safety equipment for visitors</t>
  </si>
  <si>
    <t>C1.5.11.1</t>
  </si>
  <si>
    <t>Provision of reflective safety vests for visitors</t>
  </si>
  <si>
    <t>C1.5.11.2</t>
  </si>
  <si>
    <t>Provision of hard hats for visitors</t>
  </si>
  <si>
    <t>C1.5.12</t>
  </si>
  <si>
    <t>Additional traffic accommodation facilities ordered by the Engineer:</t>
  </si>
  <si>
    <t>C1.5.12.1</t>
  </si>
  <si>
    <t xml:space="preserve">Provision of additional traffic accommodation facilities </t>
  </si>
  <si>
    <t>C1.5.12.2</t>
  </si>
  <si>
    <t>Handling cost, profit and all other charges in respect of item C1.5.12.1</t>
  </si>
  <si>
    <t>C2.1</t>
  </si>
  <si>
    <t>GENERAL REQUIREMENTS AND TRENCHING FOR SERVICES</t>
  </si>
  <si>
    <t>C2.1.1</t>
  </si>
  <si>
    <t>Location, identification, protection and relocation of existing services</t>
  </si>
  <si>
    <t>C2.1.1.1</t>
  </si>
  <si>
    <t>Contractor’s obligations</t>
  </si>
  <si>
    <t>C2.1.1.2</t>
  </si>
  <si>
    <t>Permanent services relocation or protection work by others</t>
  </si>
  <si>
    <t>C2.1.1.3</t>
  </si>
  <si>
    <t>Handling costs and profit in respect of item C2.1.1.2 above</t>
  </si>
  <si>
    <t>C2.1.1.4</t>
  </si>
  <si>
    <t>Permanent services relocation or protection work by the Contractor</t>
  </si>
  <si>
    <t>C2.1.1.5</t>
  </si>
  <si>
    <t>Handling costs and profit in respect of item C2.1.1.4 above</t>
  </si>
  <si>
    <t>C2.1.2</t>
  </si>
  <si>
    <r>
      <t>Existing services location, detection and verification</t>
    </r>
    <r>
      <rPr>
        <sz val="10"/>
        <rFont val="Arial"/>
        <family val="2"/>
      </rPr>
      <t xml:space="preserve"> </t>
    </r>
  </si>
  <si>
    <t>Total meters</t>
  </si>
  <si>
    <t>m</t>
  </si>
  <si>
    <t>C2.1.2.1</t>
  </si>
  <si>
    <r>
      <t xml:space="preserve">Using specialist detection services </t>
    </r>
    <r>
      <rPr>
        <i/>
        <sz val="10"/>
        <color theme="1"/>
        <rFont val="Arial"/>
        <family val="2"/>
      </rPr>
      <t xml:space="preserve">(ground penetrating radar, radio detection etc.) </t>
    </r>
    <r>
      <rPr>
        <sz val="10"/>
        <color theme="1"/>
        <rFont val="Arial"/>
        <family val="2"/>
      </rPr>
      <t xml:space="preserve"> </t>
    </r>
  </si>
  <si>
    <t>Avg width</t>
  </si>
  <si>
    <t>C2.1.2.2</t>
  </si>
  <si>
    <t>Handling costs and profit in respect of item C2.1.2.1 above</t>
  </si>
  <si>
    <t>C2.1.2.3</t>
  </si>
  <si>
    <t>Survey to verify existing service positions</t>
  </si>
  <si>
    <t>C2.1.2.4</t>
  </si>
  <si>
    <t xml:space="preserve">Handling costs and profit in respect of item C2.1.2.3 above </t>
  </si>
  <si>
    <t>C2.1.2.5</t>
  </si>
  <si>
    <r>
      <t xml:space="preserve">Using hand excavation to locate, expose and verify services </t>
    </r>
    <r>
      <rPr>
        <b/>
        <sz val="10"/>
        <rFont val="Arial"/>
        <family val="2"/>
      </rPr>
      <t xml:space="preserve"> </t>
    </r>
  </si>
  <si>
    <t>C2.1.3</t>
  </si>
  <si>
    <t>Obtaining construction or work permits</t>
  </si>
  <si>
    <t>C2.1.4</t>
  </si>
  <si>
    <t xml:space="preserve">Provision of guarantees or deposits for services </t>
  </si>
  <si>
    <t>C2.1.4.1</t>
  </si>
  <si>
    <t xml:space="preserve">Providing guarantees and deposits                          </t>
  </si>
  <si>
    <t>C2.1.4.2</t>
  </si>
  <si>
    <t xml:space="preserve">Handling costs and profit in respect of item C2.1.4.1 above            </t>
  </si>
  <si>
    <t>C2.1.5</t>
  </si>
  <si>
    <t>Provision of record drawings and applicable data</t>
  </si>
  <si>
    <t>C2.1.6</t>
  </si>
  <si>
    <t>Trench excavation (in soft material)</t>
  </si>
  <si>
    <t>C2.1.6.1</t>
  </si>
  <si>
    <t>Trenches up to 1,0m wide</t>
  </si>
  <si>
    <t>Up to 1,0m deep</t>
  </si>
  <si>
    <t>Over 1,0m and up to 2,0m deep</t>
  </si>
  <si>
    <t>Over 2,0m deep etc. to be inserted, increased by additional 1,0m depths as required</t>
  </si>
  <si>
    <t>C2.1.6.2</t>
  </si>
  <si>
    <t>Trenches over 1,0m and up to 2,0m wide</t>
  </si>
  <si>
    <t>Over 2,0m deep etc., increased by additional 1,0m depths as required</t>
  </si>
  <si>
    <t>C2.1.6.3</t>
  </si>
  <si>
    <t>Trenches over 2,0m wide and up to 3,0m etc., increased by additional 1,0m widths as required</t>
  </si>
  <si>
    <t>C2.1.7</t>
  </si>
  <si>
    <t>Extra over items C2.1.6, C2.1.8 and C2.1.16 for excavating in:</t>
  </si>
  <si>
    <t>C2.1.7.1</t>
  </si>
  <si>
    <t xml:space="preserve">Hard material irrespective of depth </t>
  </si>
  <si>
    <t>C2.1.7.2</t>
  </si>
  <si>
    <t xml:space="preserve">Stabilised material irrespective of depth </t>
  </si>
  <si>
    <t>C2.1.8</t>
  </si>
  <si>
    <t>Excavations outside the normal trench profile</t>
  </si>
  <si>
    <t>C2.1.9</t>
  </si>
  <si>
    <t>Trench excavation using labour enhanced construction methods</t>
  </si>
  <si>
    <t>C2.1.9.1</t>
  </si>
  <si>
    <r>
      <t xml:space="preserve">Trenches up to 1,0m wide </t>
    </r>
    <r>
      <rPr>
        <i/>
        <sz val="10"/>
        <color theme="1"/>
        <rFont val="Arial"/>
        <family val="2"/>
      </rPr>
      <t>(in soft material)</t>
    </r>
    <r>
      <rPr>
        <sz val="10"/>
        <color theme="1"/>
        <rFont val="Arial"/>
        <family val="2"/>
      </rPr>
      <t xml:space="preserve"> </t>
    </r>
  </si>
  <si>
    <t>Over 1,0m and up to 1,5m deep</t>
  </si>
  <si>
    <t>C2.1.9.2</t>
  </si>
  <si>
    <r>
      <t xml:space="preserve">Trenches over 1,0m and up to 2,0m wide </t>
    </r>
    <r>
      <rPr>
        <i/>
        <sz val="10"/>
        <color theme="1"/>
        <rFont val="Arial"/>
        <family val="2"/>
      </rPr>
      <t>(in soft material)</t>
    </r>
  </si>
  <si>
    <t>C2.1.9.3</t>
  </si>
  <si>
    <r>
      <t xml:space="preserve">Trenches up to 1,0m wide </t>
    </r>
    <r>
      <rPr>
        <i/>
        <sz val="10"/>
        <color theme="1"/>
        <rFont val="Arial"/>
        <family val="2"/>
      </rPr>
      <t>(in intermediate material)</t>
    </r>
    <r>
      <rPr>
        <sz val="10"/>
        <color theme="1"/>
        <rFont val="Arial"/>
        <family val="2"/>
      </rPr>
      <t xml:space="preserve"> </t>
    </r>
  </si>
  <si>
    <t>C2.1.9.4</t>
  </si>
  <si>
    <r>
      <t xml:space="preserve">Trenches over 1,0m and up to 2,0m wide </t>
    </r>
    <r>
      <rPr>
        <i/>
        <sz val="10"/>
        <color theme="1"/>
        <rFont val="Arial"/>
        <family val="2"/>
      </rPr>
      <t>(in intermediate material)</t>
    </r>
  </si>
  <si>
    <t>C2.1.10</t>
  </si>
  <si>
    <t>Excavation in tunnels exceeding 3,0m in length in:</t>
  </si>
  <si>
    <t>C2.1.10.1</t>
  </si>
  <si>
    <t xml:space="preserve">Soft material </t>
  </si>
  <si>
    <t>C2.1.10.2</t>
  </si>
  <si>
    <t xml:space="preserve">Hard material  </t>
  </si>
  <si>
    <t>C2.1.11</t>
  </si>
  <si>
    <t>Backfilling of trenches</t>
  </si>
  <si>
    <t>C2.1.11.1</t>
  </si>
  <si>
    <r>
      <t xml:space="preserve">Backfill compacted to 93% </t>
    </r>
    <r>
      <rPr>
        <i/>
        <sz val="10"/>
        <color theme="1"/>
        <rFont val="Arial"/>
        <family val="2"/>
      </rPr>
      <t>(100% for sand)</t>
    </r>
    <r>
      <rPr>
        <sz val="10"/>
        <color theme="1"/>
        <rFont val="Arial"/>
        <family val="2"/>
      </rPr>
      <t xml:space="preserve"> of MDD </t>
    </r>
    <r>
      <rPr>
        <i/>
        <sz val="10"/>
        <color theme="1"/>
        <rFont val="Arial"/>
        <family val="2"/>
      </rPr>
      <t>(areas subject to traffic loads)</t>
    </r>
    <r>
      <rPr>
        <sz val="10"/>
        <color theme="1"/>
        <rFont val="Arial"/>
        <family val="2"/>
      </rPr>
      <t xml:space="preserve"> using material:  </t>
    </r>
  </si>
  <si>
    <t>From the excavated trench material</t>
  </si>
  <si>
    <t xml:space="preserve">From other excavations on Site </t>
  </si>
  <si>
    <t>From approved borrow areas</t>
  </si>
  <si>
    <t>From sources provided by the Contractor</t>
  </si>
  <si>
    <r>
      <t xml:space="preserve">From commercial sources </t>
    </r>
    <r>
      <rPr>
        <i/>
        <sz val="10"/>
        <color theme="1"/>
        <rFont val="Arial"/>
        <family val="2"/>
      </rPr>
      <t>(state material type)</t>
    </r>
  </si>
  <si>
    <t>C2.1.11.2</t>
  </si>
  <si>
    <r>
      <t xml:space="preserve">Backfill compacted to 90% </t>
    </r>
    <r>
      <rPr>
        <i/>
        <sz val="10"/>
        <color theme="1"/>
        <rFont val="Arial"/>
        <family val="2"/>
      </rPr>
      <t>(100% for sand)</t>
    </r>
    <r>
      <rPr>
        <sz val="10"/>
        <color theme="1"/>
        <rFont val="Arial"/>
        <family val="2"/>
      </rPr>
      <t xml:space="preserve"> of MDD or complying with the DCP requirements of Clause A2.1.8.2c) </t>
    </r>
    <r>
      <rPr>
        <i/>
        <sz val="10"/>
        <color theme="1"/>
        <rFont val="Arial"/>
        <family val="2"/>
      </rPr>
      <t>(areas not subject to traffic loads)</t>
    </r>
    <r>
      <rPr>
        <sz val="10"/>
        <color theme="1"/>
        <rFont val="Arial"/>
        <family val="2"/>
      </rPr>
      <t xml:space="preserve"> using material:  </t>
    </r>
  </si>
  <si>
    <t>C2.1.12</t>
  </si>
  <si>
    <t xml:space="preserve">Backfilling additional excavations in trench floors due to poor founding conditions using: </t>
  </si>
  <si>
    <t>C2.1.12.1</t>
  </si>
  <si>
    <r>
      <t xml:space="preserve">Geotextile </t>
    </r>
    <r>
      <rPr>
        <i/>
        <sz val="10"/>
        <color theme="1"/>
        <rFont val="Arial"/>
        <family val="2"/>
      </rPr>
      <t>(state grade or class)</t>
    </r>
  </si>
  <si>
    <t>C2.1.12.2</t>
  </si>
  <si>
    <r>
      <t xml:space="preserve">Concrete aggregate </t>
    </r>
    <r>
      <rPr>
        <i/>
        <sz val="10"/>
        <color theme="1"/>
        <rFont val="Arial"/>
        <family val="2"/>
      </rPr>
      <t>(37,5mm aggregate size)</t>
    </r>
  </si>
  <si>
    <t>C2.1.12.3</t>
  </si>
  <si>
    <r>
      <t xml:space="preserve">Concrete </t>
    </r>
    <r>
      <rPr>
        <i/>
        <sz val="10"/>
        <color theme="1"/>
        <rFont val="Arial"/>
        <family val="2"/>
      </rPr>
      <t>(state class)</t>
    </r>
    <r>
      <rPr>
        <sz val="10"/>
        <color theme="1"/>
        <rFont val="Arial"/>
        <family val="2"/>
      </rPr>
      <t xml:space="preserve">  </t>
    </r>
  </si>
  <si>
    <t>C2.1.13</t>
  </si>
  <si>
    <t>Extra over item C2.1.11 for backfilling with soil cement or stabilised material</t>
  </si>
  <si>
    <t>C2.1.13.1</t>
  </si>
  <si>
    <r>
      <t xml:space="preserve">Backfilling trenches using soil cement using </t>
    </r>
    <r>
      <rPr>
        <i/>
        <sz val="10"/>
        <color theme="1"/>
        <rFont val="Arial"/>
        <family val="2"/>
      </rPr>
      <t>(state type of material i.e. G5, G7 or G8)</t>
    </r>
    <r>
      <rPr>
        <sz val="10"/>
        <color theme="1"/>
        <rFont val="Arial"/>
        <family val="2"/>
      </rPr>
      <t xml:space="preserve"> material  </t>
    </r>
  </si>
  <si>
    <t>C2.1.13.2</t>
  </si>
  <si>
    <t>Backfilling trenches using soil cement using G7 material with 5% cement</t>
  </si>
  <si>
    <t>C2.1.13.3</t>
  </si>
  <si>
    <r>
      <t xml:space="preserve">Backfilling around poles using stabilised </t>
    </r>
    <r>
      <rPr>
        <i/>
        <sz val="10"/>
        <color theme="1"/>
        <rFont val="Arial"/>
        <family val="2"/>
      </rPr>
      <t>(state type of material i.e. G5, G7 or G8)</t>
    </r>
    <r>
      <rPr>
        <sz val="10"/>
        <color theme="1"/>
        <rFont val="Arial"/>
        <family val="2"/>
      </rPr>
      <t xml:space="preserve"> material compacted to 95% of MDD</t>
    </r>
  </si>
  <si>
    <t>C2.1.13.4</t>
  </si>
  <si>
    <t>Cement (CEM II B-L (V-S) 32,5N)</t>
  </si>
  <si>
    <t>C2.1.14</t>
  </si>
  <si>
    <t>Extra over items C2.1.11, C2.1.12 and C2.1.13 for additional compaction of backfill</t>
  </si>
  <si>
    <t>C2.1.14.1</t>
  </si>
  <si>
    <t>Compaction increased from 90% of MDD to 93% of MDD</t>
  </si>
  <si>
    <t>C2.1.14.2</t>
  </si>
  <si>
    <t>Compaction increased from 93% of MDD to 95% of MDD</t>
  </si>
  <si>
    <t>C2.1.14.3</t>
  </si>
  <si>
    <t>Compaction increased from 95% of MDD to 98% of MDD</t>
  </si>
  <si>
    <t>C2.1.15</t>
  </si>
  <si>
    <t>Stone packing</t>
  </si>
  <si>
    <t>C2.1.15.1</t>
  </si>
  <si>
    <t>In bolsters</t>
  </si>
  <si>
    <t>C2.1.15.2</t>
  </si>
  <si>
    <t>In tunnels</t>
  </si>
  <si>
    <t>C2.1.16</t>
  </si>
  <si>
    <r>
      <t xml:space="preserve">Subsurface drains in trench bottoms </t>
    </r>
    <r>
      <rPr>
        <i/>
        <sz val="10"/>
        <color theme="1"/>
        <rFont val="Arial"/>
        <family val="2"/>
      </rPr>
      <t>(Contract Documentation reference or drawing number indicated)</t>
    </r>
    <r>
      <rPr>
        <sz val="10"/>
        <color theme="1"/>
        <rFont val="Arial"/>
        <family val="2"/>
      </rPr>
      <t xml:space="preserve"> </t>
    </r>
  </si>
  <si>
    <t>C2.1.17</t>
  </si>
  <si>
    <t>Removal and disposal of spoil material from trench excavations:</t>
  </si>
  <si>
    <t>C2.1.17.1</t>
  </si>
  <si>
    <t>To spoil sites provided by the Employer as indicated in the Contract Documentation or as instructed by the Engineer</t>
  </si>
  <si>
    <t>C2.1.17.2</t>
  </si>
  <si>
    <t>To spoil sites or dumping areas provided by the Contractor</t>
  </si>
  <si>
    <t>C2.1.18</t>
  </si>
  <si>
    <t xml:space="preserve">Timbering, strutting and shoring  </t>
  </si>
  <si>
    <t>C2.1.18.1</t>
  </si>
  <si>
    <t xml:space="preserve">Timbering, strutting and shoring left in excavations  </t>
  </si>
  <si>
    <t>C2.1.18.2</t>
  </si>
  <si>
    <r>
      <t xml:space="preserve">Timbering, strutting and shoring opposite a structure or service </t>
    </r>
    <r>
      <rPr>
        <i/>
        <sz val="10"/>
        <color theme="1"/>
        <rFont val="Arial"/>
        <family val="2"/>
      </rPr>
      <t>(state reference in Contract Documentation or indicate drawing number etc.)</t>
    </r>
  </si>
  <si>
    <t>C2.1.19</t>
  </si>
  <si>
    <t>Dealing with water during services work</t>
  </si>
  <si>
    <t>C2.1.19.1</t>
  </si>
  <si>
    <t>Dealing with surface water</t>
  </si>
  <si>
    <t>C2.1.19.2</t>
  </si>
  <si>
    <t>Dealing with subsurface water</t>
  </si>
  <si>
    <t>C2.1.20</t>
  </si>
  <si>
    <r>
      <t>Specified temporary works to control water inflow</t>
    </r>
    <r>
      <rPr>
        <sz val="10"/>
        <color theme="1"/>
        <rFont val="Arial"/>
        <family val="2"/>
      </rPr>
      <t xml:space="preserve"> </t>
    </r>
    <r>
      <rPr>
        <i/>
        <sz val="10"/>
        <color theme="1"/>
        <rFont val="Arial"/>
        <family val="2"/>
      </rPr>
      <t>(state reference in Contract Documentation or indicate drawing number etc.)</t>
    </r>
  </si>
  <si>
    <t>C2.1.20.1</t>
  </si>
  <si>
    <t>Provide equipment</t>
  </si>
  <si>
    <t>C2.1.20.2</t>
  </si>
  <si>
    <t>Operate and maintain</t>
  </si>
  <si>
    <t>day</t>
  </si>
  <si>
    <t>C2.1.20.3</t>
  </si>
  <si>
    <t>Remove equipment</t>
  </si>
  <si>
    <t>C2.1.21</t>
  </si>
  <si>
    <t>Supply and installation of sandbags in trenches</t>
  </si>
  <si>
    <t>C2.1.21.1</t>
  </si>
  <si>
    <r>
      <t xml:space="preserve">Biodegradable bags </t>
    </r>
    <r>
      <rPr>
        <i/>
        <sz val="10"/>
        <color theme="1"/>
        <rFont val="Arial"/>
        <family val="2"/>
      </rPr>
      <t>(state bag size, material type and description)</t>
    </r>
  </si>
  <si>
    <t>number of bags (No.)</t>
  </si>
  <si>
    <t>C2.1.21.2</t>
  </si>
  <si>
    <r>
      <t xml:space="preserve">Geofabric bags </t>
    </r>
    <r>
      <rPr>
        <i/>
        <sz val="10"/>
        <color theme="1"/>
        <rFont val="Arial"/>
        <family val="2"/>
      </rPr>
      <t>(state bag size, material type and description)</t>
    </r>
  </si>
  <si>
    <t>C2.1.22</t>
  </si>
  <si>
    <t>Existing services that intersect or adjoin a trench</t>
  </si>
  <si>
    <t>C2.1.22.1</t>
  </si>
  <si>
    <r>
      <t xml:space="preserve">Services that intersect a trench </t>
    </r>
    <r>
      <rPr>
        <i/>
        <sz val="10"/>
        <color theme="1"/>
        <rFont val="Arial"/>
        <family val="2"/>
      </rPr>
      <t>(angles between centre-lines in plan 45</t>
    </r>
    <r>
      <rPr>
        <i/>
        <vertAlign val="superscript"/>
        <sz val="10"/>
        <color theme="1"/>
        <rFont val="Arial"/>
        <family val="2"/>
      </rPr>
      <t>o</t>
    </r>
    <r>
      <rPr>
        <i/>
        <sz val="10"/>
        <color theme="1"/>
        <rFont val="Arial"/>
        <family val="2"/>
      </rPr>
      <t xml:space="preserve"> to 90</t>
    </r>
    <r>
      <rPr>
        <i/>
        <vertAlign val="superscript"/>
        <sz val="10"/>
        <color theme="1"/>
        <rFont val="Arial"/>
        <family val="2"/>
      </rPr>
      <t>o</t>
    </r>
    <r>
      <rPr>
        <i/>
        <sz val="10"/>
        <color theme="1"/>
        <rFont val="Arial"/>
        <family val="2"/>
      </rPr>
      <t>)</t>
    </r>
  </si>
  <si>
    <r>
      <t xml:space="preserve">… </t>
    </r>
    <r>
      <rPr>
        <i/>
        <sz val="10"/>
        <color theme="1"/>
        <rFont val="Arial"/>
        <family val="2"/>
      </rPr>
      <t>(State type and size of each intersecting service)</t>
    </r>
  </si>
  <si>
    <r>
      <t xml:space="preserve">… </t>
    </r>
    <r>
      <rPr>
        <i/>
        <sz val="10"/>
        <color theme="1"/>
        <rFont val="Arial"/>
        <family val="2"/>
      </rPr>
      <t>(State type and size of each intersecting service etc.)</t>
    </r>
  </si>
  <si>
    <t>C2.1.22.2</t>
  </si>
  <si>
    <r>
      <t xml:space="preserve">Services that adjoin a trench </t>
    </r>
    <r>
      <rPr>
        <i/>
        <sz val="10"/>
        <color theme="1"/>
        <rFont val="Arial"/>
        <family val="2"/>
      </rPr>
      <t>(parallel to or at an angle between centre-lines in plan of less than 45</t>
    </r>
    <r>
      <rPr>
        <i/>
        <vertAlign val="superscript"/>
        <sz val="10"/>
        <color theme="1"/>
        <rFont val="Arial"/>
        <family val="2"/>
      </rPr>
      <t>o</t>
    </r>
    <r>
      <rPr>
        <i/>
        <sz val="10"/>
        <color theme="1"/>
        <rFont val="Arial"/>
        <family val="2"/>
      </rPr>
      <t>)</t>
    </r>
    <r>
      <rPr>
        <sz val="10"/>
        <color theme="1"/>
        <rFont val="Arial"/>
        <family val="2"/>
      </rPr>
      <t xml:space="preserve"> </t>
    </r>
  </si>
  <si>
    <r>
      <t xml:space="preserve">… </t>
    </r>
    <r>
      <rPr>
        <i/>
        <sz val="10"/>
        <color theme="1"/>
        <rFont val="Arial"/>
        <family val="2"/>
      </rPr>
      <t>(State type and size of each adjoining service)</t>
    </r>
  </si>
  <si>
    <r>
      <t xml:space="preserve">… </t>
    </r>
    <r>
      <rPr>
        <i/>
        <sz val="10"/>
        <color theme="1"/>
        <rFont val="Arial"/>
        <family val="2"/>
      </rPr>
      <t>(State type and size of each adjoining service etc.)</t>
    </r>
  </si>
  <si>
    <t>C2.1.23</t>
  </si>
  <si>
    <t>Reinstatement of trenches in existing surfaced roads using:</t>
  </si>
  <si>
    <t>C2.1.23.1</t>
  </si>
  <si>
    <t>Selected material (state material type and source G7, from commercial sources compacted to 93% of MDD in 150 mm layers</t>
  </si>
  <si>
    <t>C2.1.23.2</t>
  </si>
  <si>
    <r>
      <t xml:space="preserve">Subbase material </t>
    </r>
    <r>
      <rPr>
        <i/>
        <sz val="10"/>
        <color theme="1"/>
        <rFont val="Arial"/>
        <family val="2"/>
      </rPr>
      <t>(state material type and source e.g. G5 or G6, commercial/borrow pit etc. and layer thickness)</t>
    </r>
    <r>
      <rPr>
        <sz val="10"/>
        <color theme="1"/>
        <rFont val="Arial"/>
        <family val="2"/>
      </rPr>
      <t xml:space="preserve"> compacted to </t>
    </r>
    <r>
      <rPr>
        <i/>
        <sz val="10"/>
        <color theme="1"/>
        <rFont val="Arial"/>
        <family val="2"/>
      </rPr>
      <t>(state minimum compaction)</t>
    </r>
    <r>
      <rPr>
        <sz val="10"/>
        <color theme="1"/>
        <rFont val="Arial"/>
        <family val="2"/>
      </rPr>
      <t xml:space="preserve"> ...% of MDD  </t>
    </r>
  </si>
  <si>
    <t>C2.1.23.3</t>
  </si>
  <si>
    <r>
      <t xml:space="preserve">Stabilised subbase material </t>
    </r>
    <r>
      <rPr>
        <i/>
        <sz val="10"/>
        <color theme="1"/>
        <rFont val="Arial"/>
        <family val="2"/>
      </rPr>
      <t>(state material type and source e.g. C3 or C4, commercial/borrow pit etc. and layer thickness)</t>
    </r>
    <r>
      <rPr>
        <sz val="10"/>
        <color theme="1"/>
        <rFont val="Arial"/>
        <family val="2"/>
      </rPr>
      <t xml:space="preserve"> using </t>
    </r>
    <r>
      <rPr>
        <i/>
        <sz val="10"/>
        <color theme="1"/>
        <rFont val="Arial"/>
        <family val="2"/>
      </rPr>
      <t>(state percentage and type of stabilising agent)</t>
    </r>
    <r>
      <rPr>
        <sz val="10"/>
        <color theme="1"/>
        <rFont val="Arial"/>
        <family val="2"/>
      </rPr>
      <t xml:space="preserve"> compacted to </t>
    </r>
    <r>
      <rPr>
        <i/>
        <sz val="10"/>
        <color theme="1"/>
        <rFont val="Arial"/>
        <family val="2"/>
      </rPr>
      <t>(state minimum compaction)</t>
    </r>
    <r>
      <rPr>
        <sz val="10"/>
        <color theme="1"/>
        <rFont val="Arial"/>
        <family val="2"/>
      </rPr>
      <t> ...% of MDD</t>
    </r>
  </si>
  <si>
    <t>C2.1.23.4</t>
  </si>
  <si>
    <r>
      <t xml:space="preserve">Base material </t>
    </r>
    <r>
      <rPr>
        <i/>
        <sz val="10"/>
        <color theme="1"/>
        <rFont val="Arial"/>
        <family val="2"/>
      </rPr>
      <t>(state material type and source e.g. G1 or G2, commercial/quarry etc. and layer thickness)</t>
    </r>
    <r>
      <rPr>
        <sz val="10"/>
        <color theme="1"/>
        <rFont val="Arial"/>
        <family val="2"/>
      </rPr>
      <t xml:space="preserve"> compacted to </t>
    </r>
    <r>
      <rPr>
        <i/>
        <sz val="10"/>
        <color theme="1"/>
        <rFont val="Arial"/>
        <family val="2"/>
      </rPr>
      <t>(state minimum compaction either 102% for G2 or 104% for G1)</t>
    </r>
    <r>
      <rPr>
        <sz val="10"/>
        <color theme="1"/>
        <rFont val="Arial"/>
        <family val="2"/>
      </rPr>
      <t xml:space="preserve"> ...% of MDD</t>
    </r>
  </si>
  <si>
    <t>C2.1.23.5</t>
  </si>
  <si>
    <r>
      <t xml:space="preserve">Prime coat </t>
    </r>
    <r>
      <rPr>
        <i/>
        <sz val="10"/>
        <color theme="1"/>
        <rFont val="Arial"/>
        <family val="2"/>
      </rPr>
      <t>(state type of material and application rate)</t>
    </r>
    <r>
      <rPr>
        <sz val="10"/>
        <color theme="1"/>
        <rFont val="Arial"/>
        <family val="2"/>
      </rPr>
      <t xml:space="preserve">  </t>
    </r>
  </si>
  <si>
    <t>C2.1.23.6</t>
  </si>
  <si>
    <r>
      <t xml:space="preserve">Tack coat </t>
    </r>
    <r>
      <rPr>
        <i/>
        <sz val="10"/>
        <color theme="1"/>
        <rFont val="Arial"/>
        <family val="2"/>
      </rPr>
      <t>(state type of material and application rate)</t>
    </r>
    <r>
      <rPr>
        <sz val="10"/>
        <color theme="1"/>
        <rFont val="Arial"/>
        <family val="2"/>
      </rPr>
      <t xml:space="preserve">  </t>
    </r>
  </si>
  <si>
    <t>C2.1.23.7</t>
  </si>
  <si>
    <r>
      <t xml:space="preserve">Asphalt material </t>
    </r>
    <r>
      <rPr>
        <i/>
        <sz val="10"/>
        <color theme="1"/>
        <rFont val="Arial"/>
        <family val="2"/>
      </rPr>
      <t>(state asphalt type e.g. continuously graded, binder type, layer thickness and minimum density)</t>
    </r>
  </si>
  <si>
    <t>C2.1.23.8</t>
  </si>
  <si>
    <r>
      <t xml:space="preserve">Surface treatments </t>
    </r>
    <r>
      <rPr>
        <i/>
        <sz val="10"/>
        <color theme="1"/>
        <rFont val="Arial"/>
        <family val="2"/>
      </rPr>
      <t>(state surfacing type, binder type and application rate, aggregate size and application rate etc.)</t>
    </r>
    <r>
      <rPr>
        <sz val="10"/>
        <color theme="1"/>
        <rFont val="Arial"/>
        <family val="2"/>
      </rPr>
      <t xml:space="preserve">  </t>
    </r>
  </si>
  <si>
    <t>C2.1.24</t>
  </si>
  <si>
    <t xml:space="preserve">Saw-cutting before excavation </t>
  </si>
  <si>
    <t>C2.1.24.1</t>
  </si>
  <si>
    <t>Saw-cutting asphalt to an average depth:</t>
  </si>
  <si>
    <t>Not exceeding 50mm</t>
  </si>
  <si>
    <t>Exceeding 50mm but not exceeding 100mm</t>
  </si>
  <si>
    <t>Exceeding 100mm but not exceeding 150mm</t>
  </si>
  <si>
    <t>C2.1.24.2</t>
  </si>
  <si>
    <t>Saw-cutting concrete to an average depth:</t>
  </si>
  <si>
    <t>C2.1.24.3</t>
  </si>
  <si>
    <r>
      <t xml:space="preserve">Saw-cutting other materials </t>
    </r>
    <r>
      <rPr>
        <i/>
        <sz val="10"/>
        <color theme="1"/>
        <rFont val="Arial"/>
        <family val="2"/>
      </rPr>
      <t>(type of material to be specified)</t>
    </r>
    <r>
      <rPr>
        <sz val="10"/>
        <color theme="1"/>
        <rFont val="Arial"/>
        <family val="2"/>
      </rPr>
      <t xml:space="preserve"> to an average depth:</t>
    </r>
  </si>
  <si>
    <t>C2.1.25</t>
  </si>
  <si>
    <t>Removal of existing services:</t>
  </si>
  <si>
    <t>C2.1.25.1</t>
  </si>
  <si>
    <r>
      <t xml:space="preserve">… </t>
    </r>
    <r>
      <rPr>
        <i/>
        <sz val="10"/>
        <color theme="1"/>
        <rFont val="Arial"/>
        <family val="2"/>
      </rPr>
      <t>(State type and size of each service (duct, pipe or cable) removed)</t>
    </r>
  </si>
  <si>
    <t>C2.1.25.2</t>
  </si>
  <si>
    <t>C2.1.25.3</t>
  </si>
  <si>
    <r>
      <t xml:space="preserve">… etc.  </t>
    </r>
    <r>
      <rPr>
        <i/>
        <sz val="10"/>
        <color theme="1"/>
        <rFont val="Arial"/>
        <family val="2"/>
      </rPr>
      <t>(insert additional items as required)</t>
    </r>
  </si>
  <si>
    <t>C2.1.26</t>
  </si>
  <si>
    <t>Disposal of existing service materials:</t>
  </si>
  <si>
    <t>C2.1.26.1</t>
  </si>
  <si>
    <r>
      <t xml:space="preserve">… </t>
    </r>
    <r>
      <rPr>
        <i/>
        <sz val="10"/>
        <color theme="1"/>
        <rFont val="Arial"/>
        <family val="2"/>
      </rPr>
      <t>(State type and size of each service (duct, pipe or cable) disposed of)</t>
    </r>
  </si>
  <si>
    <t>C2.1.26.2</t>
  </si>
  <si>
    <t>C2.1.26.3</t>
  </si>
  <si>
    <r>
      <t xml:space="preserve">… etc. </t>
    </r>
    <r>
      <rPr>
        <i/>
        <sz val="10"/>
        <color theme="1"/>
        <rFont val="Arial"/>
        <family val="2"/>
      </rPr>
      <t>(insert additional items as required)</t>
    </r>
  </si>
  <si>
    <t>C2.1.27</t>
  </si>
  <si>
    <t>Demolition of existing manholes, access chambers and other service structures consisting of:</t>
  </si>
  <si>
    <t>C2.1.27.1</t>
  </si>
  <si>
    <t>Unreinforced concrete</t>
  </si>
  <si>
    <t>C2.1.27.2</t>
  </si>
  <si>
    <t>Reinforced concrete</t>
  </si>
  <si>
    <t>C2.1.27.3</t>
  </si>
  <si>
    <t>Masonry</t>
  </si>
  <si>
    <t>C2.2</t>
  </si>
  <si>
    <t>DRY SERVICES</t>
  </si>
  <si>
    <t>C2.2.1</t>
  </si>
  <si>
    <t>Supply, lay and prove ducts</t>
  </si>
  <si>
    <t>C2.2.1.1</t>
  </si>
  <si>
    <r>
      <t xml:space="preserve">… </t>
    </r>
    <r>
      <rPr>
        <i/>
        <sz val="10"/>
        <color theme="1"/>
        <rFont val="Arial"/>
        <family val="2"/>
      </rPr>
      <t>(state for each duct the material type, class, joint type etc. (example HDPE pliable type N450 with compression couplings))</t>
    </r>
  </si>
  <si>
    <r>
      <t xml:space="preserve">… </t>
    </r>
    <r>
      <rPr>
        <i/>
        <sz val="10"/>
        <color theme="1"/>
        <rFont val="Arial"/>
        <family val="2"/>
      </rPr>
      <t>(state diameter (example 110mm diameter (OD))</t>
    </r>
  </si>
  <si>
    <r>
      <t xml:space="preserve">… </t>
    </r>
    <r>
      <rPr>
        <i/>
        <sz val="10"/>
        <color theme="1"/>
        <rFont val="Arial"/>
        <family val="2"/>
      </rPr>
      <t>(state diameter (example 160mm diameter (OD))</t>
    </r>
  </si>
  <si>
    <t>C2.2.1.2</t>
  </si>
  <si>
    <r>
      <t xml:space="preserve">… </t>
    </r>
    <r>
      <rPr>
        <i/>
        <sz val="10"/>
        <color theme="1"/>
        <rFont val="Arial"/>
        <family val="2"/>
      </rPr>
      <t>(state for each duct the material type, class, joint type etc.)</t>
    </r>
  </si>
  <si>
    <r>
      <t xml:space="preserve">… </t>
    </r>
    <r>
      <rPr>
        <i/>
        <sz val="10"/>
        <color theme="1"/>
        <rFont val="Arial"/>
        <family val="2"/>
      </rPr>
      <t>(state diameter)</t>
    </r>
  </si>
  <si>
    <t>C2.2.2</t>
  </si>
  <si>
    <t>Extra over item C2.2.1 for the provision of split ducts</t>
  </si>
  <si>
    <t>C2.2.2.1</t>
  </si>
  <si>
    <r>
      <t xml:space="preserve">… </t>
    </r>
    <r>
      <rPr>
        <i/>
        <sz val="10"/>
        <color theme="1"/>
        <rFont val="Arial"/>
        <family val="2"/>
      </rPr>
      <t>(state for each duct the material type, class, etc.)</t>
    </r>
  </si>
  <si>
    <t>C2.2.2.2</t>
  </si>
  <si>
    <r>
      <t xml:space="preserve">… </t>
    </r>
    <r>
      <rPr>
        <i/>
        <sz val="10"/>
        <color theme="1"/>
        <rFont val="Arial"/>
        <family val="2"/>
      </rPr>
      <t>(state for each duct the material type, class etc.)</t>
    </r>
  </si>
  <si>
    <t>C2.2.3</t>
  </si>
  <si>
    <t>Lay and prove ducts provided by others</t>
  </si>
  <si>
    <t>C2.2.3.1</t>
  </si>
  <si>
    <r>
      <t xml:space="preserve">… </t>
    </r>
    <r>
      <rPr>
        <i/>
        <sz val="10"/>
        <color theme="1"/>
        <rFont val="Arial"/>
        <family val="2"/>
      </rPr>
      <t>(state for each duct to be laid the material type)</t>
    </r>
  </si>
  <si>
    <t>C2.2.3.2</t>
  </si>
  <si>
    <t>C2.2.4</t>
  </si>
  <si>
    <t>Bedding for ducts compacted to 90 % of MDD (100 % for sand) using material:</t>
  </si>
  <si>
    <t>C2.2.4.1</t>
  </si>
  <si>
    <t>Selected from the excavated trench material</t>
  </si>
  <si>
    <t>C2.2.4.2</t>
  </si>
  <si>
    <t>Selected from other excavations on site</t>
  </si>
  <si>
    <t>C2.2.4.3</t>
  </si>
  <si>
    <t>Selected from approved borrow areas</t>
  </si>
  <si>
    <t>C2.2.4.4</t>
  </si>
  <si>
    <t>Selected from sources provided by the Contractor</t>
  </si>
  <si>
    <t>C2.2.4.5</t>
  </si>
  <si>
    <t>From commercial sources</t>
  </si>
  <si>
    <r>
      <t xml:space="preserve">Non-cohesive material </t>
    </r>
    <r>
      <rPr>
        <i/>
        <sz val="10"/>
        <color theme="1"/>
        <rFont val="Arial"/>
        <family val="2"/>
      </rPr>
      <t>(state material type)</t>
    </r>
  </si>
  <si>
    <r>
      <t xml:space="preserve">Crushed stone material </t>
    </r>
    <r>
      <rPr>
        <i/>
        <sz val="10"/>
        <color theme="1"/>
        <rFont val="Arial"/>
        <family val="2"/>
      </rPr>
      <t>(state material type)</t>
    </r>
    <r>
      <rPr>
        <sz val="10"/>
        <color theme="1"/>
        <rFont val="Arial"/>
        <family val="2"/>
      </rPr>
      <t xml:space="preserve"> </t>
    </r>
  </si>
  <si>
    <t>C2.2.4.6</t>
  </si>
  <si>
    <t>Extra over items C2.2.4.1 to C2.2.4.5 for stabilising material with cement</t>
  </si>
  <si>
    <t>C2.2.4.7</t>
  </si>
  <si>
    <r>
      <t xml:space="preserve">Cement </t>
    </r>
    <r>
      <rPr>
        <i/>
        <sz val="10"/>
        <color theme="1"/>
        <rFont val="Arial"/>
        <family val="2"/>
      </rPr>
      <t>(state class/type of cement)</t>
    </r>
    <r>
      <rPr>
        <sz val="10"/>
        <color theme="1"/>
        <rFont val="Arial"/>
        <family val="2"/>
      </rPr>
      <t xml:space="preserve"> for stabilising bedding</t>
    </r>
  </si>
  <si>
    <t>C2.2.5</t>
  </si>
  <si>
    <t>Concrete for bedding and encasement of ducts</t>
  </si>
  <si>
    <t>C2.2.5.1</t>
  </si>
  <si>
    <r>
      <t xml:space="preserve">Concrete bedding </t>
    </r>
    <r>
      <rPr>
        <i/>
        <sz val="10"/>
        <color theme="1"/>
        <rFont val="Arial"/>
        <family val="2"/>
      </rPr>
      <t>(state class of concrete)</t>
    </r>
  </si>
  <si>
    <t>C2.2.5.2</t>
  </si>
  <si>
    <r>
      <t xml:space="preserve">Concrete encasement of ducts </t>
    </r>
    <r>
      <rPr>
        <i/>
        <sz val="10"/>
        <color theme="1"/>
        <rFont val="Arial"/>
        <family val="2"/>
      </rPr>
      <t>(state class of concrete)</t>
    </r>
    <r>
      <rPr>
        <b/>
        <sz val="10"/>
        <color theme="1"/>
        <rFont val="Arial"/>
        <family val="2"/>
      </rPr>
      <t xml:space="preserve"> </t>
    </r>
  </si>
  <si>
    <t>C2.2.6</t>
  </si>
  <si>
    <t>Duct accessories (markers, marking, draw wires and end caps etc.)</t>
  </si>
  <si>
    <t>C2.2.6.1</t>
  </si>
  <si>
    <r>
      <t xml:space="preserve">Duct markers </t>
    </r>
    <r>
      <rPr>
        <i/>
        <sz val="10"/>
        <color theme="1"/>
        <rFont val="Arial"/>
        <family val="2"/>
      </rPr>
      <t>(state type)</t>
    </r>
    <r>
      <rPr>
        <sz val="10"/>
        <color theme="1"/>
        <rFont val="Arial"/>
        <family val="2"/>
      </rPr>
      <t xml:space="preserve"> </t>
    </r>
  </si>
  <si>
    <t>C2.2.6.2</t>
  </si>
  <si>
    <r>
      <t xml:space="preserve">Duct marking </t>
    </r>
    <r>
      <rPr>
        <i/>
        <sz val="10"/>
        <color theme="1"/>
        <rFont val="Arial"/>
        <family val="2"/>
      </rPr>
      <t>(state type)</t>
    </r>
  </si>
  <si>
    <t>C2.2.6.3</t>
  </si>
  <si>
    <r>
      <t xml:space="preserve">Draw wires </t>
    </r>
    <r>
      <rPr>
        <i/>
        <sz val="10"/>
        <color theme="1"/>
        <rFont val="Arial"/>
        <family val="2"/>
      </rPr>
      <t>(state type)</t>
    </r>
  </si>
  <si>
    <t>C2.2.6.4</t>
  </si>
  <si>
    <r>
      <t xml:space="preserve">End caps or plugs </t>
    </r>
    <r>
      <rPr>
        <i/>
        <sz val="10"/>
        <color theme="1"/>
        <rFont val="Arial"/>
        <family val="2"/>
      </rPr>
      <t>(state type)</t>
    </r>
    <r>
      <rPr>
        <sz val="10"/>
        <color theme="1"/>
        <rFont val="Arial"/>
        <family val="2"/>
      </rPr>
      <t xml:space="preserve">  </t>
    </r>
  </si>
  <si>
    <t>C2.2.6.5</t>
  </si>
  <si>
    <t>Other accessories</t>
  </si>
  <si>
    <r>
      <t xml:space="preserve">… </t>
    </r>
    <r>
      <rPr>
        <i/>
        <sz val="10"/>
        <color theme="1"/>
        <rFont val="Arial"/>
        <family val="2"/>
      </rPr>
      <t>(state type)</t>
    </r>
  </si>
  <si>
    <t>C2.2.7</t>
  </si>
  <si>
    <t xml:space="preserve">Handholes, manholes and access chambers for ducts </t>
  </si>
  <si>
    <t>C2.2.7.1</t>
  </si>
  <si>
    <r>
      <t xml:space="preserve">Handholes </t>
    </r>
    <r>
      <rPr>
        <i/>
        <sz val="10"/>
        <color theme="1"/>
        <rFont val="Arial"/>
        <family val="2"/>
      </rPr>
      <t>(state type and drawing reference etc.)</t>
    </r>
  </si>
  <si>
    <r>
      <t xml:space="preserve">… </t>
    </r>
    <r>
      <rPr>
        <i/>
        <sz val="10"/>
        <color theme="1"/>
        <rFont val="Arial"/>
        <family val="2"/>
      </rPr>
      <t>(state depth range (example over 1,0m and up to 1,5m deep))</t>
    </r>
  </si>
  <si>
    <r>
      <t xml:space="preserve">… </t>
    </r>
    <r>
      <rPr>
        <i/>
        <sz val="10"/>
        <color theme="1"/>
        <rFont val="Arial"/>
        <family val="2"/>
      </rPr>
      <t>(state depth range (example over 1,5m and up to 2,0m deep))</t>
    </r>
  </si>
  <si>
    <t>C2.2.7.2</t>
  </si>
  <si>
    <r>
      <t xml:space="preserve">Manholes </t>
    </r>
    <r>
      <rPr>
        <i/>
        <sz val="10"/>
        <color theme="1"/>
        <rFont val="Arial"/>
        <family val="2"/>
      </rPr>
      <t>(state type and drawing reference etc.)</t>
    </r>
    <r>
      <rPr>
        <b/>
        <sz val="10"/>
        <color theme="1"/>
        <rFont val="Arial"/>
        <family val="2"/>
      </rPr>
      <t xml:space="preserve"> </t>
    </r>
  </si>
  <si>
    <r>
      <t xml:space="preserve">… </t>
    </r>
    <r>
      <rPr>
        <i/>
        <sz val="10"/>
        <color theme="1"/>
        <rFont val="Arial"/>
        <family val="2"/>
      </rPr>
      <t>(state depth range)</t>
    </r>
  </si>
  <si>
    <t>C2.2.7.3</t>
  </si>
  <si>
    <r>
      <t xml:space="preserve">Access chambers </t>
    </r>
    <r>
      <rPr>
        <i/>
        <sz val="10"/>
        <color theme="1"/>
        <rFont val="Arial"/>
        <family val="2"/>
      </rPr>
      <t>(state type and drawing reference etc.)</t>
    </r>
    <r>
      <rPr>
        <sz val="10"/>
        <color theme="1"/>
        <rFont val="Arial"/>
        <family val="2"/>
      </rPr>
      <t xml:space="preserve">   </t>
    </r>
  </si>
  <si>
    <t>C2.2.7.4</t>
  </si>
  <si>
    <t>Other structures</t>
  </si>
  <si>
    <r>
      <t xml:space="preserve">… </t>
    </r>
    <r>
      <rPr>
        <i/>
        <sz val="10"/>
        <color theme="1"/>
        <rFont val="Arial"/>
        <family val="2"/>
      </rPr>
      <t>(state type, depth range and drawing reference etc.)</t>
    </r>
  </si>
  <si>
    <t>C2.2.8</t>
  </si>
  <si>
    <t>Covers and frames for duct handholes, manholes and access chambers</t>
  </si>
  <si>
    <t>C2.2.8.1</t>
  </si>
  <si>
    <r>
      <t xml:space="preserve">… </t>
    </r>
    <r>
      <rPr>
        <i/>
        <sz val="10"/>
        <color theme="1"/>
        <rFont val="Arial"/>
        <family val="2"/>
      </rPr>
      <t>(State type, strength class and size of cover and frame)</t>
    </r>
  </si>
  <si>
    <t>C2.2.8.2</t>
  </si>
  <si>
    <t>C2.2.8.3</t>
  </si>
  <si>
    <t>C2.2.8.4</t>
  </si>
  <si>
    <t>C2.2.9</t>
  </si>
  <si>
    <t>Install duct handhole, manhole and access chamber covers and frames provided by others</t>
  </si>
  <si>
    <t>C2.2.9.1</t>
  </si>
  <si>
    <t>C2.2.9.2</t>
  </si>
  <si>
    <t>C2.2.9.3</t>
  </si>
  <si>
    <t>C2.2.9.4</t>
  </si>
  <si>
    <t>C2.3</t>
  </si>
  <si>
    <t>WET SERVICES</t>
  </si>
  <si>
    <t>C2.3.1</t>
  </si>
  <si>
    <r>
      <t xml:space="preserve">Supply, lay, </t>
    </r>
    <r>
      <rPr>
        <b/>
        <sz val="10"/>
        <rFont val="Arial"/>
        <family val="2"/>
      </rPr>
      <t>joint and test sewers</t>
    </r>
  </si>
  <si>
    <t>C2.3.1.1</t>
  </si>
  <si>
    <r>
      <t xml:space="preserve">… </t>
    </r>
    <r>
      <rPr>
        <i/>
        <sz val="10"/>
        <color theme="1"/>
        <rFont val="Arial"/>
        <family val="2"/>
      </rPr>
      <t>(State for each sewer the pipe material type, class, joint type and the class of bedding etc.)</t>
    </r>
  </si>
  <si>
    <t>C2.3.1.2</t>
  </si>
  <si>
    <r>
      <t xml:space="preserve">… </t>
    </r>
    <r>
      <rPr>
        <i/>
        <sz val="10"/>
        <color theme="1"/>
        <rFont val="Arial"/>
        <family val="2"/>
      </rPr>
      <t>(state for each sewer the pipe material type, class, joint type and the class of bedding etc.)</t>
    </r>
  </si>
  <si>
    <t>C2.3.1.3</t>
  </si>
  <si>
    <r>
      <t xml:space="preserve">…etc. </t>
    </r>
    <r>
      <rPr>
        <i/>
        <sz val="10"/>
        <color theme="1"/>
        <rFont val="Arial"/>
        <family val="2"/>
      </rPr>
      <t>(insert additional items as required)</t>
    </r>
  </si>
  <si>
    <t>C2.3.2</t>
  </si>
  <si>
    <t>Extra over item C2.3.1 for sewer specials</t>
  </si>
  <si>
    <t>C2.3.2.1</t>
  </si>
  <si>
    <r>
      <t xml:space="preserve">… </t>
    </r>
    <r>
      <rPr>
        <i/>
        <sz val="10"/>
        <color theme="1"/>
        <rFont val="Arial"/>
        <family val="2"/>
      </rPr>
      <t>(state for each sewer special the type, class, etc.)</t>
    </r>
  </si>
  <si>
    <t>C2.3.2.2</t>
  </si>
  <si>
    <t>C2.3.2.3</t>
  </si>
  <si>
    <t>C2.3.3</t>
  </si>
  <si>
    <t>Bedding for sewers (Class B and C) and fill blanket compacted to 90% of MDD (100% for sand)</t>
  </si>
  <si>
    <t>C2.3.3.1</t>
  </si>
  <si>
    <t>Bedding using selected granular material</t>
  </si>
  <si>
    <t>From other excavations on site</t>
  </si>
  <si>
    <t>C2.3.3.2</t>
  </si>
  <si>
    <t>Selected fill blanket material</t>
  </si>
  <si>
    <t>From other excavations on Site</t>
  </si>
  <si>
    <t>C2.3.3.3</t>
  </si>
  <si>
    <t xml:space="preserve">Extra over items C2.3.3.1(a) to C2.3.3.1(c) and C2.3.3.2(a) to C2.3.3.2(c) for screening material    </t>
  </si>
  <si>
    <t>C2.3.4</t>
  </si>
  <si>
    <t>Concrete for bedding (Class A) and encasement for sewers</t>
  </si>
  <si>
    <t>C2.3.4.1</t>
  </si>
  <si>
    <r>
      <t xml:space="preserve">Concrete (Class A) bedding </t>
    </r>
    <r>
      <rPr>
        <i/>
        <sz val="10"/>
        <color theme="1"/>
        <rFont val="Arial"/>
        <family val="2"/>
      </rPr>
      <t>(state class of concrete)</t>
    </r>
  </si>
  <si>
    <t>C2.3.4.2</t>
  </si>
  <si>
    <r>
      <t xml:space="preserve">Concrete encasement </t>
    </r>
    <r>
      <rPr>
        <i/>
        <sz val="10"/>
        <color theme="1"/>
        <rFont val="Arial"/>
        <family val="2"/>
      </rPr>
      <t xml:space="preserve">(state class of concrete)  </t>
    </r>
  </si>
  <si>
    <t>C2.3.5</t>
  </si>
  <si>
    <t xml:space="preserve">Manholes, inspection chambers and cleaning eyes for sewers </t>
  </si>
  <si>
    <t>C2.3.5.1</t>
  </si>
  <si>
    <r>
      <t xml:space="preserve">Manholes </t>
    </r>
    <r>
      <rPr>
        <i/>
        <sz val="10"/>
        <color theme="1"/>
        <rFont val="Arial"/>
        <family val="2"/>
      </rPr>
      <t>(state type and drawing reference etc.)</t>
    </r>
    <r>
      <rPr>
        <sz val="10"/>
        <color theme="1"/>
        <rFont val="Arial"/>
        <family val="2"/>
      </rPr>
      <t xml:space="preserve"> </t>
    </r>
  </si>
  <si>
    <r>
      <t xml:space="preserve">… </t>
    </r>
    <r>
      <rPr>
        <i/>
        <sz val="10"/>
        <color theme="1"/>
        <rFont val="Arial"/>
        <family val="2"/>
      </rPr>
      <t>(state pipe size and depth range)</t>
    </r>
  </si>
  <si>
    <t>C2.3.5.2</t>
  </si>
  <si>
    <r>
      <t xml:space="preserve">Extra over item C2.3.5.1 for backdrops for manholes </t>
    </r>
    <r>
      <rPr>
        <i/>
        <sz val="10"/>
        <color theme="1"/>
        <rFont val="Arial"/>
        <family val="2"/>
      </rPr>
      <t>(state type and drawing reference etc.)</t>
    </r>
  </si>
  <si>
    <t>C2.3.5.3</t>
  </si>
  <si>
    <r>
      <t xml:space="preserve">Inspection chambers </t>
    </r>
    <r>
      <rPr>
        <i/>
        <sz val="10"/>
        <color theme="1"/>
        <rFont val="Arial"/>
        <family val="2"/>
      </rPr>
      <t>(state type and drawing reference etc.)</t>
    </r>
    <r>
      <rPr>
        <b/>
        <sz val="10"/>
        <color theme="1"/>
        <rFont val="Arial"/>
        <family val="2"/>
      </rPr>
      <t xml:space="preserve"> </t>
    </r>
  </si>
  <si>
    <t>C2.3.5.4</t>
  </si>
  <si>
    <r>
      <t xml:space="preserve">Cleaning eyes </t>
    </r>
    <r>
      <rPr>
        <i/>
        <sz val="10"/>
        <color theme="1"/>
        <rFont val="Arial"/>
        <family val="2"/>
      </rPr>
      <t>(state type and drawing reference etc.)</t>
    </r>
  </si>
  <si>
    <t>C2.3.5.5</t>
  </si>
  <si>
    <r>
      <t xml:space="preserve">Other structures </t>
    </r>
    <r>
      <rPr>
        <i/>
        <sz val="10"/>
        <color theme="1"/>
        <rFont val="Arial"/>
        <family val="2"/>
      </rPr>
      <t>(state type and drawing reference etc.)</t>
    </r>
  </si>
  <si>
    <t>C2.3.6</t>
  </si>
  <si>
    <t>Covers and frames for sewer manholes, inspection chambers and other structures</t>
  </si>
  <si>
    <t>C2.3.6.1</t>
  </si>
  <si>
    <r>
      <t xml:space="preserve">… </t>
    </r>
    <r>
      <rPr>
        <i/>
        <sz val="10"/>
        <color theme="1"/>
        <rFont val="Arial"/>
        <family val="2"/>
      </rPr>
      <t>(state type, strength class and size of cover and frame)</t>
    </r>
  </si>
  <si>
    <t>C2.3.6.2</t>
  </si>
  <si>
    <t>C2.3.6.3</t>
  </si>
  <si>
    <t>C2.3.6.4</t>
  </si>
  <si>
    <t>C2.3.7</t>
  </si>
  <si>
    <t>Sewer accessories (anchor blocks, marker posts, plug stoppers etc.)</t>
  </si>
  <si>
    <t>C2.3.7.1</t>
  </si>
  <si>
    <r>
      <t xml:space="preserve">Anchor blocks </t>
    </r>
    <r>
      <rPr>
        <i/>
        <sz val="10"/>
        <color theme="1"/>
        <rFont val="Arial"/>
        <family val="2"/>
      </rPr>
      <t>(state type and drawing reference)</t>
    </r>
    <r>
      <rPr>
        <sz val="10"/>
        <color theme="1"/>
        <rFont val="Arial"/>
        <family val="2"/>
      </rPr>
      <t xml:space="preserve"> </t>
    </r>
  </si>
  <si>
    <t>C2.3.7.2</t>
  </si>
  <si>
    <r>
      <t xml:space="preserve">Anchor blocks </t>
    </r>
    <r>
      <rPr>
        <i/>
        <sz val="10"/>
        <color theme="1"/>
        <rFont val="Arial"/>
        <family val="2"/>
      </rPr>
      <t>(state type and drawing reference)</t>
    </r>
  </si>
  <si>
    <t>C2.3.7.3</t>
  </si>
  <si>
    <r>
      <t xml:space="preserve">Marker posts </t>
    </r>
    <r>
      <rPr>
        <i/>
        <sz val="10"/>
        <color theme="1"/>
        <rFont val="Arial"/>
        <family val="2"/>
      </rPr>
      <t>(state type and drawing reference)</t>
    </r>
    <r>
      <rPr>
        <sz val="10"/>
        <color theme="1"/>
        <rFont val="Arial"/>
        <family val="2"/>
      </rPr>
      <t xml:space="preserve"> </t>
    </r>
  </si>
  <si>
    <t>C2.3.7.4</t>
  </si>
  <si>
    <r>
      <t xml:space="preserve">Plug stoppers </t>
    </r>
    <r>
      <rPr>
        <i/>
        <sz val="10"/>
        <color theme="1"/>
        <rFont val="Arial"/>
        <family val="2"/>
      </rPr>
      <t>(state type)</t>
    </r>
  </si>
  <si>
    <t>C2.3.7.5</t>
  </si>
  <si>
    <t>C2.3.8</t>
  </si>
  <si>
    <r>
      <t>Sewer connections</t>
    </r>
    <r>
      <rPr>
        <b/>
        <sz val="10"/>
        <color rgb="FF000000"/>
        <rFont val="Arial"/>
        <family val="2"/>
      </rPr>
      <t xml:space="preserve"> (erf and existing line connections)</t>
    </r>
  </si>
  <si>
    <t>C2.3.8.1</t>
  </si>
  <si>
    <r>
      <t xml:space="preserve">Erf connections </t>
    </r>
    <r>
      <rPr>
        <i/>
        <sz val="10"/>
        <color theme="1"/>
        <rFont val="Arial"/>
        <family val="2"/>
      </rPr>
      <t>(state type, depth range and drawing reference)</t>
    </r>
  </si>
  <si>
    <r>
      <t xml:space="preserve">Connection length </t>
    </r>
    <r>
      <rPr>
        <i/>
        <sz val="10"/>
        <color theme="1"/>
        <rFont val="Arial"/>
        <family val="2"/>
      </rPr>
      <t>(state length in metres)</t>
    </r>
    <r>
      <rPr>
        <sz val="10"/>
        <color theme="1"/>
        <rFont val="Arial"/>
        <family val="2"/>
      </rPr>
      <t xml:space="preserve"> </t>
    </r>
  </si>
  <si>
    <r>
      <t xml:space="preserve">Etc., </t>
    </r>
    <r>
      <rPr>
        <i/>
        <sz val="10"/>
        <rFont val="Arial"/>
        <family val="2"/>
      </rPr>
      <t xml:space="preserve">(insert additional items as required) </t>
    </r>
  </si>
  <si>
    <t>C2.3.8.2</t>
  </si>
  <si>
    <t>C2.3.8.3</t>
  </si>
  <si>
    <t>Erf connections to sewer manholes</t>
  </si>
  <si>
    <r>
      <t xml:space="preserve">… </t>
    </r>
    <r>
      <rPr>
        <i/>
        <sz val="10"/>
        <color theme="1"/>
        <rFont val="Arial"/>
        <family val="2"/>
      </rPr>
      <t>(state type, depth range, etc.)</t>
    </r>
  </si>
  <si>
    <t>C2.3.8.4</t>
  </si>
  <si>
    <t xml:space="preserve">Connecting sewers to existing manholes </t>
  </si>
  <si>
    <r>
      <t xml:space="preserve">… </t>
    </r>
    <r>
      <rPr>
        <i/>
        <sz val="10"/>
        <color theme="1"/>
        <rFont val="Arial"/>
        <family val="2"/>
      </rPr>
      <t>(state position, specification and drawing reference etc.)</t>
    </r>
  </si>
  <si>
    <t>C2.3.8.5</t>
  </si>
  <si>
    <t xml:space="preserve">Breaking into an existing sewer and building a new manhole </t>
  </si>
  <si>
    <t>C2.3.9</t>
  </si>
  <si>
    <t>Raising and lowering existing sewer manholes</t>
  </si>
  <si>
    <t>C2.3.9.1</t>
  </si>
  <si>
    <t xml:space="preserve">Raising manholes </t>
  </si>
  <si>
    <r>
      <t xml:space="preserve">… </t>
    </r>
    <r>
      <rPr>
        <i/>
        <sz val="10"/>
        <color theme="1"/>
        <rFont val="Arial"/>
        <family val="2"/>
      </rPr>
      <t>(state manhole type and drawing reference and height raised)</t>
    </r>
  </si>
  <si>
    <t>C2.3.9.2</t>
  </si>
  <si>
    <t xml:space="preserve">Lowering manholes </t>
  </si>
  <si>
    <r>
      <t xml:space="preserve">… </t>
    </r>
    <r>
      <rPr>
        <i/>
        <sz val="10"/>
        <color theme="1"/>
        <rFont val="Arial"/>
        <family val="2"/>
      </rPr>
      <t>(state manhole type and drawing reference and height lowered)</t>
    </r>
  </si>
  <si>
    <t>C2.3.10</t>
  </si>
  <si>
    <r>
      <t>Testing of sewer manholes</t>
    </r>
    <r>
      <rPr>
        <sz val="10"/>
        <rFont val="Arial"/>
        <family val="2"/>
      </rPr>
      <t xml:space="preserve">  </t>
    </r>
  </si>
  <si>
    <t>C2.3.11</t>
  </si>
  <si>
    <r>
      <t>CCTV camera inspections</t>
    </r>
    <r>
      <rPr>
        <sz val="10"/>
        <rFont val="Arial"/>
        <family val="2"/>
      </rPr>
      <t xml:space="preserve"> </t>
    </r>
  </si>
  <si>
    <t>C2.3.11.1</t>
  </si>
  <si>
    <r>
      <t xml:space="preserve">… </t>
    </r>
    <r>
      <rPr>
        <i/>
        <sz val="10"/>
        <color theme="1"/>
        <rFont val="Arial"/>
        <family val="2"/>
      </rPr>
      <t>(state pipe diameter)</t>
    </r>
  </si>
  <si>
    <t>C2.3.11.2</t>
  </si>
  <si>
    <t>C2.3.12</t>
  </si>
  <si>
    <r>
      <t xml:space="preserve">… </t>
    </r>
    <r>
      <rPr>
        <i/>
        <sz val="10"/>
        <color theme="1"/>
        <rFont val="Arial"/>
        <family val="2"/>
      </rPr>
      <t>(Pay items C2.3.12 to C2.3.20 have been deliberately left for use for additional contract specific sewer related pay items inserted via the Contract Documentation)</t>
    </r>
  </si>
  <si>
    <t>C2.3.13</t>
  </si>
  <si>
    <t>C2.3.14</t>
  </si>
  <si>
    <t>C2.3.15</t>
  </si>
  <si>
    <t>C2.3.16</t>
  </si>
  <si>
    <t>C2.3.17</t>
  </si>
  <si>
    <t>C2.3.18</t>
  </si>
  <si>
    <t>C2.3.19</t>
  </si>
  <si>
    <t>C2.3.20</t>
  </si>
  <si>
    <t>C2.3.21</t>
  </si>
  <si>
    <t>Supply and lay water mains complete with couplings</t>
  </si>
  <si>
    <t>C2.3.21.1</t>
  </si>
  <si>
    <r>
      <t xml:space="preserve">… </t>
    </r>
    <r>
      <rPr>
        <i/>
        <sz val="10"/>
        <color theme="1"/>
        <rFont val="Arial"/>
        <family val="2"/>
      </rPr>
      <t>(state for each water main the pipe material type, class, coupling type and the class of bedding etc.)</t>
    </r>
  </si>
  <si>
    <t>C2.3.21.2</t>
  </si>
  <si>
    <t>C2.3.21.3</t>
  </si>
  <si>
    <t>C2.3.22</t>
  </si>
  <si>
    <t xml:space="preserve">Extra over item C2.3.21 for supplying and fixing water main fittings or specials complete with couplings </t>
  </si>
  <si>
    <t>C2.3.22.1</t>
  </si>
  <si>
    <r>
      <t xml:space="preserve">… </t>
    </r>
    <r>
      <rPr>
        <i/>
        <sz val="10"/>
        <color theme="1"/>
        <rFont val="Arial"/>
        <family val="2"/>
      </rPr>
      <t>(state for each water main fitting or special the type, class etc.)</t>
    </r>
  </si>
  <si>
    <t>C2.3.22.2</t>
  </si>
  <si>
    <t>C2.3.22.3</t>
  </si>
  <si>
    <t>C2.3.23</t>
  </si>
  <si>
    <t>Extra over item C2.3.21 for supplying and fixing water main valves</t>
  </si>
  <si>
    <t>C2.3.23.1</t>
  </si>
  <si>
    <r>
      <t xml:space="preserve">… </t>
    </r>
    <r>
      <rPr>
        <i/>
        <sz val="10"/>
        <color theme="1"/>
        <rFont val="Arial"/>
        <family val="2"/>
      </rPr>
      <t>(state for each water main valve the type, class etc.)</t>
    </r>
  </si>
  <si>
    <t>C2.3.23.2</t>
  </si>
  <si>
    <r>
      <t xml:space="preserve">... </t>
    </r>
    <r>
      <rPr>
        <i/>
        <sz val="10"/>
        <color theme="1"/>
        <rFont val="Arial"/>
        <family val="2"/>
      </rPr>
      <t>(state for each water main valve the type, class etc.)</t>
    </r>
  </si>
  <si>
    <t>C2.3.23.3</t>
  </si>
  <si>
    <t>C2.3.24</t>
  </si>
  <si>
    <t>Extra over item C2.3.21 for cutting of pipes and the supplying and fixing of extra couplings</t>
  </si>
  <si>
    <t>C2.3.24.1</t>
  </si>
  <si>
    <r>
      <t xml:space="preserve">… </t>
    </r>
    <r>
      <rPr>
        <i/>
        <sz val="10"/>
        <color theme="1"/>
        <rFont val="Arial"/>
        <family val="2"/>
      </rPr>
      <t>(state for each water main the pipe material type and coupling type)</t>
    </r>
  </si>
  <si>
    <t>C2.3.24.2</t>
  </si>
  <si>
    <t>C2.3.24.3</t>
  </si>
  <si>
    <t>C2.3.25</t>
  </si>
  <si>
    <t xml:space="preserve">Extra over items C2.3.21, C2.3.22 and C2.3.23 for supplying and installing joints with machined collars and special couplings </t>
  </si>
  <si>
    <t>C2.3.25.1</t>
  </si>
  <si>
    <r>
      <t xml:space="preserve">… </t>
    </r>
    <r>
      <rPr>
        <i/>
        <sz val="10"/>
        <color theme="1"/>
        <rFont val="Arial"/>
        <family val="2"/>
      </rPr>
      <t>(state for each water main the pipe collar and special coupling type)</t>
    </r>
  </si>
  <si>
    <t>C2.3.25.2</t>
  </si>
  <si>
    <t>C2.3.25.3</t>
  </si>
  <si>
    <t>C2.3.26</t>
  </si>
  <si>
    <t>Supplying and installing pipes, specials and valves on short pipe runs</t>
  </si>
  <si>
    <t>C2.3.26.1</t>
  </si>
  <si>
    <r>
      <t xml:space="preserve">… </t>
    </r>
    <r>
      <rPr>
        <i/>
        <sz val="10"/>
        <color theme="1"/>
        <rFont val="Arial"/>
        <family val="2"/>
      </rPr>
      <t>(state for each short run water main the pipe material type, class and class of bedding etc.)</t>
    </r>
  </si>
  <si>
    <r>
      <t xml:space="preserve">… </t>
    </r>
    <r>
      <rPr>
        <i/>
        <sz val="10"/>
        <color theme="1"/>
        <rFont val="Arial"/>
        <family val="2"/>
      </rPr>
      <t>(state pipe diameter and length)</t>
    </r>
  </si>
  <si>
    <t>C2.3.26.2</t>
  </si>
  <si>
    <r>
      <t xml:space="preserve">… </t>
    </r>
    <r>
      <rPr>
        <i/>
        <sz val="10"/>
        <color theme="1"/>
        <rFont val="Arial"/>
        <family val="2"/>
      </rPr>
      <t>(state for each short run water main the fitting, bend or special type, class etc.)</t>
    </r>
  </si>
  <si>
    <t>C2.3.26.3</t>
  </si>
  <si>
    <r>
      <t xml:space="preserve">… </t>
    </r>
    <r>
      <rPr>
        <i/>
        <sz val="10"/>
        <color theme="1"/>
        <rFont val="Arial"/>
        <family val="2"/>
      </rPr>
      <t>(state for each water main the number of joints to be encased (wrapped))</t>
    </r>
  </si>
  <si>
    <r>
      <t xml:space="preserve">… </t>
    </r>
    <r>
      <rPr>
        <i/>
        <sz val="10"/>
        <color theme="1"/>
        <rFont val="Arial"/>
        <family val="2"/>
      </rPr>
      <t>(describe hydrant type)</t>
    </r>
  </si>
  <si>
    <r>
      <t xml:space="preserve">… </t>
    </r>
    <r>
      <rPr>
        <i/>
        <sz val="10"/>
        <color theme="1"/>
        <rFont val="Arial"/>
        <family val="2"/>
      </rPr>
      <t>(describe water meter type)</t>
    </r>
  </si>
  <si>
    <t>Bedding for water mains (Class B and C) and fill blanket compacted to 90% of MDD (100% for sand)</t>
  </si>
  <si>
    <t>C2.3.29.3</t>
  </si>
  <si>
    <t xml:space="preserve">Extra over items C2.3.29.1(a) to C2.3.29.1(c) and C2.3.29.2(a) to C2.3.29.2(c) for screening material    </t>
  </si>
  <si>
    <t>C2.3.30</t>
  </si>
  <si>
    <t>Concrete for bedding (Class A) and encasement for water mains</t>
  </si>
  <si>
    <t>C2.3.30.1</t>
  </si>
  <si>
    <t>C2.3.30.2</t>
  </si>
  <si>
    <r>
      <t xml:space="preserve">Concrete encasement </t>
    </r>
    <r>
      <rPr>
        <i/>
        <sz val="10"/>
        <color theme="1"/>
        <rFont val="Arial"/>
        <family val="2"/>
      </rPr>
      <t>(state class of concrete)</t>
    </r>
    <r>
      <rPr>
        <sz val="10"/>
        <color theme="1"/>
        <rFont val="Arial"/>
        <family val="2"/>
      </rPr>
      <t xml:space="preserve"> </t>
    </r>
  </si>
  <si>
    <t>C2.3.31</t>
  </si>
  <si>
    <t>Manholes, valve and hydrant chambers etc. for water mains</t>
  </si>
  <si>
    <t>C2.3.31.1</t>
  </si>
  <si>
    <r>
      <t xml:space="preserve">Manholes </t>
    </r>
    <r>
      <rPr>
        <i/>
        <sz val="10"/>
        <color theme="1"/>
        <rFont val="Arial"/>
        <family val="2"/>
      </rPr>
      <t>(state type and drawing references etc.)</t>
    </r>
    <r>
      <rPr>
        <sz val="10"/>
        <color theme="1"/>
        <rFont val="Arial"/>
        <family val="2"/>
      </rPr>
      <t xml:space="preserve"> </t>
    </r>
  </si>
  <si>
    <t>C2.3.31.2</t>
  </si>
  <si>
    <r>
      <t xml:space="preserve">Valve chambers </t>
    </r>
    <r>
      <rPr>
        <i/>
        <sz val="10"/>
        <color theme="1"/>
        <rFont val="Arial"/>
        <family val="2"/>
      </rPr>
      <t>(state valve type (gate valve, single or double air valve etc.)</t>
    </r>
    <r>
      <rPr>
        <sz val="10"/>
        <color theme="1"/>
        <rFont val="Arial"/>
        <family val="2"/>
      </rPr>
      <t xml:space="preserve"> and drawing references etc.</t>
    </r>
  </si>
  <si>
    <t>C2.3.31.3</t>
  </si>
  <si>
    <r>
      <t xml:space="preserve">Hydrant chambers </t>
    </r>
    <r>
      <rPr>
        <i/>
        <sz val="10"/>
        <color theme="1"/>
        <rFont val="Arial"/>
        <family val="2"/>
      </rPr>
      <t>(state type etc. and drawing references etc.)</t>
    </r>
    <r>
      <rPr>
        <b/>
        <sz val="10"/>
        <color theme="1"/>
        <rFont val="Arial"/>
        <family val="2"/>
      </rPr>
      <t xml:space="preserve"> </t>
    </r>
  </si>
  <si>
    <t>C2.3.31.4</t>
  </si>
  <si>
    <r>
      <t xml:space="preserve">Other structures </t>
    </r>
    <r>
      <rPr>
        <i/>
        <sz val="10"/>
        <color theme="1"/>
        <rFont val="Arial"/>
        <family val="2"/>
      </rPr>
      <t>(state type etc. and drawing reference etc.)</t>
    </r>
  </si>
  <si>
    <t>C2.3.32</t>
  </si>
  <si>
    <t>Covers and frames for water main manholes, valve and hydrant chambers and other structures</t>
  </si>
  <si>
    <t>C2.3.32.1</t>
  </si>
  <si>
    <r>
      <t xml:space="preserve">… </t>
    </r>
    <r>
      <rPr>
        <i/>
        <sz val="10"/>
        <color theme="1"/>
        <rFont val="Arial"/>
        <family val="2"/>
      </rPr>
      <t>(describe manhole or chamber and state type of cover and frame)</t>
    </r>
  </si>
  <si>
    <t>C2.3.32.2</t>
  </si>
  <si>
    <t>C2.3.32.3</t>
  </si>
  <si>
    <t>C2.3.32.4</t>
  </si>
  <si>
    <t>C2.3.33</t>
  </si>
  <si>
    <r>
      <t xml:space="preserve">Water main </t>
    </r>
    <r>
      <rPr>
        <b/>
        <sz val="10"/>
        <color rgb="FF000000"/>
        <rFont val="Arial"/>
        <family val="2"/>
      </rPr>
      <t>accessories (anchor or thrust blocks, pedestals or marker posts etc.)</t>
    </r>
  </si>
  <si>
    <t>C2.3.33.1</t>
  </si>
  <si>
    <r>
      <t xml:space="preserve">Anchor or thrust blocks </t>
    </r>
    <r>
      <rPr>
        <i/>
        <sz val="10"/>
        <color theme="1"/>
        <rFont val="Arial"/>
        <family val="2"/>
      </rPr>
      <t>(state type and drawing reference)</t>
    </r>
    <r>
      <rPr>
        <sz val="10"/>
        <color theme="1"/>
        <rFont val="Arial"/>
        <family val="2"/>
      </rPr>
      <t xml:space="preserve"> </t>
    </r>
  </si>
  <si>
    <t>C2.3.33.2</t>
  </si>
  <si>
    <r>
      <t xml:space="preserve">Anchor or thrust blocks </t>
    </r>
    <r>
      <rPr>
        <i/>
        <sz val="10"/>
        <color theme="1"/>
        <rFont val="Arial"/>
        <family val="2"/>
      </rPr>
      <t>(state type and drawing reference)</t>
    </r>
  </si>
  <si>
    <t>C2.3.33.3</t>
  </si>
  <si>
    <r>
      <t xml:space="preserve">Pedestals </t>
    </r>
    <r>
      <rPr>
        <i/>
        <sz val="10"/>
        <color theme="1"/>
        <rFont val="Arial"/>
        <family val="2"/>
      </rPr>
      <t>(state type and drawing reference)</t>
    </r>
  </si>
  <si>
    <t>C2.3.33.4</t>
  </si>
  <si>
    <t>C2.3.33.5</t>
  </si>
  <si>
    <r>
      <t xml:space="preserve">Marker posts or blocks </t>
    </r>
    <r>
      <rPr>
        <i/>
        <sz val="10"/>
        <color theme="1"/>
        <rFont val="Arial"/>
        <family val="2"/>
      </rPr>
      <t>(state type and drawing reference)</t>
    </r>
    <r>
      <rPr>
        <sz val="10"/>
        <color theme="1"/>
        <rFont val="Arial"/>
        <family val="2"/>
      </rPr>
      <t xml:space="preserve"> </t>
    </r>
  </si>
  <si>
    <t>C2.3.33.6</t>
  </si>
  <si>
    <t>C2.3.34</t>
  </si>
  <si>
    <r>
      <t>Connections</t>
    </r>
    <r>
      <rPr>
        <b/>
        <sz val="10"/>
        <color rgb="FF000000"/>
        <rFont val="Arial"/>
        <family val="2"/>
      </rPr>
      <t xml:space="preserve"> to existing water mains</t>
    </r>
    <r>
      <rPr>
        <b/>
        <sz val="10"/>
        <rFont val="Arial"/>
        <family val="2"/>
      </rPr>
      <t xml:space="preserve"> </t>
    </r>
  </si>
  <si>
    <t>C2.3.34.1</t>
  </si>
  <si>
    <r>
      <t xml:space="preserve">… </t>
    </r>
    <r>
      <rPr>
        <i/>
        <sz val="10"/>
        <color theme="1"/>
        <rFont val="Arial"/>
        <family val="2"/>
      </rPr>
      <t>(state connection details)</t>
    </r>
  </si>
  <si>
    <t>C2.3.34.2</t>
  </si>
  <si>
    <t>C2.3.34.3</t>
  </si>
  <si>
    <t>C2.3.34.4</t>
  </si>
  <si>
    <t>C2.3.35</t>
  </si>
  <si>
    <t>Raising and lowering existing manholes or valve or hydrant chambers</t>
  </si>
  <si>
    <t>C2.3.35.1</t>
  </si>
  <si>
    <t>Raising manholes or valve of hydrant chambers</t>
  </si>
  <si>
    <t xml:space="preserve"> </t>
  </si>
  <si>
    <t>C2.3.35.2</t>
  </si>
  <si>
    <t>Lowering manholes or valve or hydrant chambers</t>
  </si>
  <si>
    <r>
      <t xml:space="preserve">… </t>
    </r>
    <r>
      <rPr>
        <i/>
        <sz val="10"/>
        <color theme="1"/>
        <rFont val="Arial"/>
        <family val="2"/>
      </rPr>
      <t>(state type and drawing reference and height lowered)</t>
    </r>
  </si>
  <si>
    <t>C2.3.36</t>
  </si>
  <si>
    <t xml:space="preserve">Disinfection of potable water pipelines </t>
  </si>
  <si>
    <t>C2.3.36.1</t>
  </si>
  <si>
    <r>
      <t xml:space="preserve">… </t>
    </r>
    <r>
      <rPr>
        <i/>
        <sz val="10"/>
        <color theme="1"/>
        <rFont val="Arial"/>
        <family val="2"/>
      </rPr>
      <t>(state diameter of pipe disinfected)</t>
    </r>
  </si>
  <si>
    <t>C2.3.36.2</t>
  </si>
  <si>
    <t>C2.3.36.3</t>
  </si>
  <si>
    <t>C2.4</t>
  </si>
  <si>
    <t>ENERGY AND OTHER SERVICES</t>
  </si>
  <si>
    <t>C2.4.1</t>
  </si>
  <si>
    <t>Bedding for electric power cables using material:</t>
  </si>
  <si>
    <t>C2.4.1.1</t>
  </si>
  <si>
    <t>C2.4.1.2</t>
  </si>
  <si>
    <t>C2.4.1.3</t>
  </si>
  <si>
    <t>C2.4.1.4</t>
  </si>
  <si>
    <t>C2.4.1.5</t>
  </si>
  <si>
    <r>
      <t xml:space="preserve">Uncrushed material </t>
    </r>
    <r>
      <rPr>
        <i/>
        <sz val="10"/>
        <color theme="1"/>
        <rFont val="Arial"/>
        <family val="2"/>
      </rPr>
      <t>(state material type)</t>
    </r>
  </si>
  <si>
    <r>
      <t xml:space="preserve">Crushed stone material </t>
    </r>
    <r>
      <rPr>
        <i/>
        <sz val="10"/>
        <color theme="1"/>
        <rFont val="Arial"/>
        <family val="2"/>
      </rPr>
      <t>(state material type)</t>
    </r>
  </si>
  <si>
    <t>C2.4.2</t>
  </si>
  <si>
    <t xml:space="preserve">Concrete for bedding and encasement for electric power cables </t>
  </si>
  <si>
    <t>C2.4.2.1</t>
  </si>
  <si>
    <t>Concrete bedding (Class C16/20-20 concrete)</t>
  </si>
  <si>
    <t>C2.4.2.2</t>
  </si>
  <si>
    <t>Concrete encasement of cables (Class C16/20-20 concrete)</t>
  </si>
  <si>
    <t>C2.4.3</t>
  </si>
  <si>
    <t>Cable laying accessories (warning tape, protection slabs, markers etc.)</t>
  </si>
  <si>
    <t>C2.4.3.1</t>
  </si>
  <si>
    <r>
      <t xml:space="preserve">Electrical warning tape </t>
    </r>
    <r>
      <rPr>
        <i/>
        <sz val="10"/>
        <color theme="1"/>
        <rFont val="Arial"/>
        <family val="2"/>
      </rPr>
      <t>(state type)</t>
    </r>
  </si>
  <si>
    <t>C2.4.3.2</t>
  </si>
  <si>
    <r>
      <t xml:space="preserve">Concrete slab protection </t>
    </r>
    <r>
      <rPr>
        <i/>
        <sz val="10"/>
        <color theme="1"/>
        <rFont val="Arial"/>
        <family val="2"/>
      </rPr>
      <t>(state type and dimensions etc.)</t>
    </r>
    <r>
      <rPr>
        <sz val="10"/>
        <color theme="1"/>
        <rFont val="Arial"/>
        <family val="2"/>
      </rPr>
      <t xml:space="preserve"> </t>
    </r>
  </si>
  <si>
    <t>C2.4.3.3</t>
  </si>
  <si>
    <r>
      <t xml:space="preserve">Cable markers </t>
    </r>
    <r>
      <rPr>
        <i/>
        <sz val="10"/>
        <color theme="1"/>
        <rFont val="Arial"/>
        <family val="2"/>
      </rPr>
      <t>(state type)</t>
    </r>
  </si>
  <si>
    <t>C2.4.3.4</t>
  </si>
  <si>
    <t>C3.1</t>
  </si>
  <si>
    <t>DRAINS</t>
  </si>
  <si>
    <t>C3.1.1</t>
  </si>
  <si>
    <t>Excavation for open drains:</t>
  </si>
  <si>
    <t>C3.1.1.1</t>
  </si>
  <si>
    <t>Excavating all material situated within the following depth ranges below the surface level using conventional methods:</t>
  </si>
  <si>
    <t>0m to 1,5m</t>
  </si>
  <si>
    <t>Exceeding 1,5m and up to 3,0m</t>
  </si>
  <si>
    <t>Etc. in increments of 1,5m</t>
  </si>
  <si>
    <t>C3.1.1.2</t>
  </si>
  <si>
    <t>Extra over sub-item C3.1.1.1 for excavation in hard and boulder material, irrespective of depth</t>
  </si>
  <si>
    <t>C3.1.1.3</t>
  </si>
  <si>
    <t>Extra over sub-item C3.1.1.1 for excavation in stabilised existing road layers, irrespective of depth</t>
  </si>
  <si>
    <t>C3.1.1.4</t>
  </si>
  <si>
    <t>Excavating soft material situated 0m to 1,5m below the surface level using labour enhanced construction methods</t>
  </si>
  <si>
    <t>C3.1.1.5</t>
  </si>
  <si>
    <t>Excavating intermediate material situated 0m to 1,5m below the surface level using labour enhanced construction methods</t>
  </si>
  <si>
    <t>C3.1.2</t>
  </si>
  <si>
    <t xml:space="preserve">Clearing, shaping and disposal of accumulated sediment in existing unlined open drains </t>
  </si>
  <si>
    <t>C3.1.2.1</t>
  </si>
  <si>
    <t>Using conventional methods</t>
  </si>
  <si>
    <t>C3.1.2.2</t>
  </si>
  <si>
    <t>Using labour enhanced construction methods</t>
  </si>
  <si>
    <t>C3.1.3</t>
  </si>
  <si>
    <t>Excavation, clearing and disposal of accumulated sediment in existing lined drains and drainage systems</t>
  </si>
  <si>
    <t>C3.1.3.1</t>
  </si>
  <si>
    <t>Using conventional methods (up to 1,5m):</t>
  </si>
  <si>
    <t>Manholes and inlet and outlet structures</t>
  </si>
  <si>
    <t>Culvert barrels</t>
  </si>
  <si>
    <t>Concrete or other lined side drains</t>
  </si>
  <si>
    <t>C3.1.3.2</t>
  </si>
  <si>
    <t>Using conventional methods (in excess of 1,5m):</t>
  </si>
  <si>
    <t>C3.1.3.3</t>
  </si>
  <si>
    <t>Using labour enhanced construction methods:</t>
  </si>
  <si>
    <t>C3.1.4</t>
  </si>
  <si>
    <t>Excavation and disposal of material for subsoil drainage systems:</t>
  </si>
  <si>
    <t>C3.1.4.1</t>
  </si>
  <si>
    <t>Excavating in all material situated within the following depth ranges below the surface:</t>
  </si>
  <si>
    <t>C3.1.4.2</t>
  </si>
  <si>
    <t>Excavating soft material situated within 0m to 1,5m below the surface level using labour enhanced construction methods</t>
  </si>
  <si>
    <t>C3.1.4.3</t>
  </si>
  <si>
    <t>Excavating intermediate material situated within 0m to 1,5m below the surface level using labour enhanced construction methods</t>
  </si>
  <si>
    <t>C3.1.4.4</t>
  </si>
  <si>
    <t>Extra over sub-item C3.1.4.1 for excavation in hard and boulder material, irrespective of depth</t>
  </si>
  <si>
    <t>C3.1.4.5</t>
  </si>
  <si>
    <t>Extra over sub-item C3.1.4.1 for excavation through stabilised existing road layers</t>
  </si>
  <si>
    <t>C3.1.4.6</t>
  </si>
  <si>
    <t>Excavation and disposal of material for composite in-plane fin-drain type drainage systems using a trenching machine:</t>
  </si>
  <si>
    <t>Etc. for width of … and depth of …</t>
  </si>
  <si>
    <t>C3.1.5</t>
  </si>
  <si>
    <t>Impermeable backfilling to subsoil drainage systems</t>
  </si>
  <si>
    <t>C3.1.5.1</t>
  </si>
  <si>
    <t>Un-stabilised natural gravel obtained from approved sources on the site</t>
  </si>
  <si>
    <t>C3.1.5.2</t>
  </si>
  <si>
    <t>G5 material obtained from commercial sources</t>
  </si>
  <si>
    <t>C3.1.5.3</t>
  </si>
  <si>
    <t>Extra over items C3.1.5.1 and C3.1.5.2 for stabilisation with 4,0% CEM II (32.5) cement</t>
  </si>
  <si>
    <t>C3.1.6</t>
  </si>
  <si>
    <t>Construction of banks and dykes:</t>
  </si>
  <si>
    <t>C3.1.6.1</t>
  </si>
  <si>
    <t>Banks and dykes using conventional methods</t>
  </si>
  <si>
    <t>C3.1.6.2</t>
  </si>
  <si>
    <t>Banks and dykes using labour enhanced construction methods</t>
  </si>
  <si>
    <t>C3.1.7</t>
  </si>
  <si>
    <t>Natural permeable material in subsoil drainage systems (approved crushed stone):</t>
  </si>
  <si>
    <t>C3.1.7.1</t>
  </si>
  <si>
    <t>C3.1.7.2</t>
  </si>
  <si>
    <t>C3.1.8</t>
  </si>
  <si>
    <t>Natural permeable material in subsoil drainage systems (approved natural sand):</t>
  </si>
  <si>
    <t>C3.1.8.1</t>
  </si>
  <si>
    <r>
      <t xml:space="preserve">Natural sand obtained from approved sources </t>
    </r>
    <r>
      <rPr>
        <i/>
        <sz val="10"/>
        <color theme="1"/>
        <rFont val="Arial"/>
        <family val="2"/>
      </rPr>
      <t>(state grade &amp; source)</t>
    </r>
  </si>
  <si>
    <t>C3.1.8.2</t>
  </si>
  <si>
    <t>C3.1.9</t>
  </si>
  <si>
    <t>Pipes in subsoil drainage systems:</t>
  </si>
  <si>
    <t>C3.1.9.1</t>
  </si>
  <si>
    <r>
      <t xml:space="preserve">U-PVC pipes and fittings, normal duty, complete with couplings </t>
    </r>
    <r>
      <rPr>
        <i/>
        <sz val="10"/>
        <color theme="1"/>
        <rFont val="Arial"/>
        <family val="2"/>
      </rPr>
      <t>(state size and whether or not perforated or slotted)</t>
    </r>
  </si>
  <si>
    <t>C3.1.10</t>
  </si>
  <si>
    <t>Polymer film sheeting or similar approved material, for lining subsoil drainage systems:</t>
  </si>
  <si>
    <t>C3.1.10.1</t>
  </si>
  <si>
    <t>0,15mm thick</t>
  </si>
  <si>
    <t>C3.1.10.2</t>
  </si>
  <si>
    <t>0,25mm thick</t>
  </si>
  <si>
    <t>C3.1.11</t>
  </si>
  <si>
    <r>
      <t xml:space="preserve">Geotextiles </t>
    </r>
    <r>
      <rPr>
        <i/>
        <sz val="10"/>
        <color theme="1"/>
        <rFont val="Arial"/>
        <family val="2"/>
      </rPr>
      <t>(indicate type, grade, etc.)</t>
    </r>
  </si>
  <si>
    <t>C3.1.12</t>
  </si>
  <si>
    <t>Composite drainage systems</t>
  </si>
  <si>
    <t>C3.1.12.1</t>
  </si>
  <si>
    <r>
      <t xml:space="preserve">In-plane drainage systems </t>
    </r>
    <r>
      <rPr>
        <i/>
        <sz val="10"/>
        <color theme="1"/>
        <rFont val="Arial"/>
        <family val="2"/>
      </rPr>
      <t>(state size, type of core and type grade, etc. of geotextile)</t>
    </r>
  </si>
  <si>
    <t>C3.1.12.2</t>
  </si>
  <si>
    <t>C3.1.12.3</t>
  </si>
  <si>
    <t>C3.1.12.4</t>
  </si>
  <si>
    <r>
      <t xml:space="preserve">Alternative drainage systems as detailed in Contract Documentation </t>
    </r>
    <r>
      <rPr>
        <i/>
        <sz val="10"/>
        <color theme="1"/>
        <rFont val="Arial"/>
        <family val="2"/>
      </rPr>
      <t>(state size, type and other details)</t>
    </r>
  </si>
  <si>
    <t>C3.1.13</t>
  </si>
  <si>
    <t>Concrete outlet structures, manhole boxes, junction boxes and cleaning eyes for subsoil drainage systems:</t>
  </si>
  <si>
    <t>C3.1.13.1</t>
  </si>
  <si>
    <r>
      <t xml:space="preserve">Outlet structures </t>
    </r>
    <r>
      <rPr>
        <i/>
        <sz val="10"/>
        <color theme="1"/>
        <rFont val="Arial"/>
        <family val="2"/>
      </rPr>
      <t>(specify each type and drawing reference)</t>
    </r>
  </si>
  <si>
    <t>C3.1.13.2</t>
  </si>
  <si>
    <r>
      <t xml:space="preserve">Inspection boxes </t>
    </r>
    <r>
      <rPr>
        <i/>
        <sz val="10"/>
        <color theme="1"/>
        <rFont val="Arial"/>
        <family val="2"/>
      </rPr>
      <t>(specify each type and drawing reference)</t>
    </r>
  </si>
  <si>
    <t>C3.1.13.3</t>
  </si>
  <si>
    <r>
      <t xml:space="preserve">Junction boxes </t>
    </r>
    <r>
      <rPr>
        <i/>
        <sz val="10"/>
        <color theme="1"/>
        <rFont val="Arial"/>
        <family val="2"/>
      </rPr>
      <t>(specify each type and drawing reference)</t>
    </r>
  </si>
  <si>
    <t>C3.1.13.4</t>
  </si>
  <si>
    <r>
      <t xml:space="preserve">Cleaning eyes </t>
    </r>
    <r>
      <rPr>
        <i/>
        <sz val="10"/>
        <color theme="1"/>
        <rFont val="Arial"/>
        <family val="2"/>
      </rPr>
      <t>(specify each type and drawing reference)</t>
    </r>
  </si>
  <si>
    <t>C3.1.14</t>
  </si>
  <si>
    <t>Caps for subsoil drain pipes:</t>
  </si>
  <si>
    <t>C3.1.14.1</t>
  </si>
  <si>
    <t>Concrete caps</t>
  </si>
  <si>
    <t>C3.1.14.2</t>
  </si>
  <si>
    <t>Cast metal iron caps</t>
  </si>
  <si>
    <t>C3.1.14.3</t>
  </si>
  <si>
    <r>
      <t xml:space="preserve">Other (Glass fibre reinforced, PVC etc.) </t>
    </r>
    <r>
      <rPr>
        <i/>
        <sz val="10"/>
        <color rgb="FFFF0000"/>
        <rFont val="Arial"/>
        <family val="2"/>
      </rPr>
      <t>(specify)</t>
    </r>
  </si>
  <si>
    <t>C3.1.15</t>
  </si>
  <si>
    <t>Repairing or replacing existing drainage systems</t>
  </si>
  <si>
    <t>C3.1.16</t>
  </si>
  <si>
    <t>Loading and hauling of material in excess of 1,0 km</t>
  </si>
  <si>
    <t>cubic metre - kilometre (m3 - km)</t>
  </si>
  <si>
    <t>C3.1.17</t>
  </si>
  <si>
    <t>Backfilling existing eroded side drains</t>
  </si>
  <si>
    <t>C3.1.18</t>
  </si>
  <si>
    <t>Backfilling of drains with selected material compacted to 93% of MDD prior to construction of concrete lining and/or stone pitched lining</t>
  </si>
  <si>
    <t>C3.1.19</t>
  </si>
  <si>
    <t>Exposing of existing subsoil drains</t>
  </si>
  <si>
    <t>C3.1.20</t>
  </si>
  <si>
    <t>Breaking into existing drainage structures and install subsoil drain pipe</t>
  </si>
  <si>
    <t>C3.1.21</t>
  </si>
  <si>
    <t>Clearing of existing subsoil drains</t>
  </si>
  <si>
    <t>C3.1.21.1</t>
  </si>
  <si>
    <t>Cleaning rod, brush and flushing</t>
  </si>
  <si>
    <t>C3.1.21.2</t>
  </si>
  <si>
    <t>Hydro jetting</t>
  </si>
  <si>
    <t>C3.1.22</t>
  </si>
  <si>
    <t>Test flushing of subsoil drain pipe systems</t>
  </si>
  <si>
    <t>C3.1.23</t>
  </si>
  <si>
    <r>
      <t xml:space="preserve">Subsoil drain outlet marker </t>
    </r>
    <r>
      <rPr>
        <b/>
        <i/>
        <sz val="10"/>
        <color rgb="FFFF0000"/>
        <rFont val="Arial"/>
        <family val="2"/>
      </rPr>
      <t>(type or drawing specified)</t>
    </r>
  </si>
  <si>
    <t>C3.1.24</t>
  </si>
  <si>
    <t>Submission of as built drawings by the Contractor</t>
  </si>
  <si>
    <t>C3.2</t>
  </si>
  <si>
    <t>CULVERTS</t>
  </si>
  <si>
    <t>C3.2.1</t>
  </si>
  <si>
    <t>Excavation for culvert structures:</t>
  </si>
  <si>
    <t>C3.2.1.1</t>
  </si>
  <si>
    <t>Excavating in all material situated within the following depth ranges below the surface level:</t>
  </si>
  <si>
    <t>C3.2.1.2</t>
  </si>
  <si>
    <r>
      <t xml:space="preserve">Excavating soft material 0m to 1,5m below the surface level using labour enhanced construction methods, or instructed by hand under Clause </t>
    </r>
    <r>
      <rPr>
        <sz val="10"/>
        <rFont val="Arial"/>
        <family val="2"/>
      </rPr>
      <t>A3.2.7.2(d)</t>
    </r>
  </si>
  <si>
    <t>C3.2.1.3</t>
  </si>
  <si>
    <r>
      <t xml:space="preserve">Excavating intermediate material 0m to 1,5m below the surface level using labour enhanced construction methods, or instructed by hand under Clause </t>
    </r>
    <r>
      <rPr>
        <sz val="10"/>
        <rFont val="Arial"/>
        <family val="2"/>
      </rPr>
      <t>A3.2.7.2(d)</t>
    </r>
  </si>
  <si>
    <t>C3.2.1.4</t>
  </si>
  <si>
    <t>Extra over sub-item C3.2.1.1 for excavation in hard or boulder material, irrespective of depth</t>
  </si>
  <si>
    <t>C3.2.1.5</t>
  </si>
  <si>
    <t>Extra over sub-item C3.2.1.1 for excavation in stabilised existing road layers, irrespective of depth</t>
  </si>
  <si>
    <t>C3.2.2</t>
  </si>
  <si>
    <t>Backfilling</t>
  </si>
  <si>
    <t>C3.2.2.1</t>
  </si>
  <si>
    <t>Using the excavated material</t>
  </si>
  <si>
    <t>C3.2.2.2</t>
  </si>
  <si>
    <t>Using imported selected material:</t>
  </si>
  <si>
    <r>
      <t xml:space="preserve">From commercial sources </t>
    </r>
    <r>
      <rPr>
        <i/>
        <sz val="10"/>
        <color theme="1"/>
        <rFont val="Arial"/>
        <family val="2"/>
      </rPr>
      <t>(State type)</t>
    </r>
  </si>
  <si>
    <r>
      <t xml:space="preserve">From sources on site </t>
    </r>
    <r>
      <rPr>
        <i/>
        <sz val="10"/>
        <color theme="1"/>
        <rFont val="Arial"/>
        <family val="2"/>
      </rPr>
      <t>(State type)</t>
    </r>
  </si>
  <si>
    <t>C3.2.2.3</t>
  </si>
  <si>
    <t xml:space="preserve">Extra over sub-items C3.2.2.1 and C3.2.2.2 for soil cement backfilling </t>
  </si>
  <si>
    <r>
      <t xml:space="preserve">With wet mixture </t>
    </r>
    <r>
      <rPr>
        <i/>
        <sz val="10"/>
        <color theme="1"/>
        <rFont val="Arial"/>
        <family val="2"/>
      </rPr>
      <t>(specify cement content)</t>
    </r>
    <r>
      <rPr>
        <sz val="10"/>
        <color theme="1"/>
        <rFont val="Arial"/>
        <family val="2"/>
      </rPr>
      <t xml:space="preserve"> of 3% cement</t>
    </r>
  </si>
  <si>
    <r>
      <t xml:space="preserve">With dry mixture </t>
    </r>
    <r>
      <rPr>
        <i/>
        <sz val="10"/>
        <color theme="1"/>
        <rFont val="Arial"/>
        <family val="2"/>
      </rPr>
      <t>(specify cement content)</t>
    </r>
    <r>
      <rPr>
        <sz val="10"/>
        <color theme="1"/>
        <rFont val="Arial"/>
        <family val="2"/>
      </rPr>
      <t xml:space="preserve"> of 3% cement</t>
    </r>
  </si>
  <si>
    <t>Variation in cement</t>
  </si>
  <si>
    <t>C3.2.2.4</t>
  </si>
  <si>
    <r>
      <t xml:space="preserve">Extra over sub-items C3.2.2.1 and C3.2.2.2 for screed layers </t>
    </r>
    <r>
      <rPr>
        <i/>
        <sz val="10"/>
        <color theme="1"/>
        <rFont val="Arial"/>
        <family val="2"/>
      </rPr>
      <t>(class of concrete indicated)</t>
    </r>
  </si>
  <si>
    <t>C3.2.3</t>
  </si>
  <si>
    <t>Concrete pipe culverts:</t>
  </si>
  <si>
    <t>C3.2.3.1</t>
  </si>
  <si>
    <r>
      <t xml:space="preserve">On Class A bedding </t>
    </r>
    <r>
      <rPr>
        <i/>
        <sz val="10"/>
        <color theme="1"/>
        <rFont val="Arial"/>
        <family val="2"/>
      </rPr>
      <t>(type and diameter indicated)</t>
    </r>
  </si>
  <si>
    <t>C3.2.3.2</t>
  </si>
  <si>
    <r>
      <t xml:space="preserve">On Class B bedding </t>
    </r>
    <r>
      <rPr>
        <i/>
        <sz val="10"/>
        <color theme="1"/>
        <rFont val="Arial"/>
        <family val="2"/>
      </rPr>
      <t>(type and diameter indicated)</t>
    </r>
  </si>
  <si>
    <t>C3.2.3.3</t>
  </si>
  <si>
    <r>
      <t xml:space="preserve">On Class C bedding </t>
    </r>
    <r>
      <rPr>
        <i/>
        <sz val="10"/>
        <color theme="1"/>
        <rFont val="Arial"/>
        <family val="2"/>
      </rPr>
      <t>(type and diameter indicated)</t>
    </r>
  </si>
  <si>
    <t>C3.2.3.4</t>
  </si>
  <si>
    <r>
      <t xml:space="preserve">On Class D bedding </t>
    </r>
    <r>
      <rPr>
        <i/>
        <sz val="10"/>
        <color theme="1"/>
        <rFont val="Arial"/>
        <family val="2"/>
      </rPr>
      <t>(type and diameter indicated)</t>
    </r>
  </si>
  <si>
    <t>C3.2.3.5</t>
  </si>
  <si>
    <r>
      <t xml:space="preserve">Provision of skew ends of pipe culvert </t>
    </r>
    <r>
      <rPr>
        <i/>
        <sz val="10"/>
        <color theme="1"/>
        <rFont val="Arial"/>
        <family val="2"/>
      </rPr>
      <t>(type and diameter indicated)</t>
    </r>
  </si>
  <si>
    <t>C3.2.4</t>
  </si>
  <si>
    <t>Metal and U-PVC culverts:</t>
  </si>
  <si>
    <t>C3.2.4.1</t>
  </si>
  <si>
    <r>
      <t xml:space="preserve">… </t>
    </r>
    <r>
      <rPr>
        <i/>
        <sz val="10"/>
        <color theme="1"/>
        <rFont val="Arial"/>
        <family val="2"/>
      </rPr>
      <t>(size, wall thickness and type indicated)</t>
    </r>
  </si>
  <si>
    <t>C3.2.4.2</t>
  </si>
  <si>
    <t>Provision of skew or bevelled ends for metal culverts</t>
  </si>
  <si>
    <t>C3.2.4.3</t>
  </si>
  <si>
    <r>
      <t xml:space="preserve">Anchor bolts </t>
    </r>
    <r>
      <rPr>
        <i/>
        <sz val="10"/>
        <color theme="1"/>
        <rFont val="Arial"/>
        <family val="2"/>
      </rPr>
      <t>(size and type indicated)</t>
    </r>
  </si>
  <si>
    <t>C3.2.4.4</t>
  </si>
  <si>
    <r>
      <t xml:space="preserve">Protective coating to metal culverts </t>
    </r>
    <r>
      <rPr>
        <i/>
        <sz val="10"/>
        <color theme="1"/>
        <rFont val="Arial"/>
        <family val="2"/>
      </rPr>
      <t>(culvert size; inside/outside/ both sides; coating type &amp; thickness indicated)</t>
    </r>
  </si>
  <si>
    <t>C3.2.5</t>
  </si>
  <si>
    <t>Rectangular culverts with prefabricated elements:</t>
  </si>
  <si>
    <t>C3.2.5.1</t>
  </si>
  <si>
    <r>
      <t xml:space="preserve">Prefabricated portal culverts; wall and roof combination </t>
    </r>
    <r>
      <rPr>
        <i/>
        <sz val="10"/>
        <color theme="1"/>
        <rFont val="Arial"/>
        <family val="2"/>
      </rPr>
      <t>(size and type indicated)</t>
    </r>
  </si>
  <si>
    <t>C3.2.5.2</t>
  </si>
  <si>
    <r>
      <t xml:space="preserve">Prefabricated floor slabs </t>
    </r>
    <r>
      <rPr>
        <i/>
        <sz val="10"/>
        <color theme="1"/>
        <rFont val="Arial"/>
        <family val="2"/>
      </rPr>
      <t>(size and type indicated)</t>
    </r>
  </si>
  <si>
    <t>C3.2.5.3</t>
  </si>
  <si>
    <r>
      <t xml:space="preserve">Prefabricated roof slabs </t>
    </r>
    <r>
      <rPr>
        <i/>
        <sz val="10"/>
        <color theme="1"/>
        <rFont val="Arial"/>
        <family val="2"/>
      </rPr>
      <t>(size and type indicated)</t>
    </r>
  </si>
  <si>
    <t>C3.2.6</t>
  </si>
  <si>
    <t>Extra over items C3.2.3, C3.2.4 and C3.2.5 for constructing inclined culverts</t>
  </si>
  <si>
    <t>C3.2.7</t>
  </si>
  <si>
    <t>Cast in situ concrete and formwork:</t>
  </si>
  <si>
    <t>C3.2.7.1</t>
  </si>
  <si>
    <r>
      <t xml:space="preserve">In Class A bedding, screeds, concrete backfill and the encasing for pipes, including formwork </t>
    </r>
    <r>
      <rPr>
        <i/>
        <sz val="10"/>
        <color theme="1"/>
        <rFont val="Arial"/>
        <family val="2"/>
      </rPr>
      <t>(class of concrete indicated)</t>
    </r>
  </si>
  <si>
    <t>C3.2.7.2</t>
  </si>
  <si>
    <r>
      <t xml:space="preserve">In complete in situ floor slabs for rectangular culverts, manholes and catchpits including formwork, joints and Class U2 surface finish </t>
    </r>
    <r>
      <rPr>
        <i/>
        <sz val="10"/>
        <color theme="1"/>
        <rFont val="Arial"/>
        <family val="2"/>
      </rPr>
      <t>(class of concrete indicated)</t>
    </r>
    <r>
      <rPr>
        <sz val="10"/>
        <color theme="1"/>
        <rFont val="Arial"/>
        <family val="2"/>
      </rPr>
      <t xml:space="preserve"> (installed at a standard depth of 1,0m)</t>
    </r>
  </si>
  <si>
    <t>C3.2.7.3</t>
  </si>
  <si>
    <r>
      <t xml:space="preserve">In walls, excluding formwork but including Class U2 surface finish </t>
    </r>
    <r>
      <rPr>
        <i/>
        <sz val="10"/>
        <color theme="1"/>
        <rFont val="Arial"/>
        <family val="2"/>
      </rPr>
      <t>(class of concrete indicated)</t>
    </r>
  </si>
  <si>
    <t>C3.2.7.4</t>
  </si>
  <si>
    <r>
      <t xml:space="preserve">In roof slabs for rectangular culverts, excluding formwork but including Class U2 surfacing finish and joints </t>
    </r>
    <r>
      <rPr>
        <i/>
        <sz val="10"/>
        <color theme="1"/>
        <rFont val="Arial"/>
        <family val="2"/>
      </rPr>
      <t>(class of concrete indicated)</t>
    </r>
  </si>
  <si>
    <t>C3.2.7.5</t>
  </si>
  <si>
    <r>
      <t xml:space="preserve">In inlet and outlet structures including kerbs, chutes and downpipes, skewed ends, catchpits, manholes, thrust and anchor blocks, excluding formwork but including Class U2 surfacing finish </t>
    </r>
    <r>
      <rPr>
        <i/>
        <sz val="10"/>
        <color theme="1"/>
        <rFont val="Arial"/>
        <family val="2"/>
      </rPr>
      <t>(class of concrete indicated)</t>
    </r>
  </si>
  <si>
    <t>C3.2.7.6</t>
  </si>
  <si>
    <r>
      <t xml:space="preserve">Formwork of concrete under items C3.2.7.3 to 5 above </t>
    </r>
    <r>
      <rPr>
        <i/>
        <sz val="10"/>
        <color theme="1"/>
        <rFont val="Arial"/>
        <family val="2"/>
      </rPr>
      <t>(Class of finish indicated)</t>
    </r>
  </si>
  <si>
    <t>C3.2.7.7</t>
  </si>
  <si>
    <r>
      <t xml:space="preserve">Concrete linings for the inverts of metal culverts, including formwork and Class U2 surface finish </t>
    </r>
    <r>
      <rPr>
        <i/>
        <sz val="10"/>
        <color theme="1"/>
        <rFont val="Arial"/>
        <family val="2"/>
      </rPr>
      <t>(class of concrete indicated)</t>
    </r>
  </si>
  <si>
    <t>C3.2.8</t>
  </si>
  <si>
    <r>
      <t xml:space="preserve">Concrete backfill or encasement for culverts </t>
    </r>
    <r>
      <rPr>
        <i/>
        <sz val="10"/>
        <color theme="1"/>
        <rFont val="Arial"/>
        <family val="2"/>
      </rPr>
      <t>(Type and Class of concrete indicated)</t>
    </r>
  </si>
  <si>
    <t>C3.2.9</t>
  </si>
  <si>
    <r>
      <t xml:space="preserve">Prefabricated concrete inlets and outlets to culverts </t>
    </r>
    <r>
      <rPr>
        <i/>
        <sz val="10"/>
        <color theme="1"/>
        <rFont val="Arial"/>
        <family val="2"/>
      </rPr>
      <t>(size and type indicated)</t>
    </r>
  </si>
  <si>
    <t>C3.2.10</t>
  </si>
  <si>
    <t>Reinforcement:</t>
  </si>
  <si>
    <t>C3.2.10.1</t>
  </si>
  <si>
    <t>Mild steel bars</t>
  </si>
  <si>
    <t>C3.2.10.2</t>
  </si>
  <si>
    <t>High-tensile steel bars</t>
  </si>
  <si>
    <t>C3.2.10.3</t>
  </si>
  <si>
    <t>Welded steel fabric</t>
  </si>
  <si>
    <t>C3.2.10.4</t>
  </si>
  <si>
    <r>
      <t xml:space="preserve">Other material </t>
    </r>
    <r>
      <rPr>
        <i/>
        <sz val="10"/>
        <color theme="1"/>
        <rFont val="Arial"/>
        <family val="2"/>
      </rPr>
      <t>(specify)</t>
    </r>
  </si>
  <si>
    <t>C3.2.11</t>
  </si>
  <si>
    <r>
      <t xml:space="preserve">Anchoring of reinforcing steel: 
</t>
    </r>
    <r>
      <rPr>
        <sz val="10"/>
        <color theme="1"/>
        <rFont val="Arial"/>
        <family val="2"/>
      </rPr>
      <t xml:space="preserve">Reinforcing </t>
    </r>
    <r>
      <rPr>
        <i/>
        <sz val="10"/>
        <color theme="1"/>
        <rFont val="Arial"/>
        <family val="2"/>
      </rPr>
      <t>(type, bar diameter)</t>
    </r>
    <r>
      <rPr>
        <sz val="10"/>
        <color theme="1"/>
        <rFont val="Arial"/>
        <family val="2"/>
      </rPr>
      <t xml:space="preserve"> into formed holes </t>
    </r>
    <r>
      <rPr>
        <i/>
        <sz val="10"/>
        <color theme="1"/>
        <rFont val="Arial"/>
        <family val="2"/>
      </rPr>
      <t>(hole diameter and depth stated)</t>
    </r>
    <r>
      <rPr>
        <sz val="10"/>
        <color theme="1"/>
        <rFont val="Arial"/>
        <family val="2"/>
      </rPr>
      <t xml:space="preserve"> in </t>
    </r>
    <r>
      <rPr>
        <i/>
        <sz val="10"/>
        <color theme="1"/>
        <rFont val="Arial"/>
        <family val="2"/>
      </rPr>
      <t>(description of member)</t>
    </r>
    <r>
      <rPr>
        <sz val="10"/>
        <color theme="1"/>
        <rFont val="Arial"/>
        <family val="2"/>
      </rPr>
      <t xml:space="preserve"> </t>
    </r>
  </si>
  <si>
    <t>C3.2.12</t>
  </si>
  <si>
    <t>Demolition of concrete members or elements:</t>
  </si>
  <si>
    <t>C3.2.12.1</t>
  </si>
  <si>
    <r>
      <t xml:space="preserve">Full member or element </t>
    </r>
    <r>
      <rPr>
        <i/>
        <sz val="10"/>
        <color theme="1"/>
        <rFont val="Arial"/>
        <family val="2"/>
      </rPr>
      <t xml:space="preserve">(location and description) </t>
    </r>
  </si>
  <si>
    <t>C3.2.12.2</t>
  </si>
  <si>
    <r>
      <t xml:space="preserve">Partial member or element </t>
    </r>
    <r>
      <rPr>
        <i/>
        <sz val="10"/>
        <color theme="1"/>
        <rFont val="Arial"/>
        <family val="2"/>
      </rPr>
      <t xml:space="preserve">(location and description) </t>
    </r>
  </si>
  <si>
    <t>C3.2.13</t>
  </si>
  <si>
    <t>Removing and re-laying existing culverts:</t>
  </si>
  <si>
    <t>C3.2.13.1</t>
  </si>
  <si>
    <r>
      <t xml:space="preserve">Removing and stacking existing culverts for re-use </t>
    </r>
    <r>
      <rPr>
        <i/>
        <sz val="10"/>
        <color theme="1"/>
        <rFont val="Arial"/>
        <family val="2"/>
      </rPr>
      <t>(size and type indicated)</t>
    </r>
  </si>
  <si>
    <t>C3.2.13.2</t>
  </si>
  <si>
    <r>
      <t xml:space="preserve">Removing and re-laying existing culverts without stacking </t>
    </r>
    <r>
      <rPr>
        <i/>
        <sz val="10"/>
        <color theme="1"/>
        <rFont val="Arial"/>
        <family val="2"/>
      </rPr>
      <t>(size and type of bedding indicated)</t>
    </r>
  </si>
  <si>
    <t>C3.2.13.3</t>
  </si>
  <si>
    <r>
      <t xml:space="preserve">Re-laying existing culverts from stacking </t>
    </r>
    <r>
      <rPr>
        <i/>
        <sz val="10"/>
        <color theme="1"/>
        <rFont val="Arial"/>
        <family val="2"/>
      </rPr>
      <t>(size and type of bedding indicated)</t>
    </r>
  </si>
  <si>
    <t>C3.2.14</t>
  </si>
  <si>
    <r>
      <t xml:space="preserve">Protective mastic asphalt coating for corrugated metal culvert units </t>
    </r>
    <r>
      <rPr>
        <i/>
        <sz val="10"/>
        <color theme="1"/>
        <rFont val="Arial"/>
        <family val="2"/>
      </rPr>
      <t>(state whether to be applied by brush or by spray gun)</t>
    </r>
  </si>
  <si>
    <t>C3.2.15</t>
  </si>
  <si>
    <t>Manholes and catch pits, with prefabricated elements</t>
  </si>
  <si>
    <t>C3.2.15.1</t>
  </si>
  <si>
    <t>Prefabricated floors (installed at a standard depth of 1,0m):</t>
  </si>
  <si>
    <r>
      <t xml:space="preserve">… </t>
    </r>
    <r>
      <rPr>
        <i/>
        <sz val="10"/>
        <color theme="1"/>
        <rFont val="Arial"/>
        <family val="2"/>
      </rPr>
      <t>(size and type indicated)</t>
    </r>
  </si>
  <si>
    <r>
      <t xml:space="preserve">… </t>
    </r>
    <r>
      <rPr>
        <i/>
        <sz val="10"/>
        <color theme="1"/>
        <rFont val="Arial"/>
        <family val="2"/>
      </rPr>
      <t>(size and type indicated etc.)</t>
    </r>
  </si>
  <si>
    <t>C3.2.15.2</t>
  </si>
  <si>
    <t>Prefabricated roofs:</t>
  </si>
  <si>
    <t>C3.2.15.3</t>
  </si>
  <si>
    <t>Prefabricated walls:</t>
  </si>
  <si>
    <t>C3.2.15.4</t>
  </si>
  <si>
    <t>Extra over item C3.2.15.1 and C3.2.7.2 for variations in the depths of all types of concrete manholes with prefabricated, or in situ concrete or brickwork wall combinations deeper than 1,0m designated for tendering purposes</t>
  </si>
  <si>
    <t>C3.2.16</t>
  </si>
  <si>
    <t>Brickwork (Engineering bricks):</t>
  </si>
  <si>
    <t>C3.2.16.1</t>
  </si>
  <si>
    <t>115mm thick</t>
  </si>
  <si>
    <t>C3.2.16.2</t>
  </si>
  <si>
    <t>230mm thick</t>
  </si>
  <si>
    <t>C3.2.16.3</t>
  </si>
  <si>
    <t>345mm thick</t>
  </si>
  <si>
    <t>C3.2.16.4</t>
  </si>
  <si>
    <r>
      <t xml:space="preserve">… </t>
    </r>
    <r>
      <rPr>
        <i/>
        <sz val="10"/>
        <color theme="1"/>
        <rFont val="Arial"/>
        <family val="2"/>
      </rPr>
      <t>(specify thickness)</t>
    </r>
  </si>
  <si>
    <t>C3.2.17</t>
  </si>
  <si>
    <t>Plaster</t>
  </si>
  <si>
    <t>C3.2.18</t>
  </si>
  <si>
    <t>Benching</t>
  </si>
  <si>
    <t>C3.2.19</t>
  </si>
  <si>
    <t>Accessories</t>
  </si>
  <si>
    <t>C3.2.19.1</t>
  </si>
  <si>
    <r>
      <t xml:space="preserve">Manhole frames </t>
    </r>
    <r>
      <rPr>
        <i/>
        <sz val="10"/>
        <color theme="1"/>
        <rFont val="Arial"/>
        <family val="2"/>
      </rPr>
      <t>(description and reference to drawing)</t>
    </r>
  </si>
  <si>
    <t>C3.2.19.2</t>
  </si>
  <si>
    <r>
      <t xml:space="preserve">Inlet grids or covers </t>
    </r>
    <r>
      <rPr>
        <i/>
        <sz val="10"/>
        <color theme="1"/>
        <rFont val="Arial"/>
        <family val="2"/>
      </rPr>
      <t>(description and reference to drawing)</t>
    </r>
  </si>
  <si>
    <t>C3.2.19.3</t>
  </si>
  <si>
    <r>
      <t xml:space="preserve">Manhole frames </t>
    </r>
    <r>
      <rPr>
        <i/>
        <sz val="10"/>
        <color theme="1"/>
        <rFont val="Arial"/>
        <family val="2"/>
      </rPr>
      <t>(type, load bearing and SANS specification indicated)</t>
    </r>
  </si>
  <si>
    <t>C3.2.19.4</t>
  </si>
  <si>
    <r>
      <t xml:space="preserve">Manhole covers or gratings </t>
    </r>
    <r>
      <rPr>
        <i/>
        <sz val="10"/>
        <color theme="1"/>
        <rFont val="Arial"/>
        <family val="2"/>
      </rPr>
      <t>(type, load bearing and SANS specification indicated)</t>
    </r>
  </si>
  <si>
    <t>C3.2.19.5</t>
  </si>
  <si>
    <r>
      <t xml:space="preserve">Inlet channel frames </t>
    </r>
    <r>
      <rPr>
        <i/>
        <sz val="10"/>
        <color theme="1"/>
        <rFont val="Arial"/>
        <family val="2"/>
      </rPr>
      <t>(type, load bearing and SANS specification indicated)</t>
    </r>
  </si>
  <si>
    <t>C3.2.19.6</t>
  </si>
  <si>
    <r>
      <t xml:space="preserve">Inlet channel gratings </t>
    </r>
    <r>
      <rPr>
        <i/>
        <sz val="10"/>
        <color theme="1"/>
        <rFont val="Arial"/>
        <family val="2"/>
      </rPr>
      <t>(type, load bearing and SANS specification indicated)</t>
    </r>
  </si>
  <si>
    <t>C3.2.19.7</t>
  </si>
  <si>
    <r>
      <t xml:space="preserve">Step irons </t>
    </r>
    <r>
      <rPr>
        <i/>
        <sz val="10"/>
        <color theme="1"/>
        <rFont val="Arial"/>
        <family val="2"/>
      </rPr>
      <t>(description and SANS specification indicated)</t>
    </r>
  </si>
  <si>
    <t>C3.2.19.8</t>
  </si>
  <si>
    <t>C3.2.20</t>
  </si>
  <si>
    <r>
      <t xml:space="preserve">Anchors for pipes </t>
    </r>
    <r>
      <rPr>
        <i/>
        <sz val="10"/>
        <color theme="1"/>
        <rFont val="Arial"/>
        <family val="2"/>
      </rPr>
      <t>(description)</t>
    </r>
  </si>
  <si>
    <t>C3.2.21</t>
  </si>
  <si>
    <r>
      <t xml:space="preserve">Prefabricated reinforced-concrete skew end units for concrete culverts constructed at a skew angle </t>
    </r>
    <r>
      <rPr>
        <i/>
        <sz val="10"/>
        <color theme="1"/>
        <rFont val="Arial"/>
        <family val="2"/>
      </rPr>
      <t>(type and dimensions of unit and class of bedding indicated)</t>
    </r>
  </si>
  <si>
    <t>C3.2.22</t>
  </si>
  <si>
    <r>
      <t xml:space="preserve">Cutting of concrete pipes </t>
    </r>
    <r>
      <rPr>
        <i/>
        <sz val="10"/>
        <color theme="1"/>
        <rFont val="Arial"/>
        <family val="2"/>
      </rPr>
      <t>(diameter indicated)</t>
    </r>
  </si>
  <si>
    <t>C3.2.23</t>
  </si>
  <si>
    <r>
      <t xml:space="preserve">Breaking into existing drainage structures and building in pipes or culverts of the following size </t>
    </r>
    <r>
      <rPr>
        <i/>
        <sz val="10"/>
        <color theme="1"/>
        <rFont val="Arial"/>
        <family val="2"/>
      </rPr>
      <t>(pipe diameter and/or culvert size to be stated)</t>
    </r>
  </si>
  <si>
    <t>C3.2.24</t>
  </si>
  <si>
    <t>Compaction of bedding for inlets, outlets, manholes and catchpits:</t>
  </si>
  <si>
    <t>C3.2.24.1</t>
  </si>
  <si>
    <r>
      <t xml:space="preserve">Preparation and compaction of in situ bedding material to 90% of MDD </t>
    </r>
    <r>
      <rPr>
        <i/>
        <sz val="10"/>
        <color theme="1"/>
        <rFont val="Arial"/>
        <family val="2"/>
      </rPr>
      <t>(depth indicated)</t>
    </r>
  </si>
  <si>
    <t>C3.2.24.2</t>
  </si>
  <si>
    <r>
      <t xml:space="preserve">Extra-over sub-item C3.2.24.1 for compaction to 93% of MDD </t>
    </r>
    <r>
      <rPr>
        <i/>
        <sz val="10"/>
        <color theme="1"/>
        <rFont val="Arial"/>
        <family val="2"/>
      </rPr>
      <t>(depth indicated)</t>
    </r>
  </si>
  <si>
    <t>C3.2.25</t>
  </si>
  <si>
    <r>
      <t xml:space="preserve">Painting of exposed steel bars with two coats of zinc rich primer </t>
    </r>
    <r>
      <rPr>
        <i/>
        <sz val="10"/>
        <color theme="1"/>
        <rFont val="Arial"/>
        <family val="2"/>
      </rPr>
      <t>(Type specified)</t>
    </r>
  </si>
  <si>
    <t>litre (ℓ)</t>
  </si>
  <si>
    <t>C3.2.26</t>
  </si>
  <si>
    <r>
      <t xml:space="preserve">Repair with cementitious mortar or concrete </t>
    </r>
    <r>
      <rPr>
        <i/>
        <sz val="10"/>
        <color theme="1"/>
        <rFont val="Arial"/>
        <family val="2"/>
      </rPr>
      <t>(class)</t>
    </r>
    <r>
      <rPr>
        <b/>
        <sz val="10"/>
        <color theme="1"/>
        <rFont val="Arial"/>
        <family val="2"/>
      </rPr>
      <t xml:space="preserve"> to </t>
    </r>
    <r>
      <rPr>
        <i/>
        <sz val="10"/>
        <color theme="1"/>
        <rFont val="Arial"/>
        <family val="2"/>
      </rPr>
      <t>(description)</t>
    </r>
    <r>
      <rPr>
        <b/>
        <sz val="10"/>
        <color theme="1"/>
        <rFont val="Arial"/>
        <family val="2"/>
      </rPr>
      <t xml:space="preserve"> </t>
    </r>
  </si>
  <si>
    <t>C3.2.27</t>
  </si>
  <si>
    <t>Repair with epoxy mortar</t>
  </si>
  <si>
    <t>C3.3</t>
  </si>
  <si>
    <t>CONCRETE KERBING AND CHANNELING, ASPHALT BERMS, CHUTES, DOWNPIPES, AS WELL AS CONCRETE, STONE PITCHED AND GABION LININGS FOR OPEN DRAINS</t>
  </si>
  <si>
    <t>C3.3.1</t>
  </si>
  <si>
    <t>Concrete kerbing:</t>
  </si>
  <si>
    <t>C3.3.1.1</t>
  </si>
  <si>
    <r>
      <t xml:space="preserve">Prefabricated kerbing </t>
    </r>
    <r>
      <rPr>
        <i/>
        <sz val="10"/>
        <color theme="1"/>
        <rFont val="Arial"/>
        <family val="2"/>
      </rPr>
      <t>(Class 30/20, refer to dawwing no. Klip002/RD04/TP01)</t>
    </r>
  </si>
  <si>
    <t>Fig 3</t>
  </si>
  <si>
    <t>Fig 8b</t>
  </si>
  <si>
    <t>C3.3.1.2</t>
  </si>
  <si>
    <t xml:space="preserve">Cast in situ kerbing </t>
  </si>
  <si>
    <t>C3.3.2</t>
  </si>
  <si>
    <t>Concrete kerbing-channeling combination:</t>
  </si>
  <si>
    <t>C3.3.2.1</t>
  </si>
  <si>
    <r>
      <t xml:space="preserve">Prefabricated kerbing-channeling </t>
    </r>
    <r>
      <rPr>
        <i/>
        <sz val="10"/>
        <color theme="1"/>
        <rFont val="Arial"/>
        <family val="2"/>
      </rPr>
      <t>(Class 30/20, refer to dawwing no. Klip002/RD04/TP01)</t>
    </r>
  </si>
  <si>
    <t>Fig 3 and 200mm Channel</t>
  </si>
  <si>
    <t>Fig 8b and 200mm Channel</t>
  </si>
  <si>
    <t>C3.3.2.2</t>
  </si>
  <si>
    <r>
      <t xml:space="preserve">Cast in situ kerbing-channeling </t>
    </r>
    <r>
      <rPr>
        <i/>
        <sz val="10"/>
        <color theme="1"/>
        <rFont val="Arial"/>
        <family val="2"/>
      </rPr>
      <t>(Class 30/20, refer to dawwing no. Klip002/RD04/TP01)</t>
    </r>
  </si>
  <si>
    <t>C3.3.3</t>
  </si>
  <si>
    <t>Extra over items C3.3.1 and C3.3.2 for concrete kerbing or concrete kerbing and channeling on curves</t>
  </si>
  <si>
    <t>C3.3.3.1</t>
  </si>
  <si>
    <t>On curves of radii more than or equal to 5,0m but less than 20m</t>
  </si>
  <si>
    <t>C3.3.3.2</t>
  </si>
  <si>
    <t>On curves with radii more than or equal to 1,0m but less than 5,0m</t>
  </si>
  <si>
    <t>C3.3.3.3</t>
  </si>
  <si>
    <t>On curves with radii less than 1,0m</t>
  </si>
  <si>
    <t>C3.3.4</t>
  </si>
  <si>
    <t>Extra over item C3.3.2 for drop kerbs at pedestrian crossings and driveways</t>
  </si>
  <si>
    <t>C3.3.5</t>
  </si>
  <si>
    <t>Asphalt berms</t>
  </si>
  <si>
    <t>C3.3.5.1</t>
  </si>
  <si>
    <r>
      <t xml:space="preserve">Asphalt berms placed where there are no vehicle restraint systems </t>
    </r>
    <r>
      <rPr>
        <i/>
        <sz val="10"/>
        <color theme="1"/>
        <rFont val="Arial"/>
        <family val="2"/>
      </rPr>
      <t>(drawing reference indicated)</t>
    </r>
  </si>
  <si>
    <t>C3.3.5.2</t>
  </si>
  <si>
    <r>
      <t xml:space="preserve">Asphalt berms placed at existing vehicle restraint systems </t>
    </r>
    <r>
      <rPr>
        <i/>
        <sz val="10"/>
        <color theme="1"/>
        <rFont val="Arial"/>
        <family val="2"/>
      </rPr>
      <t>(drawing reference indicated)</t>
    </r>
  </si>
  <si>
    <t>C3.3.5.3</t>
  </si>
  <si>
    <r>
      <t xml:space="preserve">Prime coat </t>
    </r>
    <r>
      <rPr>
        <i/>
        <sz val="10"/>
        <color theme="1"/>
        <rFont val="Arial"/>
        <family val="2"/>
      </rPr>
      <t>(type indicated)</t>
    </r>
  </si>
  <si>
    <t>C3.3.5.4</t>
  </si>
  <si>
    <r>
      <t xml:space="preserve">Bond coat </t>
    </r>
    <r>
      <rPr>
        <i/>
        <sz val="10"/>
        <color theme="1"/>
        <rFont val="Arial"/>
        <family val="2"/>
      </rPr>
      <t>(type indicated)</t>
    </r>
  </si>
  <si>
    <t>C3.3.6</t>
  </si>
  <si>
    <t>Concrete chutes (typical designs):</t>
  </si>
  <si>
    <t>C3.3.6.1</t>
  </si>
  <si>
    <r>
      <t xml:space="preserve">Prefabricated concrete chutes </t>
    </r>
    <r>
      <rPr>
        <i/>
        <sz val="10"/>
        <color theme="1"/>
        <rFont val="Arial"/>
        <family val="2"/>
      </rPr>
      <t>(description of type with reference to drawing)</t>
    </r>
  </si>
  <si>
    <t>C3.3.6.2</t>
  </si>
  <si>
    <r>
      <t xml:space="preserve">Cast in situ concrete chutes </t>
    </r>
    <r>
      <rPr>
        <i/>
        <sz val="10"/>
        <color theme="1"/>
        <rFont val="Arial"/>
        <family val="2"/>
      </rPr>
      <t>(description, with reference to drawing and class of concrete and finish indicated)</t>
    </r>
  </si>
  <si>
    <t>C3.3.6.3</t>
  </si>
  <si>
    <r>
      <t xml:space="preserve">Stone pitched chutes </t>
    </r>
    <r>
      <rPr>
        <i/>
        <sz val="10"/>
        <color theme="1"/>
        <rFont val="Arial"/>
        <family val="2"/>
      </rPr>
      <t>(description with reference to drawing and class of concrete indicated)</t>
    </r>
  </si>
  <si>
    <t>C3.3.7</t>
  </si>
  <si>
    <t>Cast in situ concrete chutes (measured by components):</t>
  </si>
  <si>
    <t>C3.3.7.1</t>
  </si>
  <si>
    <r>
      <t xml:space="preserve">Concrete </t>
    </r>
    <r>
      <rPr>
        <i/>
        <sz val="10"/>
        <color theme="1"/>
        <rFont val="Arial"/>
        <family val="2"/>
      </rPr>
      <t>(C25/30-20)</t>
    </r>
  </si>
  <si>
    <t>C3.3.7.2</t>
  </si>
  <si>
    <r>
      <t xml:space="preserve">Formwork </t>
    </r>
    <r>
      <rPr>
        <i/>
        <sz val="10"/>
        <color theme="1"/>
        <rFont val="Arial"/>
        <family val="2"/>
      </rPr>
      <t>(surface finish indicated)</t>
    </r>
  </si>
  <si>
    <t>C3.3.7.3</t>
  </si>
  <si>
    <t>Stone pitched chutes</t>
  </si>
  <si>
    <r>
      <t xml:space="preserve">Grouted stone pitching </t>
    </r>
    <r>
      <rPr>
        <i/>
        <sz val="10"/>
        <color theme="1"/>
        <rFont val="Arial"/>
        <family val="2"/>
      </rPr>
      <t>(type of chute indicated)</t>
    </r>
  </si>
  <si>
    <r>
      <t xml:space="preserve">Grouted stone pitching on a concrete bed </t>
    </r>
    <r>
      <rPr>
        <i/>
        <sz val="10"/>
        <color theme="1"/>
        <rFont val="Arial"/>
        <family val="2"/>
      </rPr>
      <t>(class of concrete and type of chute indicated)</t>
    </r>
  </si>
  <si>
    <t>C3.3.8</t>
  </si>
  <si>
    <t>Linings for open drains:</t>
  </si>
  <si>
    <t>C3.3.8.1</t>
  </si>
  <si>
    <t>C3.3.8.2</t>
  </si>
  <si>
    <r>
      <t xml:space="preserve">Class U2 surface finish to cast in situ concrete </t>
    </r>
    <r>
      <rPr>
        <i/>
        <sz val="10"/>
        <color theme="1"/>
        <rFont val="Arial"/>
        <family val="2"/>
      </rPr>
      <t>(Type E)</t>
    </r>
  </si>
  <si>
    <t>C3.3.8.3</t>
  </si>
  <si>
    <t>Stone pitched lining (200mm thickness)</t>
  </si>
  <si>
    <r>
      <t xml:space="preserve">Grouted stone pitching </t>
    </r>
    <r>
      <rPr>
        <i/>
        <sz val="10"/>
        <color theme="1"/>
        <rFont val="Arial"/>
        <family val="2"/>
      </rPr>
      <t>(type of open drain indicated)</t>
    </r>
  </si>
  <si>
    <r>
      <t xml:space="preserve">Grouted stone pitching on a concrete bed </t>
    </r>
    <r>
      <rPr>
        <i/>
        <sz val="10"/>
        <color theme="1"/>
        <rFont val="Arial"/>
        <family val="2"/>
      </rPr>
      <t>(class of concrete and type of open drain indicated)</t>
    </r>
  </si>
  <si>
    <t>C3.3.9</t>
  </si>
  <si>
    <t>Formwork to cast in situ concrete lining for open drains (Class F2 surface finish):</t>
  </si>
  <si>
    <t>C3.3.9.1</t>
  </si>
  <si>
    <t>To sides with formwork on the internal face only</t>
  </si>
  <si>
    <t>C3.3.9.2</t>
  </si>
  <si>
    <r>
      <t xml:space="preserve">To sides with formwork on both internal and external faces </t>
    </r>
    <r>
      <rPr>
        <i/>
        <sz val="10"/>
        <color theme="1"/>
        <rFont val="Arial"/>
        <family val="2"/>
      </rPr>
      <t>(each face measured)</t>
    </r>
  </si>
  <si>
    <t>C3.3.9.3</t>
  </si>
  <si>
    <t>To ends of slabs</t>
  </si>
  <si>
    <t>C3.3.10</t>
  </si>
  <si>
    <r>
      <t xml:space="preserve">Sealed joints in concrete and stone pitched linings of open drains </t>
    </r>
    <r>
      <rPr>
        <i/>
        <sz val="10"/>
        <color theme="1"/>
        <rFont val="Arial"/>
        <family val="2"/>
      </rPr>
      <t>(description of each type with reference to drawing)</t>
    </r>
  </si>
  <si>
    <t>C3.3.11</t>
  </si>
  <si>
    <r>
      <t xml:space="preserve">Concrete screed or backfill below chutes </t>
    </r>
    <r>
      <rPr>
        <i/>
        <sz val="10"/>
        <color theme="1"/>
        <rFont val="Arial"/>
        <family val="2"/>
      </rPr>
      <t>(thickness and class of concrete indicated)</t>
    </r>
  </si>
  <si>
    <t>C3.3.12</t>
  </si>
  <si>
    <t>C3.3.12.1</t>
  </si>
  <si>
    <t>C3.3.12.2</t>
  </si>
  <si>
    <t>C3.3.12.3</t>
  </si>
  <si>
    <t>C3.3.12.4</t>
  </si>
  <si>
    <t>C3.3.13</t>
  </si>
  <si>
    <r>
      <t xml:space="preserve">Polymer film sheeting </t>
    </r>
    <r>
      <rPr>
        <i/>
        <sz val="10"/>
        <color theme="1"/>
        <rFont val="Arial"/>
        <family val="2"/>
      </rPr>
      <t>(thickness specified)</t>
    </r>
    <r>
      <rPr>
        <b/>
        <sz val="10"/>
        <color theme="1"/>
        <rFont val="Arial"/>
        <family val="2"/>
      </rPr>
      <t xml:space="preserve"> for concrete-lined open drains</t>
    </r>
  </si>
  <si>
    <t>C3.3.14</t>
  </si>
  <si>
    <t>Cutting bituminous surfacing and pavement layers for concrete kerbing, channeling or concrete-lined drains</t>
  </si>
  <si>
    <t>C3.3.15</t>
  </si>
  <si>
    <t>Energy dissipaters in outlet structures</t>
  </si>
  <si>
    <t>C3.3.15.1</t>
  </si>
  <si>
    <t>Precast concrete blocks in outlet structures</t>
  </si>
  <si>
    <t>C3.3.15.2</t>
  </si>
  <si>
    <t>Stones set in outlet structures</t>
  </si>
  <si>
    <t>C3.3.16</t>
  </si>
  <si>
    <r>
      <t xml:space="preserve">Demolition and removal of existing kerbs and/or channel </t>
    </r>
    <r>
      <rPr>
        <i/>
        <sz val="10"/>
        <color theme="1"/>
        <rFont val="Arial"/>
        <family val="2"/>
      </rPr>
      <t>(specify maximum size)</t>
    </r>
  </si>
  <si>
    <t>C4.1</t>
  </si>
  <si>
    <t>BORROW MATERIALS</t>
  </si>
  <si>
    <t>C4.1.1</t>
  </si>
  <si>
    <t>Compiling and implementing M&amp;U plans</t>
  </si>
  <si>
    <t>C4.1.1.1</t>
  </si>
  <si>
    <r>
      <t xml:space="preserve">For borrow pits </t>
    </r>
    <r>
      <rPr>
        <i/>
        <sz val="10"/>
        <color theme="1"/>
        <rFont val="Arial"/>
        <family val="2"/>
      </rPr>
      <t>(list all borrow pits separately)</t>
    </r>
  </si>
  <si>
    <t>C4.1.1.2</t>
  </si>
  <si>
    <r>
      <t xml:space="preserve">For quarries </t>
    </r>
    <r>
      <rPr>
        <i/>
        <sz val="10"/>
        <color theme="1"/>
        <rFont val="Arial"/>
        <family val="2"/>
      </rPr>
      <t>(list all quarries separately)</t>
    </r>
  </si>
  <si>
    <t>C4.1.2</t>
  </si>
  <si>
    <t>Additional material investigations during the supplementary exploration</t>
  </si>
  <si>
    <t>C4.1.2.1</t>
  </si>
  <si>
    <t xml:space="preserve">Cost of additional trial pits and/or drilling and laboratory testing  </t>
  </si>
  <si>
    <t>C4.1.2.2</t>
  </si>
  <si>
    <t>Handling costs and profit in respect of item C4.1.2.1</t>
  </si>
  <si>
    <t>C4.1.3</t>
  </si>
  <si>
    <t>Construction and maintenance of temporary haul and access roads</t>
  </si>
  <si>
    <t>C4.1.3.1</t>
  </si>
  <si>
    <t>Temporary unsealed roads</t>
  </si>
  <si>
    <t>C4.1.3.2</t>
  </si>
  <si>
    <t>Cost to repair existing public roads or streets</t>
  </si>
  <si>
    <t>C4.1.3.3</t>
  </si>
  <si>
    <t>Handling cost and profit in respect of item C4.1.3.2</t>
  </si>
  <si>
    <t>C4.1.4</t>
  </si>
  <si>
    <t>Removing of the overburden</t>
  </si>
  <si>
    <t>C4.1.4.1</t>
  </si>
  <si>
    <t>In borrow pits</t>
  </si>
  <si>
    <t>C4.1.4.2</t>
  </si>
  <si>
    <t>In quarries:</t>
  </si>
  <si>
    <t>Soft material</t>
  </si>
  <si>
    <t>Hard material (by blasting)</t>
  </si>
  <si>
    <t>C4.1.5</t>
  </si>
  <si>
    <t>Excavating of materials in the borrow pits and quarries, material obtained from</t>
  </si>
  <si>
    <t>C4.1.5.1</t>
  </si>
  <si>
    <t xml:space="preserve">Soft excavation </t>
  </si>
  <si>
    <t>C4.1.5.2</t>
  </si>
  <si>
    <t>Boulder excavation class A</t>
  </si>
  <si>
    <t>C4.1.5.3</t>
  </si>
  <si>
    <t>Boulder excavation class B</t>
  </si>
  <si>
    <t>C4.1.5.4</t>
  </si>
  <si>
    <t>Hard excavation (other than by blasting)</t>
  </si>
  <si>
    <t>C4.1.5.5</t>
  </si>
  <si>
    <t>Hard excavation (by blasting)</t>
  </si>
  <si>
    <t>C4.1.6</t>
  </si>
  <si>
    <t>Providing crushing, screening and related plants</t>
  </si>
  <si>
    <t>C4.1.6.1</t>
  </si>
  <si>
    <t>Single-stage crushing plant</t>
  </si>
  <si>
    <t>C4.1.6.2</t>
  </si>
  <si>
    <t>Two-stage crushing plant</t>
  </si>
  <si>
    <t>C4.1.6.3</t>
  </si>
  <si>
    <t>Multiple-stage crushing and screening plant</t>
  </si>
  <si>
    <t>C4.1.6.4</t>
  </si>
  <si>
    <t>Screening plant</t>
  </si>
  <si>
    <t>C4.1.6.5</t>
  </si>
  <si>
    <r>
      <t xml:space="preserve">… etc, for other plants </t>
    </r>
    <r>
      <rPr>
        <i/>
        <sz val="10"/>
        <color theme="1"/>
        <rFont val="Arial"/>
        <family val="2"/>
      </rPr>
      <t>(as stated by the Engineer and/or the Contractor)</t>
    </r>
  </si>
  <si>
    <t>C4.1.7</t>
  </si>
  <si>
    <t>Producing the material by</t>
  </si>
  <si>
    <t>C4.1.7.1</t>
  </si>
  <si>
    <t xml:space="preserve">Single-stage crushing </t>
  </si>
  <si>
    <t>C4.1.7.2</t>
  </si>
  <si>
    <t xml:space="preserve">Two-stage crushing </t>
  </si>
  <si>
    <t>C4.1.7.3</t>
  </si>
  <si>
    <t>Multiple-stage crushing including screening</t>
  </si>
  <si>
    <t>C4.1.7.4</t>
  </si>
  <si>
    <t xml:space="preserve">Screening only </t>
  </si>
  <si>
    <t>C4.1.7.5</t>
  </si>
  <si>
    <t>C4.1.8</t>
  </si>
  <si>
    <t>Moving and re-erecting the crushing, screening and related plants on the site</t>
  </si>
  <si>
    <t>C4.1.8.1</t>
  </si>
  <si>
    <t>C4.1.8.2</t>
  </si>
  <si>
    <t>C4.1.8.3</t>
  </si>
  <si>
    <t xml:space="preserve">Multiple-stage crushing and screening plant  </t>
  </si>
  <si>
    <t>C4.1.8.4</t>
  </si>
  <si>
    <t>C4.1.8.5</t>
  </si>
  <si>
    <t>C4.1.9</t>
  </si>
  <si>
    <t xml:space="preserve">Breaking down oversize material </t>
  </si>
  <si>
    <t>C4.1.10</t>
  </si>
  <si>
    <t>Compacting the floor of the stockpile sites</t>
  </si>
  <si>
    <t>C4.1.11</t>
  </si>
  <si>
    <t xml:space="preserve">Constructing a platform for the stockpile site </t>
  </si>
  <si>
    <t>C4.1.12</t>
  </si>
  <si>
    <t>Stockpiling the material</t>
  </si>
  <si>
    <t>C4.1.12.1</t>
  </si>
  <si>
    <t>Material from a producing plant</t>
  </si>
  <si>
    <t>C4.1.12.2</t>
  </si>
  <si>
    <t>Material directly from the excavation</t>
  </si>
  <si>
    <t>C4.1.13</t>
  </si>
  <si>
    <t>Removing surplus material from the stockpile</t>
  </si>
  <si>
    <t>C4.1.14</t>
  </si>
  <si>
    <t>Removing the fill platform and temporary banks at the stockpile sites upon completion</t>
  </si>
  <si>
    <t>C4.1.14.1</t>
  </si>
  <si>
    <t>Fill platform</t>
  </si>
  <si>
    <t>C4.1.14.2</t>
  </si>
  <si>
    <t>Temporary banks</t>
  </si>
  <si>
    <t>C4.1.15</t>
  </si>
  <si>
    <t>Shaping and finishing the borrow pit and quarry areas, and the stockpile sites</t>
  </si>
  <si>
    <t>C4.1.15.1</t>
  </si>
  <si>
    <t>Shaping and finishing the borrow pit and quarry areas, and the stockpile sites:</t>
  </si>
  <si>
    <r>
      <t xml:space="preserve">Borrow pits </t>
    </r>
    <r>
      <rPr>
        <i/>
        <sz val="10"/>
        <color theme="1"/>
        <rFont val="Arial"/>
        <family val="2"/>
      </rPr>
      <t>(list all borrow pits separately)</t>
    </r>
  </si>
  <si>
    <r>
      <t xml:space="preserve">Quarries </t>
    </r>
    <r>
      <rPr>
        <i/>
        <sz val="10"/>
        <color theme="1"/>
        <rFont val="Arial"/>
        <family val="2"/>
      </rPr>
      <t>(list all quarries separately)</t>
    </r>
  </si>
  <si>
    <t>Stockpile sites</t>
  </si>
  <si>
    <t>C4.1.15.2</t>
  </si>
  <si>
    <t>Finishing of the borrow pit and quarry areas, and the stockpile sites using labour enhanced methods of construction:</t>
  </si>
  <si>
    <t>C4.1.16</t>
  </si>
  <si>
    <t>C4.1.16.1</t>
  </si>
  <si>
    <t>Materials manager</t>
  </si>
  <si>
    <t>C4.1.16.2</t>
  </si>
  <si>
    <t>Excavation controller</t>
  </si>
  <si>
    <t>C4.1.16.3</t>
  </si>
  <si>
    <t>Stockpile controller</t>
  </si>
  <si>
    <t>C4.1.17</t>
  </si>
  <si>
    <t>Weighbridge facility</t>
  </si>
  <si>
    <t>C4.1.17.1</t>
  </si>
  <si>
    <t>Providing, erecting and removal of a weighbridge facility</t>
  </si>
  <si>
    <t>C4.1.17.2</t>
  </si>
  <si>
    <t>Operating the weighbridge</t>
  </si>
  <si>
    <t>C4.1.18</t>
  </si>
  <si>
    <t>Compensation to landowners or legal occupants in respect of land acquisition, royalties and/or loss of crops</t>
  </si>
  <si>
    <t>C4.1.18.1</t>
  </si>
  <si>
    <t xml:space="preserve">Amount allowed, expenditure to be approved or instructed by the Employer  </t>
  </si>
  <si>
    <t>C4.1.18.2</t>
  </si>
  <si>
    <t>Handling costs and profit in respect of item C4.1.18.1</t>
  </si>
  <si>
    <t>C4.1.19</t>
  </si>
  <si>
    <t>Excavating hard material</t>
  </si>
  <si>
    <r>
      <t>cubic metre (m</t>
    </r>
    <r>
      <rPr>
        <vertAlign val="superscript"/>
        <sz val="10"/>
        <color rgb="FF000000"/>
        <rFont val="Arial"/>
        <family val="2"/>
      </rPr>
      <t>3</t>
    </r>
    <r>
      <rPr>
        <sz val="10"/>
        <color rgb="FF000000"/>
        <rFont val="Arial"/>
        <family val="2"/>
      </rPr>
      <t>) or ton (t)</t>
    </r>
  </si>
  <si>
    <t>C4.1.20</t>
  </si>
  <si>
    <t>C4.1.20.1</t>
  </si>
  <si>
    <t>Single stage crushing</t>
  </si>
  <si>
    <t>C4.1.20.2</t>
  </si>
  <si>
    <t>Multi-stage crushing and screening</t>
  </si>
  <si>
    <t>C4.1.21</t>
  </si>
  <si>
    <t>Stockpiling the crushed material</t>
  </si>
  <si>
    <t>C4.2</t>
  </si>
  <si>
    <t>CUT MATERIALS</t>
  </si>
  <si>
    <t>C4.2.1</t>
  </si>
  <si>
    <t>Compiling and implementing M&amp;U plans for the cuttings</t>
  </si>
  <si>
    <t>C4.2.1.1</t>
  </si>
  <si>
    <r>
      <t>Cuttings exceeding 5 000 m</t>
    </r>
    <r>
      <rPr>
        <vertAlign val="superscript"/>
        <sz val="10"/>
        <rFont val="Arial"/>
        <family val="2"/>
      </rPr>
      <t>3</t>
    </r>
    <r>
      <rPr>
        <sz val="10"/>
        <rFont val="Arial"/>
        <family val="2"/>
      </rPr>
      <t xml:space="preserve"> up to 10 000 m</t>
    </r>
    <r>
      <rPr>
        <vertAlign val="superscript"/>
        <sz val="10"/>
        <rFont val="Arial"/>
        <family val="2"/>
      </rPr>
      <t>3</t>
    </r>
  </si>
  <si>
    <t>C4.2.1.2</t>
  </si>
  <si>
    <r>
      <t>Cuttings exceeding 10 000 m</t>
    </r>
    <r>
      <rPr>
        <vertAlign val="superscript"/>
        <sz val="10"/>
        <rFont val="Arial"/>
        <family val="2"/>
      </rPr>
      <t>3</t>
    </r>
    <r>
      <rPr>
        <sz val="10"/>
        <rFont val="Arial"/>
        <family val="2"/>
      </rPr>
      <t xml:space="preserve"> up to 20 000 m</t>
    </r>
    <r>
      <rPr>
        <vertAlign val="superscript"/>
        <sz val="10"/>
        <rFont val="Arial"/>
        <family val="2"/>
      </rPr>
      <t>3</t>
    </r>
  </si>
  <si>
    <t>C4.2.1.3</t>
  </si>
  <si>
    <r>
      <t>Cuttings exceeding 20 000 m</t>
    </r>
    <r>
      <rPr>
        <vertAlign val="superscript"/>
        <sz val="10"/>
        <rFont val="Arial"/>
        <family val="2"/>
      </rPr>
      <t>3</t>
    </r>
    <r>
      <rPr>
        <sz val="10"/>
        <rFont val="Arial"/>
        <family val="2"/>
      </rPr>
      <t xml:space="preserve"> up to 50 000 m</t>
    </r>
    <r>
      <rPr>
        <vertAlign val="superscript"/>
        <sz val="10"/>
        <rFont val="Arial"/>
        <family val="2"/>
      </rPr>
      <t>3</t>
    </r>
  </si>
  <si>
    <t>C4.2.1.4</t>
  </si>
  <si>
    <r>
      <t>Cuttings exceeding 50 000 m</t>
    </r>
    <r>
      <rPr>
        <vertAlign val="superscript"/>
        <sz val="10"/>
        <rFont val="Arial"/>
        <family val="2"/>
      </rPr>
      <t>3</t>
    </r>
    <r>
      <rPr>
        <sz val="10"/>
        <rFont val="Arial"/>
        <family val="2"/>
      </rPr>
      <t xml:space="preserve"> up to 100 000 m</t>
    </r>
    <r>
      <rPr>
        <vertAlign val="superscript"/>
        <sz val="10"/>
        <rFont val="Arial"/>
        <family val="2"/>
      </rPr>
      <t>3</t>
    </r>
  </si>
  <si>
    <t>C4.2.1.5</t>
  </si>
  <si>
    <r>
      <t>Cuttings larger than 100 000 m</t>
    </r>
    <r>
      <rPr>
        <vertAlign val="superscript"/>
        <sz val="10"/>
        <rFont val="Arial"/>
        <family val="2"/>
      </rPr>
      <t>3</t>
    </r>
  </si>
  <si>
    <t>C4.2.2</t>
  </si>
  <si>
    <t>C4.2.2.1</t>
  </si>
  <si>
    <t>Cost of additional trial pits and/or drilling and laboratory testing</t>
  </si>
  <si>
    <t>C4.2.2.2</t>
  </si>
  <si>
    <t>Handling costs and profit in respect of item C4.2.2.1</t>
  </si>
  <si>
    <t>C4.2.3</t>
  </si>
  <si>
    <t>Excavating of materials in cuttings, material obtained from</t>
  </si>
  <si>
    <t>C4.2.3.1</t>
  </si>
  <si>
    <t>C4.2.3.2</t>
  </si>
  <si>
    <t>C4.2.3.3</t>
  </si>
  <si>
    <t>C4.2.3.4</t>
  </si>
  <si>
    <t>C4.2.3.5</t>
  </si>
  <si>
    <t>C4.2.4</t>
  </si>
  <si>
    <t>Excavating of materials in box cuts, material obtained from</t>
  </si>
  <si>
    <t>C4.2.4.1</t>
  </si>
  <si>
    <t>C4.2.4.2</t>
  </si>
  <si>
    <t>C4.2.4.3</t>
  </si>
  <si>
    <t>C4.2.4.4</t>
  </si>
  <si>
    <t>C4.2.4.5</t>
  </si>
  <si>
    <t>C4.2.5</t>
  </si>
  <si>
    <t>Excavating of materials in designated excavations, material obtained from</t>
  </si>
  <si>
    <t>C4.2.5.1</t>
  </si>
  <si>
    <t>C4.2.5.2</t>
  </si>
  <si>
    <t>C4.2.5.3</t>
  </si>
  <si>
    <t>C4.2.5.4</t>
  </si>
  <si>
    <t>C4.2.5.5</t>
  </si>
  <si>
    <t>C4.2.6</t>
  </si>
  <si>
    <t>Widening of existing cuttings</t>
  </si>
  <si>
    <t>C4.2.6.1</t>
  </si>
  <si>
    <t>C4.2.6.2</t>
  </si>
  <si>
    <t>C4.2.6.3</t>
  </si>
  <si>
    <t>C4.2.6.4</t>
  </si>
  <si>
    <t>C4.2.6.5</t>
  </si>
  <si>
    <t>C4.2.7</t>
  </si>
  <si>
    <t>Removal of unsuitable stable cut material to spoil</t>
  </si>
  <si>
    <t>C4.2.7.1</t>
  </si>
  <si>
    <t>In layer thicknesses of 200mm and less</t>
  </si>
  <si>
    <t>C4.2.7.2</t>
  </si>
  <si>
    <t xml:space="preserve">In layer thicknesses exceeding 200mm </t>
  </si>
  <si>
    <t>C4.2.8</t>
  </si>
  <si>
    <t>Excavate material to spoil in sites designated by the Employer, material obtained from</t>
  </si>
  <si>
    <t>C4.2.8.1</t>
  </si>
  <si>
    <t>Soft excavation, overburden and unsuitable material</t>
  </si>
  <si>
    <t>C4.2.8.2</t>
  </si>
  <si>
    <t xml:space="preserve">Boulder excavation class A </t>
  </si>
  <si>
    <t>C4.2.8.3</t>
  </si>
  <si>
    <t xml:space="preserve">Boulder excavation class B </t>
  </si>
  <si>
    <t>C4.2.8.4</t>
  </si>
  <si>
    <t>C4.2.8.5</t>
  </si>
  <si>
    <t>C4.2.9</t>
  </si>
  <si>
    <t>Excavate material to spoil in sites designated by the Contractor, material obtained from</t>
  </si>
  <si>
    <t>C4.2.9.1</t>
  </si>
  <si>
    <t>C4.2.9.2</t>
  </si>
  <si>
    <t>C4.2.9.3</t>
  </si>
  <si>
    <t>C4.2.9.4</t>
  </si>
  <si>
    <t>C4.2.9.5</t>
  </si>
  <si>
    <t>C4.2.10</t>
  </si>
  <si>
    <t>Backfilling of the unavoidable overbreak in hard and boulder excavation</t>
  </si>
  <si>
    <t>C4.2.10.1</t>
  </si>
  <si>
    <t>Compliant gravel material</t>
  </si>
  <si>
    <t>C4.2.10.2</t>
  </si>
  <si>
    <t>Soil cement (stiff mix with 3% cement)</t>
  </si>
  <si>
    <t>C4.2.10.3</t>
  </si>
  <si>
    <t>Soil cement (wet mix with 5% cement)</t>
  </si>
  <si>
    <t>C4.2.10.4</t>
  </si>
  <si>
    <t>Concrete class 15 MPa</t>
  </si>
  <si>
    <t>C4.2.11</t>
  </si>
  <si>
    <t>C4.2.12</t>
  </si>
  <si>
    <t>Finishing the side slopes</t>
  </si>
  <si>
    <t>C4.2.12.1</t>
  </si>
  <si>
    <t xml:space="preserve">Cuttings: </t>
  </si>
  <si>
    <t xml:space="preserve">In soft material </t>
  </si>
  <si>
    <r>
      <t>square metre (m</t>
    </r>
    <r>
      <rPr>
        <vertAlign val="superscript"/>
        <sz val="10"/>
        <rFont val="Arial"/>
        <family val="2"/>
      </rPr>
      <t>2</t>
    </r>
    <r>
      <rPr>
        <sz val="10"/>
        <rFont val="Arial"/>
        <family val="2"/>
      </rPr>
      <t>)</t>
    </r>
  </si>
  <si>
    <t>In boulder material class A and B</t>
  </si>
  <si>
    <t>In hard material</t>
  </si>
  <si>
    <t>In soft material using labour enhanced methods of construction</t>
  </si>
  <si>
    <t>C4.2.12.2</t>
  </si>
  <si>
    <t>Designated excavations</t>
  </si>
  <si>
    <t>C4.2.12.3</t>
  </si>
  <si>
    <t>Designated excavations using labour enhanced methods of construction</t>
  </si>
  <si>
    <t>C4.3</t>
  </si>
  <si>
    <t>EXISTING ROAD MATERIALS</t>
  </si>
  <si>
    <t>C4.3.1</t>
  </si>
  <si>
    <t>Additional material investigations</t>
  </si>
  <si>
    <t>C4.3.1.1</t>
  </si>
  <si>
    <t xml:space="preserve">Cost of additional core drilling and trial pits, sampling of asphalt and laboratory testing </t>
  </si>
  <si>
    <t>C4.3.1.2</t>
  </si>
  <si>
    <t>Handling cost and profit in respect of item C4.3.1.1</t>
  </si>
  <si>
    <t>C4.3.2</t>
  </si>
  <si>
    <t>Cleaning the existing road surface</t>
  </si>
  <si>
    <t>C4.3.2.1</t>
  </si>
  <si>
    <t xml:space="preserve">Cost to clean the road surface </t>
  </si>
  <si>
    <t>C4.3.2.2</t>
  </si>
  <si>
    <t>Handling costs and profit in respect of item C4.3.2.1</t>
  </si>
  <si>
    <t>C4.3.3</t>
  </si>
  <si>
    <t>Removal of bituminous seal surfacing (thickness not exceeding 30mm)</t>
  </si>
  <si>
    <t>C4.3.4</t>
  </si>
  <si>
    <t xml:space="preserve">Saw-cutting existing materials within the following average depth ranges </t>
  </si>
  <si>
    <t>C4.3.4.1</t>
  </si>
  <si>
    <t>Asphalt material:</t>
  </si>
  <si>
    <t>Up to 50mm</t>
  </si>
  <si>
    <t>Exceeding 50mm and up to 100mm</t>
  </si>
  <si>
    <t>Etc. in 50mm increments</t>
  </si>
  <si>
    <t>C4.3.4.2</t>
  </si>
  <si>
    <t>Crushed stone and gravel material:</t>
  </si>
  <si>
    <t>Up to 100mm</t>
  </si>
  <si>
    <t>Exceeding 100mm and up to 200mm</t>
  </si>
  <si>
    <t>Etc. in 100mm increments</t>
  </si>
  <si>
    <t>C4.3..4.3</t>
  </si>
  <si>
    <t>Cemented material:</t>
  </si>
  <si>
    <t>C4.3.4.4</t>
  </si>
  <si>
    <t xml:space="preserve">Concrete material: </t>
  </si>
  <si>
    <t>C4.3.5</t>
  </si>
  <si>
    <t>Providing the milling machine on the site</t>
  </si>
  <si>
    <t>C4.3.5.1</t>
  </si>
  <si>
    <t>Small milling machine with a cutting width of 1,2m or smaller</t>
  </si>
  <si>
    <t>C4.3.5.2</t>
  </si>
  <si>
    <t>Large milling machine with a cutting width exceeding 1,2m</t>
  </si>
  <si>
    <t>C4.3.6</t>
  </si>
  <si>
    <t>Milling and removal of existing asphalt layers with an average milling depth (Contractor takes ownership)</t>
  </si>
  <si>
    <t>C4.3.6.1</t>
  </si>
  <si>
    <t>C4.3.6.2</t>
  </si>
  <si>
    <t>C4.3.6.3</t>
  </si>
  <si>
    <t>Exceeding 100mm</t>
  </si>
  <si>
    <t>C4.3.7</t>
  </si>
  <si>
    <t>Milling and removal of existing asphalt layers with an average milling depth (Employer takes ownership)</t>
  </si>
  <si>
    <t>C4.3.7.1</t>
  </si>
  <si>
    <t>C4.3.7.2</t>
  </si>
  <si>
    <t>C4.3.7.3</t>
  </si>
  <si>
    <t>C4.3.8</t>
  </si>
  <si>
    <t>Excavating material by milling</t>
  </si>
  <si>
    <t>C4.3.8.1</t>
  </si>
  <si>
    <t>Crushed stone material</t>
  </si>
  <si>
    <t>C4.3.8.2</t>
  </si>
  <si>
    <t>Cemented material</t>
  </si>
  <si>
    <t>C4.3.8.3</t>
  </si>
  <si>
    <t>Natural gravel material</t>
  </si>
  <si>
    <t>C4.3.9</t>
  </si>
  <si>
    <t>Excavating material by using conventional road construction equipment</t>
  </si>
  <si>
    <t>C4.3.9.1</t>
  </si>
  <si>
    <t xml:space="preserve">Asphalt material </t>
  </si>
  <si>
    <t>C4.3.9.2</t>
  </si>
  <si>
    <t>Crushed stone and macadam materials</t>
  </si>
  <si>
    <t>C4.3.9.3</t>
  </si>
  <si>
    <t>C4.3.9.4</t>
  </si>
  <si>
    <t>Natural gravel and sand materials</t>
  </si>
  <si>
    <t>C4.3.9.5</t>
  </si>
  <si>
    <t>Coarse fill and rock fill</t>
  </si>
  <si>
    <t>C4.3.10</t>
  </si>
  <si>
    <t>Excavating material by using labour enhanced methods of construction</t>
  </si>
  <si>
    <t>C4.3.10.1</t>
  </si>
  <si>
    <t>Asphalt material</t>
  </si>
  <si>
    <t>C4.3.10.2</t>
  </si>
  <si>
    <t>C4.3.10.3</t>
  </si>
  <si>
    <t>C4.3.10.4</t>
  </si>
  <si>
    <t>C4.3.11</t>
  </si>
  <si>
    <t>Breaking down a stabilised layer by using conventional road construction equipment</t>
  </si>
  <si>
    <t>C4.3.12</t>
  </si>
  <si>
    <t>Removing of existing concrete material within the following average depth ranges</t>
  </si>
  <si>
    <t>C4.3.12.1</t>
  </si>
  <si>
    <t>The break-up method:</t>
  </si>
  <si>
    <t>Not exceeding 150mm</t>
  </si>
  <si>
    <t>Exceeding 150mm but not exceeding 250mm</t>
  </si>
  <si>
    <t>C4.3.12.2</t>
  </si>
  <si>
    <t>The break-up method using labour enhanced methods of construction:</t>
  </si>
  <si>
    <t>Not exceeding 75mm</t>
  </si>
  <si>
    <t>Exceeding 75mm but not exceeding 200mm</t>
  </si>
  <si>
    <t>C4.3.12.3</t>
  </si>
  <si>
    <t>The lift-out method:</t>
  </si>
  <si>
    <t>C4.3.13</t>
  </si>
  <si>
    <r>
      <t xml:space="preserve">Lifting of existing paving blocks </t>
    </r>
    <r>
      <rPr>
        <i/>
        <sz val="10"/>
        <color theme="1"/>
        <rFont val="Arial"/>
        <family val="2"/>
      </rPr>
      <t>(Type S-A interlocking block pavers)</t>
    </r>
  </si>
  <si>
    <t>C4.3.13.1</t>
  </si>
  <si>
    <t xml:space="preserve">Using construction equipment </t>
  </si>
  <si>
    <t>C4.3.13.2</t>
  </si>
  <si>
    <t>Using labour enhanced methods of construction</t>
  </si>
  <si>
    <t>C4.3.14</t>
  </si>
  <si>
    <t>Removing of existing road edging and services structures</t>
  </si>
  <si>
    <t>C4.3.14.1</t>
  </si>
  <si>
    <t>Removing of existing road edging using construction equipment:</t>
  </si>
  <si>
    <t xml:space="preserve">Kerbing and edge beams: </t>
  </si>
  <si>
    <t>In situ concrete kerbing and edge beams</t>
  </si>
  <si>
    <r>
      <t xml:space="preserve">Precast concrete kerbing </t>
    </r>
    <r>
      <rPr>
        <i/>
        <sz val="10"/>
        <color theme="1"/>
        <rFont val="Arial"/>
        <family val="2"/>
      </rPr>
      <t>(specify type or figure)</t>
    </r>
  </si>
  <si>
    <t>(iii)</t>
  </si>
  <si>
    <r>
      <t xml:space="preserve">Precast concrete kerbing </t>
    </r>
    <r>
      <rPr>
        <i/>
        <sz val="10"/>
        <color theme="1"/>
        <rFont val="Arial"/>
        <family val="2"/>
      </rPr>
      <t>(specify type or figure)</t>
    </r>
    <r>
      <rPr>
        <sz val="10"/>
        <color theme="1"/>
        <rFont val="Arial"/>
        <family val="2"/>
      </rPr>
      <t xml:space="preserve"> and situ concrete channel </t>
    </r>
    <r>
      <rPr>
        <i/>
        <sz val="10"/>
        <color theme="1"/>
        <rFont val="Arial"/>
        <family val="2"/>
      </rPr>
      <t>(specify dimensions)</t>
    </r>
  </si>
  <si>
    <t>Kerb inlets</t>
  </si>
  <si>
    <t>Grid inlets</t>
  </si>
  <si>
    <t>Etc., for other services structures</t>
  </si>
  <si>
    <t>C4.3.14.2</t>
  </si>
  <si>
    <t>Removing of existing road edging using labour enhanced methods of construction:</t>
  </si>
  <si>
    <r>
      <t xml:space="preserve">Precast concrete kerbing </t>
    </r>
    <r>
      <rPr>
        <i/>
        <sz val="10"/>
        <color theme="1"/>
        <rFont val="Arial"/>
        <family val="2"/>
      </rPr>
      <t>(Fig 7 or 10)</t>
    </r>
  </si>
  <si>
    <t>Manhole</t>
  </si>
  <si>
    <t>C4.3.15</t>
  </si>
  <si>
    <t>Stockpiling of road layer materials</t>
  </si>
  <si>
    <t>C4.3.15.1</t>
  </si>
  <si>
    <t>C4.3.15.2</t>
  </si>
  <si>
    <t>C4.3.15.3</t>
  </si>
  <si>
    <t>C4.3.15.4</t>
  </si>
  <si>
    <t>C4.3.15.5</t>
  </si>
  <si>
    <t>Concrete pavements</t>
  </si>
  <si>
    <t>C4.3.16</t>
  </si>
  <si>
    <t>Stacking paving blocks and road edging</t>
  </si>
  <si>
    <t>C4.3.16.1</t>
  </si>
  <si>
    <r>
      <t xml:space="preserve">Paving blocks </t>
    </r>
    <r>
      <rPr>
        <i/>
        <sz val="10"/>
        <color theme="1"/>
        <rFont val="Arial"/>
        <family val="2"/>
      </rPr>
      <t>(Type S-A interlocking block pavers)</t>
    </r>
  </si>
  <si>
    <t>C4.3.16.2</t>
  </si>
  <si>
    <t>Precast concrete kerbing</t>
  </si>
  <si>
    <t>C4.3.16.3</t>
  </si>
  <si>
    <t>Precast kerb inlets</t>
  </si>
  <si>
    <t>C4.3.16.4</t>
  </si>
  <si>
    <t>Precast manholes</t>
  </si>
  <si>
    <t>C4.3.17</t>
  </si>
  <si>
    <t>Excavate non-compliant or excess pavement layer material to spoil in sites designated by the Employer, material consisting of</t>
  </si>
  <si>
    <t>C4.3.17.1</t>
  </si>
  <si>
    <t>C4.3.17.2</t>
  </si>
  <si>
    <t>Crushed stone, macadam, gravel and sand material</t>
  </si>
  <si>
    <t>C4.3.17.3</t>
  </si>
  <si>
    <t>C4.3.17.4</t>
  </si>
  <si>
    <t>Concrete material</t>
  </si>
  <si>
    <t>C4.3.18</t>
  </si>
  <si>
    <t>Excavate non-compliant or excess pavement layer material to spoil in sites designated by the Contractor, material consisting of</t>
  </si>
  <si>
    <t>C4.3.18.1</t>
  </si>
  <si>
    <t>C4.3.18.2</t>
  </si>
  <si>
    <t>C4.3.18.3</t>
  </si>
  <si>
    <t>C4.3.18.4</t>
  </si>
  <si>
    <t>C4.3.19</t>
  </si>
  <si>
    <t>Spoiling of paving blocks and road edging in spoil sites designated by the Employer</t>
  </si>
  <si>
    <t>C4.3.19.1</t>
  </si>
  <si>
    <t xml:space="preserve">Paving blocks </t>
  </si>
  <si>
    <t>C4.3.19.2</t>
  </si>
  <si>
    <t>Precast and in situ concrete kerbing, edge beams and channels at precast kerbing</t>
  </si>
  <si>
    <t>C4.3.19.3</t>
  </si>
  <si>
    <t>Kerb and grid inlets, and other services structures</t>
  </si>
  <si>
    <t>C4.3.20</t>
  </si>
  <si>
    <t>Spoiling of paving blocks and road edging in spoil sites designated by the Contractor</t>
  </si>
  <si>
    <t>C4.3.20.1</t>
  </si>
  <si>
    <t>C4.3.20.2</t>
  </si>
  <si>
    <t>C4.3.20.3</t>
  </si>
  <si>
    <t>C4.4</t>
  </si>
  <si>
    <t>COMMERCIAL MATERIALS</t>
  </si>
  <si>
    <t>C4.4.1</t>
  </si>
  <si>
    <r>
      <t>Commercial materials identified by the Employer from commercial, private or other non-commercial suppliers (</t>
    </r>
    <r>
      <rPr>
        <b/>
        <i/>
        <sz val="10"/>
        <rFont val="Arial"/>
        <family val="2"/>
      </rPr>
      <t>specify the source/s</t>
    </r>
    <r>
      <rPr>
        <b/>
        <sz val="10"/>
        <rFont val="Arial"/>
        <family val="2"/>
      </rPr>
      <t xml:space="preserve">) </t>
    </r>
  </si>
  <si>
    <t>C4.4.1.1</t>
  </si>
  <si>
    <t>Pavement layer material:</t>
  </si>
  <si>
    <t>Type G1 material</t>
  </si>
  <si>
    <t>Type G2 material</t>
  </si>
  <si>
    <t>Etc. for other Type G3 to G9 materials</t>
  </si>
  <si>
    <t>(j)</t>
  </si>
  <si>
    <t>(k)</t>
  </si>
  <si>
    <t>(l)</t>
  </si>
  <si>
    <t>(m)</t>
  </si>
  <si>
    <t>Sand for the base and shoulder layers</t>
  </si>
  <si>
    <t>(n)</t>
  </si>
  <si>
    <t>Sand for a subbase layer</t>
  </si>
  <si>
    <t>(o)</t>
  </si>
  <si>
    <t>Sand for a selected layer</t>
  </si>
  <si>
    <t>(p)</t>
  </si>
  <si>
    <t>Natural or crushed gravel material for an unsealed shoulder layer</t>
  </si>
  <si>
    <t>(q)</t>
  </si>
  <si>
    <t>Natural or crushed gravel material for the wearing course of an unsealed road</t>
  </si>
  <si>
    <t>C4.4.1.2</t>
  </si>
  <si>
    <t>Macadam material:</t>
  </si>
  <si>
    <t>Coarse aggregate</t>
  </si>
  <si>
    <t>Fine aggregate</t>
  </si>
  <si>
    <t>C4.4.1.3</t>
  </si>
  <si>
    <t>Drainage blanket layer material</t>
  </si>
  <si>
    <t>C4.4.1.4</t>
  </si>
  <si>
    <t>Soil cement material (pre-blended by the supplier)</t>
  </si>
  <si>
    <t>C4.4.1.5</t>
  </si>
  <si>
    <t>Fill material in the earthworks:</t>
  </si>
  <si>
    <t>Normal or coarse fill</t>
  </si>
  <si>
    <t>Rock fill</t>
  </si>
  <si>
    <t>Sand</t>
  </si>
  <si>
    <t>C4.4.1.6</t>
  </si>
  <si>
    <t>Pioneer material</t>
  </si>
  <si>
    <t>C4.4.2</t>
  </si>
  <si>
    <t>Commercial materials identified by the Contractor from commercial, private or other non-commercial suppliers</t>
  </si>
  <si>
    <t>C4.4.2.1</t>
  </si>
  <si>
    <t>Type G7 Material</t>
  </si>
  <si>
    <t>C4.4.2.2</t>
  </si>
  <si>
    <t>C4.4.2.3</t>
  </si>
  <si>
    <t>cubic metre (m3)</t>
  </si>
  <si>
    <t>C4.4.2.4</t>
  </si>
  <si>
    <t>C4.4.2.5</t>
  </si>
  <si>
    <t>C4.4.2.6</t>
  </si>
  <si>
    <t>C4.4.3</t>
  </si>
  <si>
    <t>Cost to procure commercial materials identified by the Employer from private or non-commercial sources</t>
  </si>
  <si>
    <t>C4.4.3.1</t>
  </si>
  <si>
    <t>Cost of procuring</t>
  </si>
  <si>
    <t>C4.4.3.2</t>
  </si>
  <si>
    <t>Handling cost and profit in respect of item C4.4.3.1</t>
  </si>
  <si>
    <t>C4.4.4</t>
  </si>
  <si>
    <t>Cementitious stabilising agents</t>
  </si>
  <si>
    <t>C4.4.4.1</t>
  </si>
  <si>
    <t>Cement</t>
  </si>
  <si>
    <t>C4.4.4.2</t>
  </si>
  <si>
    <t>Road lime</t>
  </si>
  <si>
    <t>C4.4.4.3</t>
  </si>
  <si>
    <t>Etc. for other agents</t>
  </si>
  <si>
    <t>C4.4.5</t>
  </si>
  <si>
    <t>Bituminous stabilising agents</t>
  </si>
  <si>
    <t>C4.4.5.1</t>
  </si>
  <si>
    <r>
      <t xml:space="preserve">Penetration grade bitumen </t>
    </r>
    <r>
      <rPr>
        <i/>
        <sz val="10"/>
        <color theme="1"/>
        <rFont val="Arial"/>
        <family val="2"/>
      </rPr>
      <t>(specify grade)</t>
    </r>
  </si>
  <si>
    <t>C4.4.5.2</t>
  </si>
  <si>
    <r>
      <t xml:space="preserve">Emulsion stable grade </t>
    </r>
    <r>
      <rPr>
        <i/>
        <sz val="10"/>
        <color theme="1"/>
        <rFont val="Arial"/>
        <family val="2"/>
      </rPr>
      <t>(specify type)</t>
    </r>
  </si>
  <si>
    <t>C4.4.6</t>
  </si>
  <si>
    <r>
      <t xml:space="preserve">Fillers for bituminous stabilisation </t>
    </r>
    <r>
      <rPr>
        <i/>
        <sz val="10"/>
        <color theme="1"/>
        <rFont val="Arial"/>
        <family val="2"/>
      </rPr>
      <t>(specify filler types separately)</t>
    </r>
  </si>
  <si>
    <t>C4.4.7</t>
  </si>
  <si>
    <t>Sampling and material testing by a commercial laboratory for the stabilisation designs</t>
  </si>
  <si>
    <t>C4.4.7.1</t>
  </si>
  <si>
    <t>Cost of sampling and material testing</t>
  </si>
  <si>
    <t>C4.4.7.2</t>
  </si>
  <si>
    <t>Handling cost and profit in respect of item C4.4.7.1</t>
  </si>
  <si>
    <t>C4.5</t>
  </si>
  <si>
    <t>ALTERNATIVE MATERIALS</t>
  </si>
  <si>
    <t>C4.5.1</t>
  </si>
  <si>
    <t>C4.5.1.1</t>
  </si>
  <si>
    <t xml:space="preserve">Cost of sampling and laboratory testing </t>
  </si>
  <si>
    <t>C4.5.1.2</t>
  </si>
  <si>
    <t>Handling cost and profit in respect of item C4.5.1.1</t>
  </si>
  <si>
    <t>C4.5.2</t>
  </si>
  <si>
    <t>Removing unwanted material from alternative materials identified by the Employer</t>
  </si>
  <si>
    <t>C4.5.2.1</t>
  </si>
  <si>
    <t>Contaminant material</t>
  </si>
  <si>
    <t>C4.5.2.2</t>
  </si>
  <si>
    <t>Handling cost and profit in respect of item C4.5.2.1</t>
  </si>
  <si>
    <t>C4.5.2.3</t>
  </si>
  <si>
    <t>Hazardous material</t>
  </si>
  <si>
    <t>C4.5.2.4</t>
  </si>
  <si>
    <t>Handling cost and profit in respect of item C4.5.2.3</t>
  </si>
  <si>
    <t>C4.5.3</t>
  </si>
  <si>
    <t>Cost to procure alternative materials identified by the Employer</t>
  </si>
  <si>
    <t>C4.5.3.1</t>
  </si>
  <si>
    <t>C4.5.3.2</t>
  </si>
  <si>
    <t>Handling cost and profit in respect of item C4.5.3.1</t>
  </si>
  <si>
    <t>C5.1</t>
  </si>
  <si>
    <t>ROADBED</t>
  </si>
  <si>
    <t>C5.1.1</t>
  </si>
  <si>
    <t>Roadbed construction and compaction:</t>
  </si>
  <si>
    <t>C5.1.1.1</t>
  </si>
  <si>
    <t>Compaction of in-situ material to 90% of MDD</t>
  </si>
  <si>
    <t>C5.1.1.2</t>
  </si>
  <si>
    <t>Compaction of in-situ material to 93% of MDD</t>
  </si>
  <si>
    <t>C5.1.1.3</t>
  </si>
  <si>
    <t>Compaction of imported material to 90% of MDD</t>
  </si>
  <si>
    <t>C5.1.1.4</t>
  </si>
  <si>
    <t>Compaction of imported material to 93% of MDD</t>
  </si>
  <si>
    <t>C5.1.1.5</t>
  </si>
  <si>
    <t>Compaction of in-situ sand roadbed to 95% of MDD</t>
  </si>
  <si>
    <t>C5.1.1.6</t>
  </si>
  <si>
    <t>Compaction of in-situ sand roadbed to 100% of MDD</t>
  </si>
  <si>
    <t>C5.1.2</t>
  </si>
  <si>
    <t>Excavate material to spoil sites designed by the Employer:</t>
  </si>
  <si>
    <t>C5.1.2.1</t>
  </si>
  <si>
    <t>Excavate material to spoil from roadbed construction, material obtained from:</t>
  </si>
  <si>
    <t>Soft excavation</t>
  </si>
  <si>
    <t>Boulder excavation Class A</t>
  </si>
  <si>
    <t>Boulder excavation Class B</t>
  </si>
  <si>
    <t>C5.1.2.2</t>
  </si>
  <si>
    <t>Excavate material to spoil from roadbed construction, using labour enhancement, material obtained from:</t>
  </si>
  <si>
    <t>Intermediate excavation</t>
  </si>
  <si>
    <t>C5.1.3</t>
  </si>
  <si>
    <t>Excavate material to spoil sites designed by the Contractor:</t>
  </si>
  <si>
    <t>C5.1.3.1</t>
  </si>
  <si>
    <t>C5.1.3.2</t>
  </si>
  <si>
    <t>C5.1.4</t>
  </si>
  <si>
    <t>Removal of unsuitable material to spoil:</t>
  </si>
  <si>
    <t>C5.1.4.1</t>
  </si>
  <si>
    <t xml:space="preserve">Stable material </t>
  </si>
  <si>
    <t>Unstable material</t>
  </si>
  <si>
    <t>C5.1.4.2</t>
  </si>
  <si>
    <t>In layer thicknesses exceeding 200mm</t>
  </si>
  <si>
    <t>C5.1.5</t>
  </si>
  <si>
    <t>In-situ treatment of roadbed in hard material:</t>
  </si>
  <si>
    <t>C5.1.5.1</t>
  </si>
  <si>
    <t>In-situ treatment by ripping</t>
  </si>
  <si>
    <t>C5.1.5.2</t>
  </si>
  <si>
    <t>In-situ treatment by drilling and blasting</t>
  </si>
  <si>
    <t>C5.1.5.3</t>
  </si>
  <si>
    <t>In-situ treatment by drilling and splitting the material using non-explosive, rock-breaking products</t>
  </si>
  <si>
    <t>C5.1.6</t>
  </si>
  <si>
    <t>Roller-pass compaction:</t>
  </si>
  <si>
    <t>C5.1.6.1</t>
  </si>
  <si>
    <t xml:space="preserve">Grid rollers </t>
  </si>
  <si>
    <t>C5.1.6.2</t>
  </si>
  <si>
    <t>Pad foot vibratory rollers</t>
  </si>
  <si>
    <t>C5.1.6.3</t>
  </si>
  <si>
    <t>Smooth drum vibratory rollers</t>
  </si>
  <si>
    <t>C5.1.6.4</t>
  </si>
  <si>
    <r>
      <t xml:space="preserve">Other vibratory rollers </t>
    </r>
    <r>
      <rPr>
        <i/>
        <sz val="10"/>
        <color theme="1"/>
        <rFont val="Arial"/>
        <family val="2"/>
      </rPr>
      <t>(specify)</t>
    </r>
  </si>
  <si>
    <t>C5.1.6.5</t>
  </si>
  <si>
    <t>Impact rollers</t>
  </si>
  <si>
    <t>C5.1.6.6</t>
  </si>
  <si>
    <t>Pneumatic rollers</t>
  </si>
  <si>
    <t>C5.1.6.7</t>
  </si>
  <si>
    <t>High energy impact compactor/roller (HEIC)</t>
  </si>
  <si>
    <t>C5.1.6.8</t>
  </si>
  <si>
    <r>
      <t xml:space="preserve">Other rollers </t>
    </r>
    <r>
      <rPr>
        <i/>
        <sz val="10"/>
        <color theme="1"/>
        <rFont val="Arial"/>
        <family val="2"/>
      </rPr>
      <t>(specify)</t>
    </r>
  </si>
  <si>
    <t>C5.1.7</t>
  </si>
  <si>
    <t>Construction of a roadbed trial section:</t>
  </si>
  <si>
    <t>C5.1.7.1</t>
  </si>
  <si>
    <t>Non wetting-up collapsing soil trial section at in-situ moisture content using conventional rollers and/or HEIC</t>
  </si>
  <si>
    <t>C5.1.7.2</t>
  </si>
  <si>
    <t>Non wetting-up collapsing soil trial section by excavating the soil to stockpile and then importing the soil from the stockpile to controlled compacted layers</t>
  </si>
  <si>
    <t>C5.1.7.3</t>
  </si>
  <si>
    <t>Wetting-up collapsing soil trial section</t>
  </si>
  <si>
    <t>C5.1.7.4</t>
  </si>
  <si>
    <t>Inactive and normal clay</t>
  </si>
  <si>
    <t>By material modification</t>
  </si>
  <si>
    <t>By lime modification</t>
  </si>
  <si>
    <t>By removal of material</t>
  </si>
  <si>
    <t>C5.1.7.5</t>
  </si>
  <si>
    <t>Active clay</t>
  </si>
  <si>
    <t>Roadbed construction using lime</t>
  </si>
  <si>
    <t>Roadbed construction by removal of active clay</t>
  </si>
  <si>
    <t>C5.1.7.6</t>
  </si>
  <si>
    <t>Roller-pass compaction.</t>
  </si>
  <si>
    <t>C5.1.8</t>
  </si>
  <si>
    <t>Construction of the roadbed in collapsing soil:</t>
  </si>
  <si>
    <t>C5.1.8.1</t>
  </si>
  <si>
    <t>Non wetting-up collapsing soil roadbed construction at in-situ moisture content using conventional rollers</t>
  </si>
  <si>
    <t>C5.1.8.2</t>
  </si>
  <si>
    <t>Non wetting-up collapsing soil roadbed construction at in-situ moisture content using HEIC</t>
  </si>
  <si>
    <t>C5.1.8.3</t>
  </si>
  <si>
    <t>Non wetting-up collapsing soil roadbed construction by excavating the soil to stockpile and then importing from the stockpile to controlled compacted layers</t>
  </si>
  <si>
    <t>C5.1.8.4</t>
  </si>
  <si>
    <t>Wetting-up collapsing soil roadbed construction</t>
  </si>
  <si>
    <t>C5.1.8.5</t>
  </si>
  <si>
    <t>Water for wetting-up collapsing soil roadbed construction</t>
  </si>
  <si>
    <t>C5.1.9</t>
  </si>
  <si>
    <t>Construction of roadbed comprising normal and  inactive clay:</t>
  </si>
  <si>
    <t>C5.1.9.1</t>
  </si>
  <si>
    <t>C5.1.9.2</t>
  </si>
  <si>
    <t>C5.1.9.3</t>
  </si>
  <si>
    <t>C5.1.10</t>
  </si>
  <si>
    <t>Construction of roadbed comprising active clay:</t>
  </si>
  <si>
    <t>C5.1.10.1</t>
  </si>
  <si>
    <t>C5.1.10.2</t>
  </si>
  <si>
    <t>C5.1.11</t>
  </si>
  <si>
    <t>Construction of roadbed comprising a pioneer layer</t>
  </si>
  <si>
    <t>C5.1.12</t>
  </si>
  <si>
    <t>Excavation for benches:</t>
  </si>
  <si>
    <t>C5.1.12.1</t>
  </si>
  <si>
    <t>Excavation for benches</t>
  </si>
  <si>
    <t>Side-cut to fill in soft material</t>
  </si>
  <si>
    <t>Side-cut to spoil in soft material</t>
  </si>
  <si>
    <t>C5.1.12.2</t>
  </si>
  <si>
    <t>Excavation for benches using labour enhancement</t>
  </si>
  <si>
    <t>Side-cut to fill</t>
  </si>
  <si>
    <t>Intermediate material</t>
  </si>
  <si>
    <t>Side-cut to spoil</t>
  </si>
  <si>
    <t>C5.1.13</t>
  </si>
  <si>
    <t>Construction of a levelling layer:</t>
  </si>
  <si>
    <t>C5.1.13.1</t>
  </si>
  <si>
    <t>Over roadbed treatment in hard material compacted to 90% MDD</t>
  </si>
  <si>
    <t>C5.1.13.2</t>
  </si>
  <si>
    <t>Over a constructed pioneer layer compacted to 90% MDD</t>
  </si>
  <si>
    <t>C5.2</t>
  </si>
  <si>
    <t>FILL</t>
  </si>
  <si>
    <t>C5.2.1</t>
  </si>
  <si>
    <t>Compiling and implementing M&amp;U plans:</t>
  </si>
  <si>
    <t>C5.2.1.1</t>
  </si>
  <si>
    <r>
      <t>For fills more than 10 000 m</t>
    </r>
    <r>
      <rPr>
        <vertAlign val="superscript"/>
        <sz val="10"/>
        <color theme="1"/>
        <rFont val="Arial"/>
        <family val="2"/>
      </rPr>
      <t>3</t>
    </r>
    <r>
      <rPr>
        <sz val="10"/>
        <color theme="1"/>
        <rFont val="Arial"/>
        <family val="2"/>
      </rPr>
      <t xml:space="preserve"> </t>
    </r>
    <r>
      <rPr>
        <i/>
        <sz val="10"/>
        <color theme="1"/>
        <rFont val="Arial"/>
        <family val="2"/>
      </rPr>
      <t>(list all fills separately)</t>
    </r>
  </si>
  <si>
    <t>C5.2.1.2</t>
  </si>
  <si>
    <r>
      <t>For fills 1,0 km in length when less than 10 000 m</t>
    </r>
    <r>
      <rPr>
        <vertAlign val="superscript"/>
        <sz val="10"/>
        <color theme="1"/>
        <rFont val="Arial"/>
        <family val="2"/>
      </rPr>
      <t>3</t>
    </r>
    <r>
      <rPr>
        <sz val="10"/>
        <color theme="1"/>
        <rFont val="Arial"/>
        <family val="2"/>
      </rPr>
      <t xml:space="preserve"> </t>
    </r>
    <r>
      <rPr>
        <i/>
        <sz val="10"/>
        <color theme="1"/>
        <rFont val="Arial"/>
        <family val="2"/>
      </rPr>
      <t>(list all fills separately)</t>
    </r>
  </si>
  <si>
    <t>C5.2.2</t>
  </si>
  <si>
    <t xml:space="preserve">Fill construction: </t>
  </si>
  <si>
    <t>C5.2.2.1</t>
  </si>
  <si>
    <t>Normal fill material in compacted layer thicknesses of 200mm and less:</t>
  </si>
  <si>
    <t>Compacted to 90% of MDD</t>
  </si>
  <si>
    <t>Compacted to 93% of MDD</t>
  </si>
  <si>
    <t>Roller-pass compaction</t>
  </si>
  <si>
    <t>C5.2.2.2</t>
  </si>
  <si>
    <t>Coarse fill material in compacted layer thicknesses exceeding 200 mm but less than 500mm:</t>
  </si>
  <si>
    <t>C5.2.2.3</t>
  </si>
  <si>
    <r>
      <t>Sand fill material in compacted layer thicknesses of 400mm and less, compacted to 100% of MDD</t>
    </r>
    <r>
      <rPr>
        <b/>
        <sz val="10"/>
        <rFont val="Arial"/>
        <family val="2"/>
      </rPr>
      <t xml:space="preserve"> </t>
    </r>
  </si>
  <si>
    <t>C5.2.2.4</t>
  </si>
  <si>
    <t>Rock fill material all as per Clause A5.2.7.6</t>
  </si>
  <si>
    <t>C5.2.2.5</t>
  </si>
  <si>
    <t>Rock fill embankment toe</t>
  </si>
  <si>
    <t>C5.2.2.6</t>
  </si>
  <si>
    <t>Sand filter layer</t>
  </si>
  <si>
    <t>C5.2.2.7</t>
  </si>
  <si>
    <t>Drainage blanket layer</t>
  </si>
  <si>
    <t>C5.2.3</t>
  </si>
  <si>
    <t>Side-cut to fill compacted to 93% of MDD in compacted layer thicknesses of 200mm and less</t>
  </si>
  <si>
    <t>C5.2.4</t>
  </si>
  <si>
    <t>Correcting rock fills that are deficient in fine material, extra over C5.2.2.4</t>
  </si>
  <si>
    <t>C5.2.5</t>
  </si>
  <si>
    <t xml:space="preserve">Fill in sidewalk: </t>
  </si>
  <si>
    <t>C5.2.5.1</t>
  </si>
  <si>
    <t>Fill material in sidewalk compacted to 93% of MDD</t>
  </si>
  <si>
    <t>C5.2.5.2</t>
  </si>
  <si>
    <t>Fill material in sidewalk compacted to 93% of MDD using labour enhanced methods of construction and light hand equipment</t>
  </si>
  <si>
    <t>C5.2.6</t>
  </si>
  <si>
    <t>Fill material in shoulder widening:</t>
  </si>
  <si>
    <t>C5.2.6.1</t>
  </si>
  <si>
    <t xml:space="preserve">Fill material in shoulder widening compacted to 93% of MDD </t>
  </si>
  <si>
    <t>C5.2.6.2</t>
  </si>
  <si>
    <t>Fill material in shoulder widening compacted to 93% of MDD using labour enhancement and light hand equipment</t>
  </si>
  <si>
    <t>C5.2.7</t>
  </si>
  <si>
    <t>Construction of a trial section:</t>
  </si>
  <si>
    <t>C5.2.7.1</t>
  </si>
  <si>
    <t xml:space="preserve">Normal fill </t>
  </si>
  <si>
    <t>C5.2.7.2</t>
  </si>
  <si>
    <t>Sand fill</t>
  </si>
  <si>
    <t>C5.2.7.3</t>
  </si>
  <si>
    <t>C5.2.7.4</t>
  </si>
  <si>
    <t xml:space="preserve">Coarse fill  </t>
  </si>
  <si>
    <t>C5.2.7.5</t>
  </si>
  <si>
    <t>C5.2.8</t>
  </si>
  <si>
    <t>Breaking down oversize fill material on the road</t>
  </si>
  <si>
    <t>C5.2.8.1</t>
  </si>
  <si>
    <t>By normal grid rolling as per clause A5.3.7.3(b) (i) to (vii)</t>
  </si>
  <si>
    <r>
      <t>square metre-pass (m</t>
    </r>
    <r>
      <rPr>
        <vertAlign val="superscript"/>
        <sz val="10"/>
        <rFont val="Arial"/>
        <family val="2"/>
      </rPr>
      <t>2</t>
    </r>
    <r>
      <rPr>
        <sz val="10"/>
        <rFont val="Arial"/>
        <family val="2"/>
      </rPr>
      <t>-pass)</t>
    </r>
  </si>
  <si>
    <t>C5.2.8.2</t>
  </si>
  <si>
    <t>By tamping roller</t>
  </si>
  <si>
    <t>C5.2.8.3</t>
  </si>
  <si>
    <t>By pad foot vibratory roller</t>
  </si>
  <si>
    <t>C5.2.8.4</t>
  </si>
  <si>
    <t>By vibratory roller</t>
  </si>
  <si>
    <t>C5.2.9</t>
  </si>
  <si>
    <t>Removal of oversize material</t>
  </si>
  <si>
    <t>C5.2.10</t>
  </si>
  <si>
    <t>Finishing off rock fill slopes:</t>
  </si>
  <si>
    <t>C5.2.10.1</t>
  </si>
  <si>
    <t>Finishing off rock fill slopes with soft material</t>
  </si>
  <si>
    <t>C5.2.10.2</t>
  </si>
  <si>
    <t>Finishing off rock fill slopes with soft material using labour enhancement and light hand equipment</t>
  </si>
  <si>
    <t>C5.2.11</t>
  </si>
  <si>
    <t>Finishing-off fill slopes, medians and interchange areas:</t>
  </si>
  <si>
    <t>C5.2.11.1</t>
  </si>
  <si>
    <t>Fill slopes</t>
  </si>
  <si>
    <t>C5.2.11.2</t>
  </si>
  <si>
    <t xml:space="preserve">Medians and interchange areas </t>
  </si>
  <si>
    <t>C5.3</t>
  </si>
  <si>
    <t>ROAD PAVEMENT LAYERS</t>
  </si>
  <si>
    <t>C5.3.1</t>
  </si>
  <si>
    <t>Compiling and implementing M&amp;U plans for the construction of all the pavement layers.</t>
  </si>
  <si>
    <t>C5.3.2</t>
  </si>
  <si>
    <t>Construction of pavement layers</t>
  </si>
  <si>
    <t>C5.3.2.1</t>
  </si>
  <si>
    <t>Construction of layers using conventional construction methods:</t>
  </si>
  <si>
    <r>
      <t xml:space="preserve">Lower selected subgrade layer </t>
    </r>
    <r>
      <rPr>
        <i/>
        <sz val="10"/>
        <color theme="1"/>
        <rFont val="Arial"/>
        <family val="2"/>
      </rPr>
      <t>(layer thickness indicated)</t>
    </r>
    <r>
      <rPr>
        <sz val="10"/>
        <color theme="1"/>
        <rFont val="Arial"/>
        <family val="2"/>
      </rPr>
      <t xml:space="preserve"> compacted to 93% of MDD</t>
    </r>
  </si>
  <si>
    <r>
      <t xml:space="preserve">Lower selected subgrade layer </t>
    </r>
    <r>
      <rPr>
        <i/>
        <sz val="10"/>
        <color theme="1"/>
        <rFont val="Arial"/>
        <family val="2"/>
      </rPr>
      <t>(layer thickness indicated)</t>
    </r>
    <r>
      <rPr>
        <sz val="10"/>
        <color theme="1"/>
        <rFont val="Arial"/>
        <family val="2"/>
      </rPr>
      <t xml:space="preserve"> compacted to 95% of MDD</t>
    </r>
  </si>
  <si>
    <r>
      <t xml:space="preserve">Upper selected subgrade layer </t>
    </r>
    <r>
      <rPr>
        <i/>
        <sz val="10"/>
        <color theme="1"/>
        <rFont val="Arial"/>
        <family val="2"/>
      </rPr>
      <t>(layer thickness indicated)</t>
    </r>
    <r>
      <rPr>
        <sz val="10"/>
        <color theme="1"/>
        <rFont val="Arial"/>
        <family val="2"/>
      </rPr>
      <t xml:space="preserve"> compacted to 95% of MDD</t>
    </r>
  </si>
  <si>
    <r>
      <t xml:space="preserve">Upper selected subgrade layer </t>
    </r>
    <r>
      <rPr>
        <i/>
        <sz val="10"/>
        <color theme="1"/>
        <rFont val="Arial"/>
        <family val="2"/>
      </rPr>
      <t>(layer thickness indicated)</t>
    </r>
    <r>
      <rPr>
        <sz val="10"/>
        <color theme="1"/>
        <rFont val="Arial"/>
        <family val="2"/>
      </rPr>
      <t xml:space="preserve"> compacted to 97% of MDD</t>
    </r>
  </si>
  <si>
    <r>
      <t xml:space="preserve">Sand layer </t>
    </r>
    <r>
      <rPr>
        <i/>
        <sz val="10"/>
        <color theme="1"/>
        <rFont val="Arial"/>
        <family val="2"/>
      </rPr>
      <t>(layer thickness indicated)</t>
    </r>
    <r>
      <rPr>
        <sz val="10"/>
        <color theme="1"/>
        <rFont val="Arial"/>
        <family val="2"/>
      </rPr>
      <t xml:space="preserve"> compacted to 97% of MDD</t>
    </r>
  </si>
  <si>
    <r>
      <t xml:space="preserve">Sand layer </t>
    </r>
    <r>
      <rPr>
        <i/>
        <sz val="10"/>
        <color theme="1"/>
        <rFont val="Arial"/>
        <family val="2"/>
      </rPr>
      <t>(layer thickness indicated)</t>
    </r>
    <r>
      <rPr>
        <sz val="10"/>
        <color theme="1"/>
        <rFont val="Arial"/>
        <family val="2"/>
      </rPr>
      <t xml:space="preserve"> compacted to 100% of MDD</t>
    </r>
  </si>
  <si>
    <r>
      <t xml:space="preserve">Gravel wearing course layer </t>
    </r>
    <r>
      <rPr>
        <i/>
        <sz val="10"/>
        <color theme="1"/>
        <rFont val="Arial"/>
        <family val="2"/>
      </rPr>
      <t>(layer thickness indicated)</t>
    </r>
    <r>
      <rPr>
        <sz val="10"/>
        <color theme="1"/>
        <rFont val="Arial"/>
        <family val="2"/>
      </rPr>
      <t xml:space="preserve"> compacted to 95% of MDD</t>
    </r>
  </si>
  <si>
    <r>
      <t xml:space="preserve">Gravel shoulder layer </t>
    </r>
    <r>
      <rPr>
        <i/>
        <sz val="10"/>
        <color theme="1"/>
        <rFont val="Arial"/>
        <family val="2"/>
      </rPr>
      <t>(layer thickness indicated)</t>
    </r>
    <r>
      <rPr>
        <sz val="10"/>
        <color theme="1"/>
        <rFont val="Arial"/>
        <family val="2"/>
      </rPr>
      <t xml:space="preserve"> compacted to 95% of MDD</t>
    </r>
  </si>
  <si>
    <r>
      <t xml:space="preserve">Lower subbase gravel layer (unstabilised) </t>
    </r>
    <r>
      <rPr>
        <i/>
        <sz val="10"/>
        <color theme="1"/>
        <rFont val="Arial"/>
        <family val="2"/>
      </rPr>
      <t>(layer thickness indicated)</t>
    </r>
    <r>
      <rPr>
        <sz val="10"/>
        <color theme="1"/>
        <rFont val="Arial"/>
        <family val="2"/>
      </rPr>
      <t xml:space="preserve"> compacted to 95% of MDD</t>
    </r>
  </si>
  <si>
    <r>
      <t xml:space="preserve">Lower subbase gravel layer (chemically stabilised) </t>
    </r>
    <r>
      <rPr>
        <i/>
        <sz val="10"/>
        <color theme="1"/>
        <rFont val="Arial"/>
        <family val="2"/>
      </rPr>
      <t>(layer thickness indicated)</t>
    </r>
    <r>
      <rPr>
        <sz val="10"/>
        <color theme="1"/>
        <rFont val="Arial"/>
        <family val="2"/>
      </rPr>
      <t xml:space="preserve"> compacted to 95% of MDD</t>
    </r>
  </si>
  <si>
    <r>
      <t xml:space="preserve">Upper subbase gravel layer (unstabilised) </t>
    </r>
    <r>
      <rPr>
        <i/>
        <sz val="10"/>
        <color theme="1"/>
        <rFont val="Arial"/>
        <family val="2"/>
      </rPr>
      <t>(layer thickness indicated)</t>
    </r>
    <r>
      <rPr>
        <sz val="10"/>
        <color theme="1"/>
        <rFont val="Arial"/>
        <family val="2"/>
      </rPr>
      <t xml:space="preserve"> compacted to 97% of MDD</t>
    </r>
  </si>
  <si>
    <r>
      <t xml:space="preserve">Upper subbase gravel layer (chemically stabilised) </t>
    </r>
    <r>
      <rPr>
        <i/>
        <sz val="10"/>
        <color theme="1"/>
        <rFont val="Arial"/>
        <family val="2"/>
      </rPr>
      <t>(layer thickness indicated)</t>
    </r>
    <r>
      <rPr>
        <sz val="10"/>
        <color theme="1"/>
        <rFont val="Arial"/>
        <family val="2"/>
      </rPr>
      <t xml:space="preserve"> compacted to 95% of MDD</t>
    </r>
  </si>
  <si>
    <r>
      <t xml:space="preserve">Gravel base layer (unstabilised) </t>
    </r>
    <r>
      <rPr>
        <i/>
        <sz val="10"/>
        <color theme="1"/>
        <rFont val="Arial"/>
        <family val="2"/>
      </rPr>
      <t>(layer thickness indicated)</t>
    </r>
    <r>
      <rPr>
        <sz val="10"/>
        <color theme="1"/>
        <rFont val="Arial"/>
        <family val="2"/>
      </rPr>
      <t xml:space="preserve"> compacted to 100% of MDD</t>
    </r>
  </si>
  <si>
    <r>
      <t xml:space="preserve">Gravel base layer (chemically stabilised) </t>
    </r>
    <r>
      <rPr>
        <i/>
        <sz val="10"/>
        <color theme="1"/>
        <rFont val="Arial"/>
        <family val="2"/>
      </rPr>
      <t>(layer thickness indicated)</t>
    </r>
    <r>
      <rPr>
        <sz val="10"/>
        <color theme="1"/>
        <rFont val="Arial"/>
        <family val="2"/>
      </rPr>
      <t xml:space="preserve"> compacted to 97% of MDD</t>
    </r>
  </si>
  <si>
    <r>
      <t xml:space="preserve">G5B crushed rock/boulder subbase layer </t>
    </r>
    <r>
      <rPr>
        <i/>
        <sz val="10"/>
        <color theme="1"/>
        <rFont val="Arial"/>
        <family val="2"/>
      </rPr>
      <t>(layer thickness indicated)</t>
    </r>
    <r>
      <rPr>
        <sz val="10"/>
        <color theme="1"/>
        <rFont val="Arial"/>
        <family val="2"/>
      </rPr>
      <t xml:space="preserve"> compacted to 97% of MDD</t>
    </r>
  </si>
  <si>
    <r>
      <t xml:space="preserve">G5B crushed rock/boulder base layer </t>
    </r>
    <r>
      <rPr>
        <i/>
        <sz val="10"/>
        <color theme="1"/>
        <rFont val="Arial"/>
        <family val="2"/>
      </rPr>
      <t>(layer thickness indicated)</t>
    </r>
    <r>
      <rPr>
        <sz val="10"/>
        <color theme="1"/>
        <rFont val="Arial"/>
        <family val="2"/>
      </rPr>
      <t xml:space="preserve"> compacted to 100% of MDD</t>
    </r>
  </si>
  <si>
    <r>
      <t xml:space="preserve">G5A crushed rock/boulder subbase layer </t>
    </r>
    <r>
      <rPr>
        <i/>
        <sz val="10"/>
        <color theme="1"/>
        <rFont val="Arial"/>
        <family val="2"/>
      </rPr>
      <t>(layer thickness indicated)</t>
    </r>
    <r>
      <rPr>
        <sz val="10"/>
        <color theme="1"/>
        <rFont val="Arial"/>
        <family val="2"/>
      </rPr>
      <t xml:space="preserve"> compacted to 97% of MDD</t>
    </r>
  </si>
  <si>
    <t>(r)</t>
  </si>
  <si>
    <r>
      <t xml:space="preserve">G5A crushed rock/boulder base layer </t>
    </r>
    <r>
      <rPr>
        <i/>
        <sz val="10"/>
        <color theme="1"/>
        <rFont val="Arial"/>
        <family val="2"/>
      </rPr>
      <t>(layer thickness indicated)</t>
    </r>
    <r>
      <rPr>
        <sz val="10"/>
        <color theme="1"/>
        <rFont val="Arial"/>
        <family val="2"/>
      </rPr>
      <t xml:space="preserve"> compacted to 100% of MDD</t>
    </r>
  </si>
  <si>
    <t>(s)</t>
  </si>
  <si>
    <r>
      <t xml:space="preserve">G4A crushed rock/boulder lower subbase layer (unstabilised or chemically stabilised) </t>
    </r>
    <r>
      <rPr>
        <i/>
        <sz val="10"/>
        <color theme="1"/>
        <rFont val="Arial"/>
        <family val="2"/>
      </rPr>
      <t>(layer thickness indicated)</t>
    </r>
    <r>
      <rPr>
        <sz val="10"/>
        <color theme="1"/>
        <rFont val="Arial"/>
        <family val="2"/>
      </rPr>
      <t xml:space="preserve"> compacted to 95% of MDD</t>
    </r>
  </si>
  <si>
    <t>(t)</t>
  </si>
  <si>
    <r>
      <t xml:space="preserve">G4A crushed rock/boulder upper subbase layer (unstabilised or chemically stabilised) </t>
    </r>
    <r>
      <rPr>
        <i/>
        <sz val="10"/>
        <color theme="1"/>
        <rFont val="Arial"/>
        <family val="2"/>
      </rPr>
      <t>(layer thickness indicated)</t>
    </r>
    <r>
      <rPr>
        <sz val="10"/>
        <color theme="1"/>
        <rFont val="Arial"/>
        <family val="2"/>
      </rPr>
      <t xml:space="preserve"> compacted to 97% of MDD</t>
    </r>
  </si>
  <si>
    <t>(u)</t>
  </si>
  <si>
    <t>G4A crushed rock/boulder subbase layer compacted to 97% of MDD</t>
  </si>
  <si>
    <t>(v)</t>
  </si>
  <si>
    <r>
      <t xml:space="preserve">G3 crushed stone subbase layer (unstabilised or chemically stabilised) </t>
    </r>
    <r>
      <rPr>
        <i/>
        <sz val="10"/>
        <color theme="1"/>
        <rFont val="Arial"/>
        <family val="2"/>
      </rPr>
      <t>(layer thickness indicated)</t>
    </r>
    <r>
      <rPr>
        <sz val="10"/>
        <color theme="1"/>
        <rFont val="Arial"/>
        <family val="2"/>
      </rPr>
      <t xml:space="preserve"> compacted to 97% of MDD</t>
    </r>
  </si>
  <si>
    <t>(w)</t>
  </si>
  <si>
    <r>
      <t xml:space="preserve">G3 crushed stone base layer </t>
    </r>
    <r>
      <rPr>
        <i/>
        <sz val="10"/>
        <color theme="1"/>
        <rFont val="Arial"/>
        <family val="2"/>
      </rPr>
      <t>(layer thickness indicated)</t>
    </r>
    <r>
      <rPr>
        <sz val="10"/>
        <color theme="1"/>
        <rFont val="Arial"/>
        <family val="2"/>
      </rPr>
      <t xml:space="preserve"> compacted to 85% of BD</t>
    </r>
  </si>
  <si>
    <t>(x)</t>
  </si>
  <si>
    <r>
      <t xml:space="preserve">G2 crushed stone base layer </t>
    </r>
    <r>
      <rPr>
        <i/>
        <sz val="10"/>
        <color theme="1"/>
        <rFont val="Arial"/>
        <family val="2"/>
      </rPr>
      <t>(layer thickness indicated)</t>
    </r>
    <r>
      <rPr>
        <sz val="10"/>
        <color theme="1"/>
        <rFont val="Arial"/>
        <family val="2"/>
      </rPr>
      <t xml:space="preserve"> compacted to 88% of BD </t>
    </r>
  </si>
  <si>
    <t>(y)</t>
  </si>
  <si>
    <r>
      <t xml:space="preserve">G2 crushed stone base layer </t>
    </r>
    <r>
      <rPr>
        <i/>
        <sz val="10"/>
        <color theme="1"/>
        <rFont val="Arial"/>
        <family val="2"/>
      </rPr>
      <t>(layer thickness indicated)</t>
    </r>
    <r>
      <rPr>
        <sz val="10"/>
        <color theme="1"/>
        <rFont val="Arial"/>
        <family val="2"/>
      </rPr>
      <t xml:space="preserve"> compacted to 88% of AD </t>
    </r>
  </si>
  <si>
    <t>(z)</t>
  </si>
  <si>
    <r>
      <t xml:space="preserve">G1 crushed stone base layer </t>
    </r>
    <r>
      <rPr>
        <i/>
        <sz val="10"/>
        <color theme="1"/>
        <rFont val="Arial"/>
        <family val="2"/>
      </rPr>
      <t>(layer thickness indicated)</t>
    </r>
    <r>
      <rPr>
        <sz val="10"/>
        <color theme="1"/>
        <rFont val="Arial"/>
        <family val="2"/>
      </rPr>
      <t xml:space="preserve"> compacted to 86 % of AD </t>
    </r>
  </si>
  <si>
    <t>(aa)</t>
  </si>
  <si>
    <r>
      <t xml:space="preserve">G1 crushed stone base layer </t>
    </r>
    <r>
      <rPr>
        <i/>
        <sz val="10"/>
        <color theme="1"/>
        <rFont val="Arial"/>
        <family val="2"/>
      </rPr>
      <t>(layer thickness indicated)</t>
    </r>
    <r>
      <rPr>
        <sz val="10"/>
        <color theme="1"/>
        <rFont val="Arial"/>
        <family val="2"/>
      </rPr>
      <t xml:space="preserve"> compacted to 88 % of AD </t>
    </r>
  </si>
  <si>
    <t>(bb)</t>
  </si>
  <si>
    <r>
      <t xml:space="preserve">Bound macadam layer </t>
    </r>
    <r>
      <rPr>
        <i/>
        <sz val="10"/>
        <color theme="1"/>
        <rFont val="Arial"/>
        <family val="2"/>
      </rPr>
      <t>(layer thickness indicated)</t>
    </r>
    <r>
      <rPr>
        <sz val="10"/>
        <color theme="1"/>
        <rFont val="Arial"/>
        <family val="2"/>
      </rPr>
      <t xml:space="preserve"> compacted to 90% of AD</t>
    </r>
  </si>
  <si>
    <t>(cc)</t>
  </si>
  <si>
    <r>
      <t xml:space="preserve">PMPL wet lean-mix concrete layer </t>
    </r>
    <r>
      <rPr>
        <i/>
        <sz val="10"/>
        <color theme="1"/>
        <rFont val="Arial"/>
        <family val="2"/>
      </rPr>
      <t>(cube crushing strength and layer thickness indicated)</t>
    </r>
  </si>
  <si>
    <t>C5.3.2.2</t>
  </si>
  <si>
    <t>Construction of layers using labour enhancement:</t>
  </si>
  <si>
    <r>
      <t xml:space="preserve">Lower gravel subbase layer </t>
    </r>
    <r>
      <rPr>
        <i/>
        <sz val="10"/>
        <color theme="1"/>
        <rFont val="Arial"/>
        <family val="2"/>
      </rPr>
      <t>(layer thickness indicated)</t>
    </r>
    <r>
      <rPr>
        <sz val="10"/>
        <color theme="1"/>
        <rFont val="Arial"/>
        <family val="2"/>
      </rPr>
      <t xml:space="preserve"> compacted to 95% of MDD</t>
    </r>
  </si>
  <si>
    <r>
      <t xml:space="preserve">Upper gravel subbase layer </t>
    </r>
    <r>
      <rPr>
        <i/>
        <sz val="10"/>
        <color theme="1"/>
        <rFont val="Arial"/>
        <family val="2"/>
      </rPr>
      <t>(layer thickness indicated)</t>
    </r>
    <r>
      <rPr>
        <sz val="10"/>
        <color theme="1"/>
        <rFont val="Arial"/>
        <family val="2"/>
      </rPr>
      <t xml:space="preserve"> compacted to 97% of MDD</t>
    </r>
  </si>
  <si>
    <r>
      <t xml:space="preserve">Gravel base layer </t>
    </r>
    <r>
      <rPr>
        <i/>
        <sz val="10"/>
        <color theme="1"/>
        <rFont val="Arial"/>
        <family val="2"/>
      </rPr>
      <t>(layer thickness indicated)</t>
    </r>
    <r>
      <rPr>
        <sz val="10"/>
        <color theme="1"/>
        <rFont val="Arial"/>
        <family val="2"/>
      </rPr>
      <t xml:space="preserve"> compacted to 98% of MDD</t>
    </r>
  </si>
  <si>
    <r>
      <t xml:space="preserve">Gravel base layer </t>
    </r>
    <r>
      <rPr>
        <i/>
        <sz val="10"/>
        <color theme="1"/>
        <rFont val="Arial"/>
        <family val="2"/>
      </rPr>
      <t>(layer thickness indicated)</t>
    </r>
    <r>
      <rPr>
        <sz val="10"/>
        <color theme="1"/>
        <rFont val="Arial"/>
        <family val="2"/>
      </rPr>
      <t xml:space="preserve"> compacted to 100% of MDD</t>
    </r>
  </si>
  <si>
    <r>
      <t xml:space="preserve">Soil cement or soilcrete </t>
    </r>
    <r>
      <rPr>
        <i/>
        <sz val="10"/>
        <color theme="1"/>
        <rFont val="Arial"/>
        <family val="2"/>
      </rPr>
      <t xml:space="preserve">(layer thickness indicated) </t>
    </r>
    <r>
      <rPr>
        <sz val="10"/>
        <color theme="1"/>
        <rFont val="Arial"/>
        <family val="2"/>
      </rPr>
      <t>wet mixture as per clause A4.1.5.14</t>
    </r>
  </si>
  <si>
    <r>
      <t xml:space="preserve">Soil cement or soilcrete </t>
    </r>
    <r>
      <rPr>
        <i/>
        <sz val="10"/>
        <color theme="1"/>
        <rFont val="Arial"/>
        <family val="2"/>
      </rPr>
      <t xml:space="preserve">(layer thickness indicated) </t>
    </r>
    <r>
      <rPr>
        <sz val="10"/>
        <color theme="1"/>
        <rFont val="Arial"/>
        <family val="2"/>
      </rPr>
      <t>stiff mixture as per clause A4.1.5.14</t>
    </r>
  </si>
  <si>
    <r>
      <t xml:space="preserve">Emulsion treated base material </t>
    </r>
    <r>
      <rPr>
        <i/>
        <sz val="10"/>
        <color theme="1"/>
        <rFont val="Arial"/>
        <family val="2"/>
      </rPr>
      <t>(G1 or G2 material and layer thickness indicated)</t>
    </r>
    <r>
      <rPr>
        <sz val="10"/>
        <color theme="1"/>
        <rFont val="Arial"/>
        <family val="2"/>
      </rPr>
      <t xml:space="preserve"> as per clause A4.1.5.15</t>
    </r>
  </si>
  <si>
    <t>C5.3.3</t>
  </si>
  <si>
    <t>Construction of crushed stone base supplied by the Employer</t>
  </si>
  <si>
    <t>C5.3.4</t>
  </si>
  <si>
    <t>Deductions for G1 crushed stone base material supplied by the Employer</t>
  </si>
  <si>
    <t>C5.3.5</t>
  </si>
  <si>
    <t>Breaking down oversize layer material on the road:</t>
  </si>
  <si>
    <t>C5.3.5.1</t>
  </si>
  <si>
    <t>By additional normal grid rolling as per clause A5.3.7.3(b)</t>
  </si>
  <si>
    <r>
      <t>square metre-pass (m</t>
    </r>
    <r>
      <rPr>
        <vertAlign val="superscript"/>
        <sz val="10"/>
        <color rgb="FF000000"/>
        <rFont val="Arial"/>
        <family val="2"/>
      </rPr>
      <t>2</t>
    </r>
    <r>
      <rPr>
        <sz val="10"/>
        <color rgb="FF000000"/>
        <rFont val="Arial"/>
        <family val="2"/>
      </rPr>
      <t>-pass)</t>
    </r>
  </si>
  <si>
    <t>C5.3.5.2</t>
  </si>
  <si>
    <t xml:space="preserve">By tamping roller </t>
  </si>
  <si>
    <t>C5.3.5.3</t>
  </si>
  <si>
    <t xml:space="preserve">By pad foot vibratory roller </t>
  </si>
  <si>
    <t>C5.3.5.4</t>
  </si>
  <si>
    <t xml:space="preserve">By vibratory roller </t>
  </si>
  <si>
    <t>C5.3.5.5</t>
  </si>
  <si>
    <t>By any other roller type</t>
  </si>
  <si>
    <t>C5.3.6</t>
  </si>
  <si>
    <t>C5.3.7</t>
  </si>
  <si>
    <t>Recombining recovered material</t>
  </si>
  <si>
    <t>C5.3.8</t>
  </si>
  <si>
    <t>Processing of coarse gravel subbase or base layers</t>
  </si>
  <si>
    <t>C5.3.9</t>
  </si>
  <si>
    <t>C5.3.9.1</t>
  </si>
  <si>
    <t>Construction of a trial section using conventional methods of construction</t>
  </si>
  <si>
    <r>
      <t xml:space="preserve">Stabilised gravel layer </t>
    </r>
    <r>
      <rPr>
        <i/>
        <sz val="10"/>
        <color theme="1"/>
        <rFont val="Arial"/>
        <family val="2"/>
      </rPr>
      <t>(layer thickness indicated)</t>
    </r>
    <r>
      <rPr>
        <sz val="10"/>
        <color theme="1"/>
        <rFont val="Arial"/>
        <family val="2"/>
      </rPr>
      <t xml:space="preserve"> trial section</t>
    </r>
  </si>
  <si>
    <r>
      <t xml:space="preserve">Crushed stone subbase layer </t>
    </r>
    <r>
      <rPr>
        <i/>
        <sz val="10"/>
        <color theme="1"/>
        <rFont val="Arial"/>
        <family val="2"/>
      </rPr>
      <t>(layer thickness indicated)</t>
    </r>
    <r>
      <rPr>
        <sz val="10"/>
        <color theme="1"/>
        <rFont val="Arial"/>
        <family val="2"/>
      </rPr>
      <t xml:space="preserve"> trial section</t>
    </r>
  </si>
  <si>
    <r>
      <t xml:space="preserve">Crushed stone base layer </t>
    </r>
    <r>
      <rPr>
        <i/>
        <sz val="10"/>
        <color theme="1"/>
        <rFont val="Arial"/>
        <family val="2"/>
      </rPr>
      <t>(layer thickness indicated)</t>
    </r>
    <r>
      <rPr>
        <sz val="10"/>
        <color theme="1"/>
        <rFont val="Arial"/>
        <family val="2"/>
      </rPr>
      <t xml:space="preserve"> trial section</t>
    </r>
  </si>
  <si>
    <r>
      <t xml:space="preserve">PMPL layer </t>
    </r>
    <r>
      <rPr>
        <i/>
        <sz val="10"/>
        <color theme="1"/>
        <rFont val="Arial"/>
        <family val="2"/>
      </rPr>
      <t>(layer thickness indicated)</t>
    </r>
    <r>
      <rPr>
        <sz val="10"/>
        <color theme="1"/>
        <rFont val="Arial"/>
        <family val="2"/>
      </rPr>
      <t xml:space="preserve"> trial section</t>
    </r>
  </si>
  <si>
    <r>
      <t xml:space="preserve">Bound macadam layer </t>
    </r>
    <r>
      <rPr>
        <i/>
        <sz val="10"/>
        <color theme="1"/>
        <rFont val="Arial"/>
        <family val="2"/>
      </rPr>
      <t>(layer thickness indicated)</t>
    </r>
    <r>
      <rPr>
        <sz val="10"/>
        <color theme="1"/>
        <rFont val="Arial"/>
        <family val="2"/>
      </rPr>
      <t xml:space="preserve"> trial section</t>
    </r>
  </si>
  <si>
    <r>
      <t xml:space="preserve">… </t>
    </r>
    <r>
      <rPr>
        <i/>
        <sz val="10"/>
        <color theme="1"/>
        <rFont val="Arial"/>
        <family val="2"/>
      </rPr>
      <t>(any other)</t>
    </r>
  </si>
  <si>
    <t>C5.3.9.2</t>
  </si>
  <si>
    <t>Construction of a trial section using labour enhancement methods</t>
  </si>
  <si>
    <r>
      <t xml:space="preserve">Gravel base layer </t>
    </r>
    <r>
      <rPr>
        <i/>
        <sz val="10"/>
        <color theme="1"/>
        <rFont val="Arial"/>
        <family val="2"/>
      </rPr>
      <t>(layer thickness indicated)</t>
    </r>
    <r>
      <rPr>
        <sz val="10"/>
        <color theme="1"/>
        <rFont val="Arial"/>
        <family val="2"/>
      </rPr>
      <t xml:space="preserve"> trial section</t>
    </r>
  </si>
  <si>
    <t>C5.3.10</t>
  </si>
  <si>
    <t>Removal of a completed trial section</t>
  </si>
  <si>
    <t>Stabilised layer</t>
  </si>
  <si>
    <t>C5.3.10.2</t>
  </si>
  <si>
    <t>PMPL layer</t>
  </si>
  <si>
    <t>C5.3.10.3</t>
  </si>
  <si>
    <t>Crushed stone layer</t>
  </si>
  <si>
    <t>C5.3.11</t>
  </si>
  <si>
    <t>Riding quality measurements:</t>
  </si>
  <si>
    <t>C5.3.11.1</t>
  </si>
  <si>
    <t>Using a 3,0m straight edge</t>
  </si>
  <si>
    <t>C5.3.11.2</t>
  </si>
  <si>
    <t>Using a rolling straight edge</t>
  </si>
  <si>
    <t>C5.3.11.3</t>
  </si>
  <si>
    <t>Using an inertial profilometer</t>
  </si>
  <si>
    <t>C5.3.12</t>
  </si>
  <si>
    <t>Surface regularity payment adjustments</t>
  </si>
  <si>
    <t>C5.4</t>
  </si>
  <si>
    <t>STABILISATION</t>
  </si>
  <si>
    <t>C5.4.1</t>
  </si>
  <si>
    <r>
      <t>Pre-treatment of gravel</t>
    </r>
    <r>
      <rPr>
        <b/>
        <i/>
        <sz val="10"/>
        <color rgb="FF000000"/>
        <rFont val="Arial"/>
        <family val="2"/>
      </rPr>
      <t xml:space="preserve"> </t>
    </r>
    <r>
      <rPr>
        <b/>
        <sz val="10"/>
        <color rgb="FF000000"/>
        <rFont val="Arial"/>
        <family val="2"/>
      </rPr>
      <t>layers:</t>
    </r>
  </si>
  <si>
    <t>C5.4.1.1</t>
  </si>
  <si>
    <r>
      <t xml:space="preserve">Pre-treatment of </t>
    </r>
    <r>
      <rPr>
        <i/>
        <sz val="10"/>
        <color theme="1"/>
        <rFont val="Arial"/>
        <family val="2"/>
      </rPr>
      <t>(insert layer thickness)</t>
    </r>
    <r>
      <rPr>
        <sz val="10"/>
        <color theme="1"/>
        <rFont val="Arial"/>
        <family val="2"/>
      </rPr>
      <t xml:space="preserve"> gravel layer</t>
    </r>
  </si>
  <si>
    <t>C5.4.1.2</t>
  </si>
  <si>
    <r>
      <t xml:space="preserve">Pre-treatment of </t>
    </r>
    <r>
      <rPr>
        <i/>
        <sz val="10"/>
        <color theme="1"/>
        <rFont val="Arial"/>
        <family val="2"/>
      </rPr>
      <t>(insert layer thickness)</t>
    </r>
    <r>
      <rPr>
        <sz val="10"/>
        <color theme="1"/>
        <rFont val="Arial"/>
        <family val="2"/>
      </rPr>
      <t xml:space="preserve"> gravel layer using labour enhanced methods of construction</t>
    </r>
  </si>
  <si>
    <t>C5.4.2</t>
  </si>
  <si>
    <t>Chemical stabilisation:</t>
  </si>
  <si>
    <t>C5.4.2.1</t>
  </si>
  <si>
    <t>Chemical stabilisation of pavement layers</t>
  </si>
  <si>
    <r>
      <t xml:space="preserve">(a) </t>
    </r>
    <r>
      <rPr>
        <i/>
        <sz val="10"/>
        <color theme="1"/>
        <rFont val="Arial"/>
        <family val="2"/>
      </rPr>
      <t>380mm thick subbase layer</t>
    </r>
  </si>
  <si>
    <r>
      <t xml:space="preserve">(b) </t>
    </r>
    <r>
      <rPr>
        <i/>
        <sz val="10"/>
        <color theme="1"/>
        <rFont val="Arial"/>
        <family val="2"/>
      </rPr>
      <t>150mm thick base layer</t>
    </r>
  </si>
  <si>
    <t>C5.4.2.2</t>
  </si>
  <si>
    <r>
      <t xml:space="preserve">Chemical stabilisation </t>
    </r>
    <r>
      <rPr>
        <i/>
        <sz val="10"/>
        <color theme="1"/>
        <rFont val="Arial"/>
        <family val="2"/>
      </rPr>
      <t>(layer thickness indicated)</t>
    </r>
    <r>
      <rPr>
        <sz val="10"/>
        <color theme="1"/>
        <rFont val="Arial"/>
        <family val="2"/>
      </rPr>
      <t xml:space="preserve"> of pavement layers </t>
    </r>
    <r>
      <rPr>
        <i/>
        <sz val="10"/>
        <color theme="1"/>
        <rFont val="Arial"/>
        <family val="2"/>
      </rPr>
      <t>(layer to be stabilised indicated)</t>
    </r>
    <r>
      <rPr>
        <sz val="10"/>
        <color theme="1"/>
        <rFont val="Arial"/>
        <family val="2"/>
      </rPr>
      <t xml:space="preserve"> using labour enhanced methods of construction</t>
    </r>
  </si>
  <si>
    <t>C5.4.3</t>
  </si>
  <si>
    <r>
      <t xml:space="preserve">Stabilised crushed stone PMPL layer: </t>
    </r>
    <r>
      <rPr>
        <i/>
        <sz val="10"/>
        <color theme="1"/>
        <rFont val="Arial"/>
        <family val="2"/>
      </rPr>
      <t>(pavement layer, type of material and source indicated)</t>
    </r>
    <r>
      <rPr>
        <b/>
        <i/>
        <sz val="10"/>
        <color theme="1"/>
        <rFont val="Arial"/>
        <family val="2"/>
      </rPr>
      <t xml:space="preserve"> </t>
    </r>
  </si>
  <si>
    <t>C5.4.4</t>
  </si>
  <si>
    <r>
      <t>Wet lean-mix concrete pavement PMPL layer</t>
    </r>
    <r>
      <rPr>
        <sz val="10"/>
        <color theme="1"/>
        <rFont val="Arial"/>
        <family val="2"/>
      </rPr>
      <t xml:space="preserve"> </t>
    </r>
    <r>
      <rPr>
        <i/>
        <sz val="10"/>
        <color theme="1"/>
        <rFont val="Arial"/>
        <family val="2"/>
      </rPr>
      <t>(indicate specific pavement layer)</t>
    </r>
  </si>
  <si>
    <t>C5.4.5</t>
  </si>
  <si>
    <t>Cementitious stabilisation agents for pavement layers:</t>
  </si>
  <si>
    <t>C5.4.5.1</t>
  </si>
  <si>
    <r>
      <t xml:space="preserve">Addition of cementitious stabilisation agents </t>
    </r>
    <r>
      <rPr>
        <i/>
        <sz val="10"/>
        <color theme="1"/>
        <rFont val="Arial"/>
        <family val="2"/>
      </rPr>
      <t>(specify agent separately)</t>
    </r>
    <r>
      <rPr>
        <sz val="10"/>
        <color theme="1"/>
        <rFont val="Arial"/>
        <family val="2"/>
      </rPr>
      <t xml:space="preserve"> for pavement layers</t>
    </r>
  </si>
  <si>
    <t>Cement (CEM II 32.5N for cemented subbase)</t>
  </si>
  <si>
    <t>And so forth for other agents (for pavement layers)</t>
  </si>
  <si>
    <t>C5.4.5.2</t>
  </si>
  <si>
    <r>
      <t xml:space="preserve">Addition of cementitious stabilisation agents </t>
    </r>
    <r>
      <rPr>
        <i/>
        <sz val="10"/>
        <color theme="1"/>
        <rFont val="Arial"/>
        <family val="2"/>
      </rPr>
      <t>(specify agent separately)</t>
    </r>
    <r>
      <rPr>
        <sz val="10"/>
        <color theme="1"/>
        <rFont val="Arial"/>
        <family val="2"/>
      </rPr>
      <t xml:space="preserve"> for pavement layers and spreading the agent using bags and labour enhancement methods.</t>
    </r>
  </si>
  <si>
    <t>Cement (for pavement layer)</t>
  </si>
  <si>
    <t>C5.4.6</t>
  </si>
  <si>
    <r>
      <t xml:space="preserve">Addition of cementitious stabilisation agents </t>
    </r>
    <r>
      <rPr>
        <i/>
        <sz val="10"/>
        <color theme="1"/>
        <rFont val="Arial"/>
        <family val="2"/>
      </rPr>
      <t>(specify agent separately)</t>
    </r>
    <r>
      <rPr>
        <b/>
        <sz val="10"/>
        <color theme="1"/>
        <rFont val="Arial"/>
        <family val="2"/>
      </rPr>
      <t xml:space="preserve"> for a PMPL layer:</t>
    </r>
  </si>
  <si>
    <t>C5.4.6.1</t>
  </si>
  <si>
    <t>C5.4.6.2</t>
  </si>
  <si>
    <t>And so forth for other agents</t>
  </si>
  <si>
    <t>C5.4.7</t>
  </si>
  <si>
    <r>
      <t>Bituminous stabilisation</t>
    </r>
    <r>
      <rPr>
        <sz val="10"/>
        <color rgb="FF000000"/>
        <rFont val="Arial"/>
        <family val="2"/>
      </rPr>
      <t xml:space="preserve"> </t>
    </r>
    <r>
      <rPr>
        <b/>
        <sz val="10"/>
        <color rgb="FF000000"/>
        <rFont val="Arial"/>
        <family val="2"/>
      </rPr>
      <t>of pavement layers</t>
    </r>
    <r>
      <rPr>
        <sz val="10"/>
        <color rgb="FF000000"/>
        <rFont val="Arial"/>
        <family val="2"/>
      </rPr>
      <t xml:space="preserve"> </t>
    </r>
  </si>
  <si>
    <t>C5.4.7.1</t>
  </si>
  <si>
    <r>
      <t xml:space="preserve">Bituminous stabilisation </t>
    </r>
    <r>
      <rPr>
        <i/>
        <sz val="10"/>
        <color rgb="FF000000"/>
        <rFont val="Arial"/>
        <family val="2"/>
      </rPr>
      <t>(380mm thick)</t>
    </r>
    <r>
      <rPr>
        <sz val="10"/>
        <color rgb="FF000000"/>
        <rFont val="Arial"/>
        <family val="2"/>
      </rPr>
      <t xml:space="preserve"> of payment layers </t>
    </r>
    <r>
      <rPr>
        <i/>
        <sz val="10"/>
        <color rgb="FF000000"/>
        <rFont val="Arial"/>
        <family val="2"/>
      </rPr>
      <t>(subabse layer)</t>
    </r>
  </si>
  <si>
    <t>C5.4.7.2</t>
  </si>
  <si>
    <r>
      <t xml:space="preserve">Bituminous stabilisastion </t>
    </r>
    <r>
      <rPr>
        <i/>
        <sz val="10"/>
        <color rgb="FF000000"/>
        <rFont val="Arial"/>
        <family val="2"/>
      </rPr>
      <t>(layer thickness indicated)</t>
    </r>
    <r>
      <rPr>
        <sz val="10"/>
        <color rgb="FF000000"/>
        <rFont val="Arial"/>
        <family val="2"/>
      </rPr>
      <t xml:space="preserve"> of payment layers </t>
    </r>
    <r>
      <rPr>
        <i/>
        <sz val="10"/>
        <color rgb="FF000000"/>
        <rFont val="Arial"/>
        <family val="2"/>
      </rPr>
      <t xml:space="preserve">(layer to be indicated) </t>
    </r>
    <r>
      <rPr>
        <sz val="10"/>
        <color rgb="FF000000"/>
        <rFont val="Arial"/>
        <family val="2"/>
      </rPr>
      <t>using labour enhanced methods of construction</t>
    </r>
  </si>
  <si>
    <t>C5.4.8</t>
  </si>
  <si>
    <r>
      <t xml:space="preserve">Bituminous stabilisation agent </t>
    </r>
    <r>
      <rPr>
        <i/>
        <sz val="10"/>
        <color theme="1"/>
        <rFont val="Arial"/>
        <family val="2"/>
      </rPr>
      <t>(specify agents separately)</t>
    </r>
    <r>
      <rPr>
        <b/>
        <sz val="10"/>
        <color theme="1"/>
        <rFont val="Arial"/>
        <family val="2"/>
      </rPr>
      <t>:</t>
    </r>
  </si>
  <si>
    <t>C5.4.8.1</t>
  </si>
  <si>
    <t>60% anionic emulsion</t>
  </si>
  <si>
    <t>C5.4.8.2</t>
  </si>
  <si>
    <t>60% cationic emulsion</t>
  </si>
  <si>
    <t>C5.4.8.3</t>
  </si>
  <si>
    <t>Foamed bitumen</t>
  </si>
  <si>
    <t>C5.4.8.4</t>
  </si>
  <si>
    <t>C5.4.9</t>
  </si>
  <si>
    <t>Filler for bituminous stabilisation</t>
  </si>
  <si>
    <t>C5.4.9.1</t>
  </si>
  <si>
    <r>
      <t xml:space="preserve">Filler for bituminous stabilisation </t>
    </r>
    <r>
      <rPr>
        <i/>
        <sz val="10"/>
        <color theme="1"/>
        <rFont val="Arial"/>
        <family val="2"/>
      </rPr>
      <t>(specify agents separately)</t>
    </r>
  </si>
  <si>
    <t>C5.4.9.2</t>
  </si>
  <si>
    <r>
      <t xml:space="preserve">Filler for bituminous stabilisation spreading the agent or filler using labour enhanced methods of construction </t>
    </r>
    <r>
      <rPr>
        <i/>
        <sz val="10"/>
        <color theme="1"/>
        <rFont val="Arial"/>
        <family val="2"/>
      </rPr>
      <t>(specify agents separately)</t>
    </r>
  </si>
  <si>
    <t>C5.4.10</t>
  </si>
  <si>
    <t>Provision and application of water for curing</t>
  </si>
  <si>
    <t>C5.4.11</t>
  </si>
  <si>
    <t>Curing by covering with the subsequent layer</t>
  </si>
  <si>
    <t>C5.4.12</t>
  </si>
  <si>
    <r>
      <t xml:space="preserve">Curing with a membrane </t>
    </r>
    <r>
      <rPr>
        <i/>
        <sz val="10"/>
        <color theme="1"/>
        <rFont val="Arial"/>
        <family val="2"/>
      </rPr>
      <t>(type of material to be specified)</t>
    </r>
    <r>
      <rPr>
        <b/>
        <sz val="10"/>
        <color theme="1"/>
        <rFont val="Arial"/>
        <family val="2"/>
      </rPr>
      <t>:</t>
    </r>
  </si>
  <si>
    <t>C5.4.12.1</t>
  </si>
  <si>
    <t>Cut back bitumen</t>
  </si>
  <si>
    <t>C5.4.12.2</t>
  </si>
  <si>
    <t>Inverted bitumen emulsion</t>
  </si>
  <si>
    <t>C5.4.12.3</t>
  </si>
  <si>
    <t>Spray grade emulsion</t>
  </si>
  <si>
    <t>C5.4.12.4</t>
  </si>
  <si>
    <t>Curing compound for PMPL layers</t>
  </si>
  <si>
    <t>C5.4.13</t>
  </si>
  <si>
    <r>
      <t xml:space="preserve">Trial section for a PMPL layer </t>
    </r>
    <r>
      <rPr>
        <i/>
        <sz val="10"/>
        <color theme="1"/>
        <rFont val="Arial"/>
        <family val="2"/>
      </rPr>
      <t>(specify width)</t>
    </r>
  </si>
  <si>
    <t>C5.4.14</t>
  </si>
  <si>
    <t>Trial section for a chemically stabilised layer</t>
  </si>
  <si>
    <t>C5.4.15</t>
  </si>
  <si>
    <r>
      <t xml:space="preserve">Trial section for a bituminously stabilised layer </t>
    </r>
    <r>
      <rPr>
        <i/>
        <sz val="10"/>
        <color theme="1"/>
        <rFont val="Arial"/>
        <family val="2"/>
      </rPr>
      <t>(specify width)</t>
    </r>
  </si>
  <si>
    <t>C5.4.16</t>
  </si>
  <si>
    <t>Mechanical modification</t>
  </si>
  <si>
    <t>C5.4.17</t>
  </si>
  <si>
    <t>Addition of a soil binder</t>
  </si>
  <si>
    <t>C5.5</t>
  </si>
  <si>
    <t>RECONSTRUCTION OF PAVEMENT LAYERS</t>
  </si>
  <si>
    <t>C5.5.1</t>
  </si>
  <si>
    <t>Compiling and implementing M&amp;U plans for the reconstruction of an existing road pavement</t>
  </si>
  <si>
    <t>C5.5.2</t>
  </si>
  <si>
    <t>Reconstruction preparatory work:</t>
  </si>
  <si>
    <t>C5.5.2.1</t>
  </si>
  <si>
    <t xml:space="preserve">Undivided carriageway: </t>
  </si>
  <si>
    <t xml:space="preserve">Uniform section from km 0,22 to km 0,5 </t>
  </si>
  <si>
    <r>
      <t xml:space="preserve">Uniform section from km … to km … </t>
    </r>
    <r>
      <rPr>
        <i/>
        <sz val="10"/>
        <color theme="1"/>
        <rFont val="Arial"/>
        <family val="2"/>
      </rPr>
      <t>(specify)</t>
    </r>
  </si>
  <si>
    <t>Additional uniform sections</t>
  </si>
  <si>
    <t>C5.5.2.2</t>
  </si>
  <si>
    <t>Divided carriageway:</t>
  </si>
  <si>
    <t>C5.5.3</t>
  </si>
  <si>
    <t>Construction equipment for sampling of in-situ material for mix design procedure</t>
  </si>
  <si>
    <t>C5.5.4</t>
  </si>
  <si>
    <t>Sampling of in-situ material for mix design procedure</t>
  </si>
  <si>
    <t>C5.5.5</t>
  </si>
  <si>
    <t>Construction of a trial section using a recycler</t>
  </si>
  <si>
    <t>C5.5.6</t>
  </si>
  <si>
    <t>Construction of a trial section using conventional construction equipment</t>
  </si>
  <si>
    <t>C5.5.7</t>
  </si>
  <si>
    <t>Pre-milling existing wearing course material:</t>
  </si>
  <si>
    <t>C5.5.7.1</t>
  </si>
  <si>
    <t>Pre-milling an asphalt wearing course (40mm)</t>
  </si>
  <si>
    <t>C5.5.7.2</t>
  </si>
  <si>
    <t>Pre-milling a seal wearing course (depth of pre-milling varies between 10mm and 25mm)</t>
  </si>
  <si>
    <t>C5.5.8</t>
  </si>
  <si>
    <t>Pre-pulverising material in the existing pavement</t>
  </si>
  <si>
    <t>C5.5.8.1</t>
  </si>
  <si>
    <r>
      <t xml:space="preserve">Asphalt wearing course </t>
    </r>
    <r>
      <rPr>
        <i/>
        <sz val="10"/>
        <color theme="1"/>
        <rFont val="Arial"/>
        <family val="2"/>
      </rPr>
      <t>(40mm)</t>
    </r>
  </si>
  <si>
    <t>C5.5.8.2</t>
  </si>
  <si>
    <r>
      <t xml:space="preserve">Crushed stone base </t>
    </r>
    <r>
      <rPr>
        <i/>
        <sz val="10"/>
        <color theme="1"/>
        <rFont val="Arial"/>
        <family val="2"/>
      </rPr>
      <t>(250mm)</t>
    </r>
  </si>
  <si>
    <t>C5.5.8.3</t>
  </si>
  <si>
    <r>
      <t xml:space="preserve">Stabilised crushed stone </t>
    </r>
    <r>
      <rPr>
        <i/>
        <sz val="10"/>
        <color theme="1"/>
        <rFont val="Arial"/>
        <family val="2"/>
      </rPr>
      <t>(150mm)</t>
    </r>
  </si>
  <si>
    <t>C5.5.8.4</t>
  </si>
  <si>
    <r>
      <t xml:space="preserve">Stabilised gravel layer </t>
    </r>
    <r>
      <rPr>
        <i/>
        <sz val="10"/>
        <color theme="1"/>
        <rFont val="Arial"/>
        <family val="2"/>
      </rPr>
      <t>(specify nominal depth)</t>
    </r>
  </si>
  <si>
    <t>C5.5.9</t>
  </si>
  <si>
    <t>Temporarily blading layer material to windrow</t>
  </si>
  <si>
    <t>C5.5.10</t>
  </si>
  <si>
    <t>Roller-pass compaction of an exposed pavement layer</t>
  </si>
  <si>
    <t>C5.5.10.1</t>
  </si>
  <si>
    <t>C5.5.10.2</t>
  </si>
  <si>
    <t>C5.5.10.3</t>
  </si>
  <si>
    <t>Pneumatic-tyred rollers</t>
  </si>
  <si>
    <t>C5.5.10.4</t>
  </si>
  <si>
    <t>C5.5.11</t>
  </si>
  <si>
    <t>Watering the exposed pavement layer</t>
  </si>
  <si>
    <t>C5.5.12</t>
  </si>
  <si>
    <t>Removal of surplus material from site</t>
  </si>
  <si>
    <t>C5.5.13</t>
  </si>
  <si>
    <r>
      <t xml:space="preserve">Cross mixing of material </t>
    </r>
    <r>
      <rPr>
        <i/>
        <sz val="10"/>
        <color theme="1"/>
        <rFont val="Arial"/>
        <family val="2"/>
      </rPr>
      <t>(specify nominal depth)</t>
    </r>
  </si>
  <si>
    <t>C5.5.14</t>
  </si>
  <si>
    <t>In-situ reconstruction of a pavement layer using a recycler to construct a stabilised selected layer</t>
  </si>
  <si>
    <t>C5.5.14.1</t>
  </si>
  <si>
    <t>Chemically stabilised selected layer compacted to 95% of MDD:</t>
  </si>
  <si>
    <r>
      <t xml:space="preserve">Using non-cemented material compacted to ... mm thick </t>
    </r>
    <r>
      <rPr>
        <i/>
        <sz val="10"/>
        <color theme="1"/>
        <rFont val="Arial"/>
        <family val="2"/>
      </rPr>
      <t>(specify)</t>
    </r>
  </si>
  <si>
    <r>
      <t xml:space="preserve">Using cemented material compacted to ... mm thick </t>
    </r>
    <r>
      <rPr>
        <i/>
        <sz val="10"/>
        <color theme="1"/>
        <rFont val="Arial"/>
        <family val="2"/>
      </rPr>
      <t>(specify)</t>
    </r>
  </si>
  <si>
    <r>
      <t xml:space="preserve">Using a combination of non-cemented and cemented material compacted to ... mm thick </t>
    </r>
    <r>
      <rPr>
        <i/>
        <sz val="10"/>
        <color theme="1"/>
        <rFont val="Arial"/>
        <family val="2"/>
      </rPr>
      <t>(specify)</t>
    </r>
  </si>
  <si>
    <r>
      <t xml:space="preserve">Using pre-pulverised material (as per item C5.5.8) compacted to ... mm thick </t>
    </r>
    <r>
      <rPr>
        <i/>
        <sz val="10"/>
        <color theme="1"/>
        <rFont val="Arial"/>
        <family val="2"/>
      </rPr>
      <t>(specify)</t>
    </r>
  </si>
  <si>
    <t>C5.5.14.2</t>
  </si>
  <si>
    <t>Emulsion stabilised selected layer compacted to 95% of MDD:</t>
  </si>
  <si>
    <r>
      <t xml:space="preserve">Using a combination of non-cemented and cemented material compacted to ... mm thick </t>
    </r>
    <r>
      <rPr>
        <i/>
        <sz val="10"/>
        <color theme="1"/>
        <rFont val="Arial"/>
        <family val="2"/>
      </rPr>
      <t>(specify)</t>
    </r>
    <r>
      <rPr>
        <sz val="10"/>
        <color theme="1"/>
        <rFont val="Arial"/>
        <family val="2"/>
      </rPr>
      <t xml:space="preserve"> </t>
    </r>
  </si>
  <si>
    <t>C5.5.14.3</t>
  </si>
  <si>
    <t>Foam stabilised selected layer compacted to 95% of MDD</t>
  </si>
  <si>
    <t>C5.5.15</t>
  </si>
  <si>
    <t>In-situ reconstruction of a pavement layer using a recycler to construct a stabilised subbase layer</t>
  </si>
  <si>
    <t>C5.5.15.1</t>
  </si>
  <si>
    <t>Chemically stabilised subbase layer compacted to 97% of MDD:</t>
  </si>
  <si>
    <t>C5.5.15.2</t>
  </si>
  <si>
    <t>Emulsion stabilised subbase layer compacted to 97% of MDD:</t>
  </si>
  <si>
    <t>C5.5.15.3</t>
  </si>
  <si>
    <t>Foam stabilised subbase layer compacted to 97% of MDD</t>
  </si>
  <si>
    <t>C5.5.16</t>
  </si>
  <si>
    <t>In-situ reconstruction of a pavement layer using a recycler to construct a stabilised base layer</t>
  </si>
  <si>
    <t>C5.5.16.1</t>
  </si>
  <si>
    <t>Chemically stabilised base layer compacted to 100% of MDD:</t>
  </si>
  <si>
    <t>C5.5.16.2</t>
  </si>
  <si>
    <t>Emulsion stabilised base layer compacted to 102% of MDD:</t>
  </si>
  <si>
    <t>Shoulder. Large section edge break</t>
  </si>
  <si>
    <r>
      <t xml:space="preserve">Using a combination of non-cemented and cemented material compacted to ... mm thick </t>
    </r>
    <r>
      <rPr>
        <i/>
        <sz val="10"/>
        <color theme="1"/>
        <rFont val="Arial"/>
        <family val="2"/>
      </rPr>
      <t>(specify)</t>
    </r>
    <r>
      <rPr>
        <sz val="10"/>
        <color theme="1"/>
        <rFont val="Arial"/>
        <family val="2"/>
      </rPr>
      <t xml:space="preserve">  </t>
    </r>
  </si>
  <si>
    <t>C5.5.16.3</t>
  </si>
  <si>
    <t>Foam stabilised subbase layer compacted to 102% of MDD</t>
  </si>
  <si>
    <t>C5.5.17</t>
  </si>
  <si>
    <t>In-situ reconstruction of a pavement layer using conventional construction equipment to construct a stabilised selected layer</t>
  </si>
  <si>
    <t>C5.5.17.1</t>
  </si>
  <si>
    <t>C5.5.17.2</t>
  </si>
  <si>
    <t>C5.5.17.3</t>
  </si>
  <si>
    <t>C5.5.18</t>
  </si>
  <si>
    <t>In-situ reconstruction of a pavement layer using conventional construction equipment to construct a stabilised subbase layer</t>
  </si>
  <si>
    <t>C5.5.18.1</t>
  </si>
  <si>
    <r>
      <t xml:space="preserve">Using pre-pulverised material (as per item C5.5.8) compacted to … mm thick </t>
    </r>
    <r>
      <rPr>
        <i/>
        <sz val="10"/>
        <color theme="1"/>
        <rFont val="Arial"/>
        <family val="2"/>
      </rPr>
      <t>(specify)</t>
    </r>
  </si>
  <si>
    <t>C5.5.18.2</t>
  </si>
  <si>
    <t>Using pre-pulverised material (as per item C5.5.8) compacted to 380 mm thick</t>
  </si>
  <si>
    <t>In town, 0,22 to 0,5</t>
  </si>
  <si>
    <t>C5.5.18.3</t>
  </si>
  <si>
    <t>C5.5.19</t>
  </si>
  <si>
    <t>In-situ reconstruction of a pavement layer using conventional construction equipment to construct a stabilised base layer</t>
  </si>
  <si>
    <t>C5.5.19.1</t>
  </si>
  <si>
    <t>Chemically stabilised base layer compacted to 98 % of MDD:</t>
  </si>
  <si>
    <t>C5.5.19.2</t>
  </si>
  <si>
    <t>C5.5.19.3</t>
  </si>
  <si>
    <t>Foam stabilised base layer compacted to 102% of MDD</t>
  </si>
  <si>
    <t>C5.5.20</t>
  </si>
  <si>
    <t>Material shortfall or make-up material</t>
  </si>
  <si>
    <t>C5.5.20.1</t>
  </si>
  <si>
    <t xml:space="preserve">For selected layer </t>
  </si>
  <si>
    <t>C5.5.20.2</t>
  </si>
  <si>
    <t xml:space="preserve">For subbase layer </t>
  </si>
  <si>
    <t>C5.5.20.3</t>
  </si>
  <si>
    <t xml:space="preserve">For base layer </t>
  </si>
  <si>
    <t>C5.5.21</t>
  </si>
  <si>
    <t>Finishing the stabilised layer</t>
  </si>
  <si>
    <t>C5.5.21.1</t>
  </si>
  <si>
    <t>Slush trial section with:</t>
  </si>
  <si>
    <t>Water</t>
  </si>
  <si>
    <t>Diluted emulsion</t>
  </si>
  <si>
    <t>C5.5.21.2</t>
  </si>
  <si>
    <t>Slush reconstructed section with:</t>
  </si>
  <si>
    <t>C5.5.21.3</t>
  </si>
  <si>
    <t>Application of a diluted emulsion spray</t>
  </si>
  <si>
    <t>C5.5.22</t>
  </si>
  <si>
    <t>Excavate pavement layers for patching in existing pavements</t>
  </si>
  <si>
    <t>C5.5.22.1</t>
  </si>
  <si>
    <t>Excavate the following layers:</t>
  </si>
  <si>
    <t xml:space="preserve">Asphalt layers with a surface area: </t>
  </si>
  <si>
    <r>
      <t>Not exceeding 20 m</t>
    </r>
    <r>
      <rPr>
        <vertAlign val="superscript"/>
        <sz val="10"/>
        <color rgb="FF000000"/>
        <rFont val="Arial"/>
        <family val="2"/>
      </rPr>
      <t>2</t>
    </r>
    <r>
      <rPr>
        <sz val="10"/>
        <color rgb="FF000000"/>
        <rFont val="Arial"/>
        <family val="2"/>
      </rPr>
      <t xml:space="preserve">, including for edge repairs wider than 250mm </t>
    </r>
  </si>
  <si>
    <r>
      <t>Exceeding 20 m</t>
    </r>
    <r>
      <rPr>
        <vertAlign val="superscript"/>
        <sz val="10"/>
        <color rgb="FF000000"/>
        <rFont val="Arial"/>
        <family val="2"/>
      </rPr>
      <t>2</t>
    </r>
    <r>
      <rPr>
        <sz val="10"/>
        <color rgb="FF000000"/>
        <rFont val="Arial"/>
        <family val="2"/>
      </rPr>
      <t xml:space="preserve"> but not exceeding 50 m</t>
    </r>
    <r>
      <rPr>
        <vertAlign val="superscript"/>
        <sz val="10"/>
        <color rgb="FF000000"/>
        <rFont val="Arial"/>
        <family val="2"/>
      </rPr>
      <t>2</t>
    </r>
    <r>
      <rPr>
        <sz val="10"/>
        <color rgb="FF000000"/>
        <rFont val="Arial"/>
        <family val="2"/>
      </rPr>
      <t>, including for edge repairs wider than 250mm</t>
    </r>
  </si>
  <si>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</si>
  <si>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t>Cemented layers with a surface area:</t>
  </si>
  <si>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</si>
  <si>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r>
      <t xml:space="preserve">Any other layers </t>
    </r>
    <r>
      <rPr>
        <i/>
        <sz val="10"/>
        <color theme="1"/>
        <rFont val="Arial"/>
        <family val="2"/>
      </rPr>
      <t>(specify layer)</t>
    </r>
    <r>
      <rPr>
        <sz val="10"/>
        <color theme="1"/>
        <rFont val="Arial"/>
        <family val="2"/>
      </rPr>
      <t xml:space="preserve"> with a surface area:</t>
    </r>
  </si>
  <si>
    <t>C5.5.22.2</t>
  </si>
  <si>
    <t>Excavate the following layers using labour enhanced methods of construction:</t>
  </si>
  <si>
    <t xml:space="preserve">Asphalt layers with a surface area:  </t>
  </si>
  <si>
    <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including for edge repairs wider than 250mm</t>
    </r>
  </si>
  <si>
    <r>
      <t xml:space="preserve">Any other layers </t>
    </r>
    <r>
      <rPr>
        <i/>
        <sz val="10"/>
        <color theme="1"/>
        <rFont val="Arial"/>
        <family val="2"/>
      </rPr>
      <t>(specify type)</t>
    </r>
    <r>
      <rPr>
        <sz val="10"/>
        <color theme="1"/>
        <rFont val="Arial"/>
        <family val="2"/>
      </rPr>
      <t xml:space="preserve"> with a surface area:</t>
    </r>
  </si>
  <si>
    <t>C5.5.23</t>
  </si>
  <si>
    <t>Edge break cutting back when narrower than 250mm</t>
  </si>
  <si>
    <t>C5.5.23.1</t>
  </si>
  <si>
    <t>C5.5.23.2</t>
  </si>
  <si>
    <t>Edge break cutting back when narrower than 250mm using labour enhanced methods of construction</t>
  </si>
  <si>
    <t>C5.5.24</t>
  </si>
  <si>
    <t>Edge break patching when narrower than 250mm</t>
  </si>
  <si>
    <t>C5.5.24.1</t>
  </si>
  <si>
    <t>Edge break patching using emulsion treated base (ETB) material to a maximum depth of 150mm</t>
  </si>
  <si>
    <t>C5.5.24.2</t>
  </si>
  <si>
    <t>Edge break patching using labour enhanced methods of construction and ETB to a maximum depth of 150mm</t>
  </si>
  <si>
    <t>C5.5.25</t>
  </si>
  <si>
    <t>Compacting the floor of the excavation for patching</t>
  </si>
  <si>
    <t>C5.5.26</t>
  </si>
  <si>
    <t xml:space="preserve">Backfill patching excavations in existing pavements: </t>
  </si>
  <si>
    <t>C5.5.26.1</t>
  </si>
  <si>
    <t>Backfill with the following pavement layer material:</t>
  </si>
  <si>
    <r>
      <t xml:space="preserve">Chemically stabilised pavement layer material </t>
    </r>
    <r>
      <rPr>
        <i/>
        <sz val="10"/>
        <color rgb="FF000000"/>
        <rFont val="Arial"/>
        <family val="2"/>
      </rPr>
      <t>(specify the pavement layer, the material source being from commercial or from stockpile, the % stabilising agent and the % of MDD)</t>
    </r>
    <r>
      <rPr>
        <sz val="10"/>
        <color rgb="FF000000"/>
        <rFont val="Arial"/>
        <family val="2"/>
      </rPr>
      <t xml:space="preserve"> for a patch with a surface area:</t>
    </r>
  </si>
  <si>
    <r>
      <t xml:space="preserve">Emulsion treated base, or ETB pavement material </t>
    </r>
    <r>
      <rPr>
        <i/>
        <sz val="10"/>
        <color theme="1"/>
        <rFont val="Arial"/>
        <family val="2"/>
      </rPr>
      <t>(Subbase from pre-pulversided stockpiled material, 102% of MDD)</t>
    </r>
    <r>
      <rPr>
        <sz val="10"/>
        <color theme="1"/>
        <rFont val="Arial"/>
        <family val="2"/>
      </rPr>
      <t xml:space="preserve"> for a patch with a surface area:</t>
    </r>
  </si>
  <si>
    <r>
      <rPr>
        <b/>
        <sz val="10"/>
        <color rgb="FF000000"/>
        <rFont val="Times New Roman"/>
        <family val="1"/>
      </rPr>
      <t xml:space="preserve"> </t>
    </r>
    <r>
      <rPr>
        <sz val="10"/>
        <color rgb="FF000000"/>
        <rFont val="Arial"/>
        <family val="2"/>
      </rPr>
      <t>Exceeding 50 m</t>
    </r>
    <r>
      <rPr>
        <vertAlign val="superscript"/>
        <sz val="10"/>
        <color rgb="FF000000"/>
        <rFont val="Arial"/>
        <family val="2"/>
      </rPr>
      <t>2</t>
    </r>
    <r>
      <rPr>
        <sz val="10"/>
        <color rgb="FF000000"/>
        <rFont val="Arial"/>
        <family val="2"/>
      </rPr>
      <t xml:space="preserve"> but not exceeding 100 m</t>
    </r>
    <r>
      <rPr>
        <vertAlign val="superscript"/>
        <sz val="10"/>
        <color rgb="FF000000"/>
        <rFont val="Arial"/>
        <family val="2"/>
      </rPr>
      <t>2</t>
    </r>
    <r>
      <rPr>
        <sz val="10"/>
        <color rgb="FF000000"/>
        <rFont val="Arial"/>
        <family val="2"/>
      </rPr>
      <t xml:space="preserve">, including for edge repairs wider than 250mm. </t>
    </r>
  </si>
  <si>
    <t>C5.5.26.2</t>
  </si>
  <si>
    <t>Backfill with the following pavement layer material using labour enhanced methods of construction:</t>
  </si>
  <si>
    <r>
      <t xml:space="preserve">Chemically stabilised pavement material </t>
    </r>
    <r>
      <rPr>
        <i/>
        <sz val="10"/>
        <color theme="1"/>
        <rFont val="Arial"/>
        <family val="2"/>
      </rPr>
      <t>(specify the pavement layer, the material source being from commercial or from stockpile, the % stabilising agent and the % of MDD)</t>
    </r>
    <r>
      <rPr>
        <sz val="10"/>
        <color theme="1"/>
        <rFont val="Arial"/>
        <family val="2"/>
      </rPr>
      <t xml:space="preserve"> for a patch with a surface area:</t>
    </r>
  </si>
  <si>
    <r>
      <t xml:space="preserve">Emulsion treated base, or ETB pavement material </t>
    </r>
    <r>
      <rPr>
        <i/>
        <sz val="10"/>
        <color theme="1"/>
        <rFont val="Arial"/>
        <family val="2"/>
      </rPr>
      <t>(specify the pavement layer, the material source being from commercial or from stockpile, the components as per Clause A4.1.5.14, and the % of MDD)</t>
    </r>
    <r>
      <rPr>
        <sz val="10"/>
        <color theme="1"/>
        <rFont val="Arial"/>
        <family val="2"/>
      </rPr>
      <t xml:space="preserve"> for a patch with a surface area:</t>
    </r>
  </si>
  <si>
    <t>C6.1</t>
  </si>
  <si>
    <t>PAVER LAID CONCRETE LAYERS</t>
  </si>
  <si>
    <t>C6.1.1</t>
  </si>
  <si>
    <t>Construction of trial section (Complete: including texturing and curing)</t>
  </si>
  <si>
    <t>C6.1.1.1</t>
  </si>
  <si>
    <r>
      <t xml:space="preserve">Mechanical construction </t>
    </r>
    <r>
      <rPr>
        <i/>
        <sz val="10"/>
        <color theme="1"/>
        <rFont val="Arial"/>
        <family val="2"/>
      </rPr>
      <t>(state pavement type and nominal thickness)</t>
    </r>
  </si>
  <si>
    <t>C6.1.1.2</t>
  </si>
  <si>
    <r>
      <t xml:space="preserve">Labour enhanced construction </t>
    </r>
    <r>
      <rPr>
        <i/>
        <sz val="10"/>
        <color theme="1"/>
        <rFont val="Arial"/>
        <family val="2"/>
      </rPr>
      <t>(state pavement type and nominal thickness)</t>
    </r>
  </si>
  <si>
    <t>C6.1.2</t>
  </si>
  <si>
    <t>Construction of jointed concrete pavement (JCP) (Excluding texturing and curing)</t>
  </si>
  <si>
    <t>C6.1.2.1</t>
  </si>
  <si>
    <t>JCP without dowels:</t>
  </si>
  <si>
    <r>
      <t xml:space="preserve">Paver laid construction </t>
    </r>
    <r>
      <rPr>
        <i/>
        <sz val="10"/>
        <color theme="1"/>
        <rFont val="Arial"/>
        <family val="2"/>
      </rPr>
      <t>(state nominal thickness)</t>
    </r>
  </si>
  <si>
    <r>
      <t xml:space="preserve">Labour enhanced construction </t>
    </r>
    <r>
      <rPr>
        <i/>
        <sz val="10"/>
        <color theme="1"/>
        <rFont val="Arial"/>
        <family val="2"/>
      </rPr>
      <t>(state nominal thickness)</t>
    </r>
  </si>
  <si>
    <t>C6.1.2.2</t>
  </si>
  <si>
    <t>JCP with dowels:</t>
  </si>
  <si>
    <r>
      <t xml:space="preserve">Labour enhanced construction </t>
    </r>
    <r>
      <rPr>
        <i/>
        <sz val="10"/>
        <color theme="1"/>
        <rFont val="Arial"/>
        <family val="2"/>
      </rPr>
      <t>(state nominal thickness)</t>
    </r>
    <r>
      <rPr>
        <sz val="10"/>
        <color theme="1"/>
        <rFont val="Arial"/>
        <family val="2"/>
      </rPr>
      <t xml:space="preserve"> </t>
    </r>
  </si>
  <si>
    <t>C6.1.2.3</t>
  </si>
  <si>
    <t xml:space="preserve">Additional concrete placed to thicken up the slab at joints as specified in the Contract Documentation  </t>
  </si>
  <si>
    <t>C6.1.3</t>
  </si>
  <si>
    <t>Construction of continuously reinforced concrete pavement (Excluding texturing and curing)</t>
  </si>
  <si>
    <t>C6.1.3.1</t>
  </si>
  <si>
    <t>Continuously reinforced concrete pavement (CRCP):</t>
  </si>
  <si>
    <t>C6.1.4</t>
  </si>
  <si>
    <t xml:space="preserve">Texturing and curing the concrete pavement  </t>
  </si>
  <si>
    <t>C6.1.4.1</t>
  </si>
  <si>
    <t>Burlap-dragged and grooved texture:</t>
  </si>
  <si>
    <t>Paving train constructed</t>
  </si>
  <si>
    <t>Labour enhanced construction</t>
  </si>
  <si>
    <t>C6.1.4.2</t>
  </si>
  <si>
    <t>Burlap-dragged and broom finish only</t>
  </si>
  <si>
    <t>C6.1.4.3</t>
  </si>
  <si>
    <t>Curing:</t>
  </si>
  <si>
    <t>C6.1.5</t>
  </si>
  <si>
    <t xml:space="preserve">Variation in the rate of application of the curing compound </t>
  </si>
  <si>
    <t>C6.1.6</t>
  </si>
  <si>
    <t>Joints</t>
  </si>
  <si>
    <t>C6.1.6.1</t>
  </si>
  <si>
    <t>Expansion joints complete (excluding dowels)</t>
  </si>
  <si>
    <t>C6.1.6.2</t>
  </si>
  <si>
    <t>Longitudinal hinge joints:</t>
  </si>
  <si>
    <r>
      <t xml:space="preserve">Sealed hinge joints </t>
    </r>
    <r>
      <rPr>
        <i/>
        <sz val="10"/>
        <color theme="1"/>
        <rFont val="Arial"/>
        <family val="2"/>
      </rPr>
      <t>(indicate type and reference to drawings)</t>
    </r>
  </si>
  <si>
    <r>
      <t xml:space="preserve">Unsealed hinge joints </t>
    </r>
    <r>
      <rPr>
        <i/>
        <sz val="10"/>
        <color theme="1"/>
        <rFont val="Arial"/>
        <family val="2"/>
      </rPr>
      <t>(indicate type and reference to drawings)</t>
    </r>
  </si>
  <si>
    <t>C6.1.6.3</t>
  </si>
  <si>
    <r>
      <t xml:space="preserve">Sealed transverse contraction joints sawn in two separate operations </t>
    </r>
    <r>
      <rPr>
        <i/>
        <sz val="10"/>
        <color theme="1"/>
        <rFont val="Arial"/>
        <family val="2"/>
      </rPr>
      <t>(widths as shown on the drawings)</t>
    </r>
  </si>
  <si>
    <t>C6.1.6.4</t>
  </si>
  <si>
    <r>
      <t xml:space="preserve">Dowel bars: mild steel inserted in new concrete </t>
    </r>
    <r>
      <rPr>
        <i/>
        <sz val="10"/>
        <color theme="1"/>
        <rFont val="Arial"/>
        <family val="2"/>
      </rPr>
      <t>(indicate diameter, length and position on drawings)</t>
    </r>
    <r>
      <rPr>
        <sz val="10"/>
        <color theme="1"/>
        <rFont val="Arial"/>
        <family val="2"/>
      </rPr>
      <t>:</t>
    </r>
  </si>
  <si>
    <t>Inserted by mechanical dowel bar inserter</t>
  </si>
  <si>
    <t>Pre-installed on approved frame</t>
  </si>
  <si>
    <t>C6.1.6.5</t>
  </si>
  <si>
    <r>
      <t xml:space="preserve">Tie-bars: installed in new concrete </t>
    </r>
    <r>
      <rPr>
        <i/>
        <sz val="10"/>
        <color theme="1"/>
        <rFont val="Arial"/>
        <family val="2"/>
      </rPr>
      <t>(indicate, diameter and length)</t>
    </r>
    <r>
      <rPr>
        <sz val="10"/>
        <color theme="1"/>
        <rFont val="Arial"/>
        <family val="2"/>
      </rPr>
      <t>:</t>
    </r>
  </si>
  <si>
    <t>Mild steel</t>
  </si>
  <si>
    <t>High tensile steel</t>
  </si>
  <si>
    <t>C6.1.6.6</t>
  </si>
  <si>
    <t>Forming and sealing joints between asphalt and concrete pavements</t>
  </si>
  <si>
    <t>C6.1.7</t>
  </si>
  <si>
    <t xml:space="preserve">Steel reinforcement in concrete pavements  </t>
  </si>
  <si>
    <t>C6.1.7.1</t>
  </si>
  <si>
    <t xml:space="preserve">Mild steel bars </t>
  </si>
  <si>
    <t>C6.1.7.2</t>
  </si>
  <si>
    <t>High tensile steel bars</t>
  </si>
  <si>
    <t>C6.1.7.3</t>
  </si>
  <si>
    <r>
      <t>Welded steel fabric</t>
    </r>
    <r>
      <rPr>
        <i/>
        <sz val="10"/>
        <rFont val="Arial"/>
        <family val="2"/>
      </rPr>
      <t xml:space="preserve"> </t>
    </r>
  </si>
  <si>
    <t>C6.1.8</t>
  </si>
  <si>
    <t xml:space="preserve">Drilling of testing of cores  </t>
  </si>
  <si>
    <t>C6.1.8.1</t>
  </si>
  <si>
    <t xml:space="preserve">100mm cores drilled from pavement for testing of compressive strength </t>
  </si>
  <si>
    <t>C6.1.8.2</t>
  </si>
  <si>
    <t>150mm cores drilled from pavement for testing of compressive strength</t>
  </si>
  <si>
    <t>C6.2</t>
  </si>
  <si>
    <t>SEGMENTAL BLOCK PAVING LAYERS</t>
  </si>
  <si>
    <t>C6.2.1</t>
  </si>
  <si>
    <t xml:space="preserve">Segmental block paving  </t>
  </si>
  <si>
    <t>C6.2.1.1.</t>
  </si>
  <si>
    <r>
      <t xml:space="preserve">Concrete block paving </t>
    </r>
    <r>
      <rPr>
        <i/>
        <sz val="10"/>
        <color theme="1"/>
        <rFont val="Arial"/>
        <family val="2"/>
      </rPr>
      <t>(Class 35Mpa, Type S-A and 60mm)</t>
    </r>
    <r>
      <rPr>
        <sz val="10"/>
        <color theme="1"/>
        <rFont val="Arial"/>
        <family val="2"/>
      </rPr>
      <t xml:space="preserve"> </t>
    </r>
  </si>
  <si>
    <t>C6.2.2</t>
  </si>
  <si>
    <t xml:space="preserve">Cast in-situ concrete edge and intermediate beams </t>
  </si>
  <si>
    <t>C6.2.3</t>
  </si>
  <si>
    <t>Provision and application of approved herbicide and ant poison</t>
  </si>
  <si>
    <t>C6.2.3.1</t>
  </si>
  <si>
    <t>Provision of materials</t>
  </si>
  <si>
    <t>C6.2.3.2</t>
  </si>
  <si>
    <t>Contractor’s charges and profit added to the prime cost sum</t>
  </si>
  <si>
    <t>C6.2.4</t>
  </si>
  <si>
    <t xml:space="preserve">Re-sanding of joints in segmental block paving  </t>
  </si>
  <si>
    <t>C6.2.4.1</t>
  </si>
  <si>
    <t>C7.1</t>
  </si>
  <si>
    <t>REPLACEMENT OF EXISTING JOINT SEALANT</t>
  </si>
  <si>
    <t>C7.1.1</t>
  </si>
  <si>
    <t>Replacing of joint sealant in existing concrete pavement as follows:</t>
  </si>
  <si>
    <t>C7.1.1.1</t>
  </si>
  <si>
    <t>Removal of existing seal and backing material</t>
  </si>
  <si>
    <t>C7.1.1.2</t>
  </si>
  <si>
    <r>
      <t xml:space="preserve">Reaming of existing joints </t>
    </r>
    <r>
      <rPr>
        <i/>
        <sz val="10"/>
        <color theme="1"/>
        <rFont val="Arial"/>
        <family val="2"/>
      </rPr>
      <t>(indicate width and depth)</t>
    </r>
  </si>
  <si>
    <t>C7.1.1.3</t>
  </si>
  <si>
    <t>Bevelling of one side of the joint to a dimension of 10mm X 10mm</t>
  </si>
  <si>
    <t>C7.1.1.4</t>
  </si>
  <si>
    <t>Bevelling of both sides of the joint to a dimension of 10mm X 10mm</t>
  </si>
  <si>
    <t>C7.1.1.5</t>
  </si>
  <si>
    <t>Installation of backing material in saw cut joints (to fit saw cut dimensions)</t>
  </si>
  <si>
    <t>C7.1.1.6</t>
  </si>
  <si>
    <t xml:space="preserve">Installation of cold pour sealant  </t>
  </si>
  <si>
    <t>C7.1.2</t>
  </si>
  <si>
    <t>Costs incurred due to repair and monitoring in terms of Product Performance Guarantee System (PPGS)</t>
  </si>
  <si>
    <t>C7.2</t>
  </si>
  <si>
    <t>REPAIR TO EXISTING JOINTS AND UNCONTROLLED CRACKS IN CONCRETE PAVEMENTS</t>
  </si>
  <si>
    <t>C7.2.1</t>
  </si>
  <si>
    <t xml:space="preserve">Transverse and longitudinal crack and joint repairs incorporating the following treatments  </t>
  </si>
  <si>
    <t>C7.2.1.1</t>
  </si>
  <si>
    <t>C7.2.1.2</t>
  </si>
  <si>
    <t>C7.2.1.3</t>
  </si>
  <si>
    <t>C7.2.1.4</t>
  </si>
  <si>
    <t>C7.2.1.5</t>
  </si>
  <si>
    <t>C7.2.1.6</t>
  </si>
  <si>
    <t>Filling joint reservoir with cementitious non-shrink grout</t>
  </si>
  <si>
    <t>C7.2.1.7</t>
  </si>
  <si>
    <t>C7.2.1.8</t>
  </si>
  <si>
    <t>C7.2.2</t>
  </si>
  <si>
    <t>Grouting of cracks</t>
  </si>
  <si>
    <t>C7.2.3</t>
  </si>
  <si>
    <t>Cross-stitching of longitudinal and transverse joints and cracks</t>
  </si>
  <si>
    <t>C7.2.3.1</t>
  </si>
  <si>
    <t>C7.2.3.2</t>
  </si>
  <si>
    <t>Application of wet-to-dry epoxy to vertical faces and top of existing concrete</t>
  </si>
  <si>
    <t>C7.2.3.3</t>
  </si>
  <si>
    <t>C7.2.3.4</t>
  </si>
  <si>
    <t>Filling of slot with high strength concrete Class 50/7,1mm</t>
  </si>
  <si>
    <t>C7.2.4</t>
  </si>
  <si>
    <t>Restoration of load transfer at transverse contraction joints</t>
  </si>
  <si>
    <t>C7.2.4.1</t>
  </si>
  <si>
    <r>
      <t xml:space="preserve">Saw cutting and preparation of slots in concrete pavement </t>
    </r>
    <r>
      <rPr>
        <i/>
        <sz val="10"/>
        <color theme="1"/>
        <rFont val="Arial"/>
        <family val="2"/>
      </rPr>
      <t>(indicate dimensions)</t>
    </r>
  </si>
  <si>
    <t>C7.2.4.2</t>
  </si>
  <si>
    <r>
      <t xml:space="preserve">Installation of new dowel bars as specified </t>
    </r>
    <r>
      <rPr>
        <i/>
        <sz val="10"/>
        <color theme="1"/>
        <rFont val="Arial"/>
        <family val="2"/>
      </rPr>
      <t>(indicate length and diameter)</t>
    </r>
    <r>
      <rPr>
        <sz val="10"/>
        <color theme="1"/>
        <rFont val="Arial"/>
        <family val="2"/>
      </rPr>
      <t xml:space="preserve"> including application of bond breaker on free end, end caps</t>
    </r>
  </si>
  <si>
    <t>C7.2.4.3</t>
  </si>
  <si>
    <t>C7.2.5</t>
  </si>
  <si>
    <t>Pre-treating existing dowels</t>
  </si>
  <si>
    <t>C7.2.5.1</t>
  </si>
  <si>
    <t>Free ends in existing concrete</t>
  </si>
  <si>
    <t>C7.2.5.2</t>
  </si>
  <si>
    <t>Free ends in new concrete</t>
  </si>
  <si>
    <t>C7.2.6</t>
  </si>
  <si>
    <t>C7.2.6.1</t>
  </si>
  <si>
    <t>Burlap-dragged and grooved texture</t>
  </si>
  <si>
    <t>C7.2.6.2</t>
  </si>
  <si>
    <t>Curing</t>
  </si>
  <si>
    <t>C7.2.7</t>
  </si>
  <si>
    <t>C7.2.8</t>
  </si>
  <si>
    <t>C7.2.8.1</t>
  </si>
  <si>
    <t>C7.2.8.2</t>
  </si>
  <si>
    <t>C7.2.8.3</t>
  </si>
  <si>
    <t>C7.3</t>
  </si>
  <si>
    <t>REMOVAL AND REINSTATEMENT OF EXISTING CONCRETE LAYERS</t>
  </si>
  <si>
    <t>C7.3.1</t>
  </si>
  <si>
    <t>Removal of concrete in rehabilitation work</t>
  </si>
  <si>
    <t>C7.3.1.1</t>
  </si>
  <si>
    <t>Concrete without reinforcing</t>
  </si>
  <si>
    <t>C7.3.1.2</t>
  </si>
  <si>
    <t>C7.3.1.3</t>
  </si>
  <si>
    <t>Underlying layers</t>
  </si>
  <si>
    <t>C7.3.2</t>
  </si>
  <si>
    <t>Full depth repairs using hand placed concrete with CEM I 52,5</t>
  </si>
  <si>
    <t>C7.3.3</t>
  </si>
  <si>
    <t xml:space="preserve">Partial Depth Repairs using hand placed fine concrete </t>
  </si>
  <si>
    <t>C7.3.4</t>
  </si>
  <si>
    <t xml:space="preserve">Tie-bars and dowels for full depth repairs </t>
  </si>
  <si>
    <t>C7.3.4.1</t>
  </si>
  <si>
    <r>
      <t xml:space="preserve">Tie bars </t>
    </r>
    <r>
      <rPr>
        <i/>
        <sz val="10"/>
        <color theme="1"/>
        <rFont val="Arial"/>
        <family val="2"/>
      </rPr>
      <t>(indicate diameter and length)</t>
    </r>
  </si>
  <si>
    <t>C7.3.4.2</t>
  </si>
  <si>
    <r>
      <t xml:space="preserve">Dowel bars </t>
    </r>
    <r>
      <rPr>
        <i/>
        <sz val="10"/>
        <color theme="1"/>
        <rFont val="Arial"/>
        <family val="2"/>
      </rPr>
      <t>(indicate diameter and length)</t>
    </r>
  </si>
  <si>
    <t>C7.3.5</t>
  </si>
  <si>
    <t>Partial Depth Repairs using hand placed acrylic resin grout</t>
  </si>
  <si>
    <t>C7.3.6</t>
  </si>
  <si>
    <t>Reinstating the subbase with lean mix concrete</t>
  </si>
  <si>
    <t>C7.3.7</t>
  </si>
  <si>
    <t>Removal of exposed stitches in concrete pavement</t>
  </si>
  <si>
    <t>C7.3.8</t>
  </si>
  <si>
    <t xml:space="preserve">Sawing of concrete in rehabilitation works to different depths </t>
  </si>
  <si>
    <t>C7.3.8.1</t>
  </si>
  <si>
    <r>
      <t xml:space="preserve">… </t>
    </r>
    <r>
      <rPr>
        <i/>
        <sz val="10"/>
        <color theme="1"/>
        <rFont val="Arial"/>
        <family val="2"/>
      </rPr>
      <t>(state depth in mm)</t>
    </r>
  </si>
  <si>
    <t>C7.3.9</t>
  </si>
  <si>
    <t>Removal of existing supporting layers in rehabilitation work</t>
  </si>
  <si>
    <t>C7.3.9.1</t>
  </si>
  <si>
    <t>Granular material</t>
  </si>
  <si>
    <t>C7.3.9.2</t>
  </si>
  <si>
    <t>C7.3.10</t>
  </si>
  <si>
    <t>Preparing the underlying layers after the concrete has been removed</t>
  </si>
  <si>
    <t>C7.3.10.1</t>
  </si>
  <si>
    <t>Re-compaction of remaining underlying layers</t>
  </si>
  <si>
    <t>C7.3.10.2</t>
  </si>
  <si>
    <r>
      <t xml:space="preserve">Replacement of granular layers </t>
    </r>
    <r>
      <rPr>
        <i/>
        <sz val="10"/>
        <color theme="1"/>
        <rFont val="Arial"/>
        <family val="2"/>
      </rPr>
      <t xml:space="preserve">(material class and thickness indicated) </t>
    </r>
  </si>
  <si>
    <t>C7.3.10.3</t>
  </si>
  <si>
    <r>
      <t xml:space="preserve">Replacement of stabilised layers </t>
    </r>
    <r>
      <rPr>
        <i/>
        <sz val="10"/>
        <color theme="1"/>
        <rFont val="Arial"/>
        <family val="2"/>
      </rPr>
      <t>(material class and thickness indicated)</t>
    </r>
  </si>
  <si>
    <t>C7.3.10.4</t>
  </si>
  <si>
    <r>
      <t xml:space="preserve">Replacement of supporting layers with 10 MPa lean mix concrete </t>
    </r>
    <r>
      <rPr>
        <i/>
        <sz val="10"/>
        <color theme="1"/>
        <rFont val="Arial"/>
        <family val="2"/>
      </rPr>
      <t>(material class and thickness indicated)</t>
    </r>
    <r>
      <rPr>
        <sz val="10"/>
        <color theme="1"/>
        <rFont val="Arial"/>
        <family val="2"/>
      </rPr>
      <t xml:space="preserve"> </t>
    </r>
  </si>
  <si>
    <t>C7.3.10.5</t>
  </si>
  <si>
    <r>
      <t xml:space="preserve">Replacement of subbase with hot mix asphalt </t>
    </r>
    <r>
      <rPr>
        <i/>
        <sz val="10"/>
        <color theme="1"/>
        <rFont val="Arial"/>
        <family val="2"/>
      </rPr>
      <t>(thickness indicated)</t>
    </r>
  </si>
  <si>
    <t>C7.3.10.6</t>
  </si>
  <si>
    <t xml:space="preserve">Levelling the surface with coarse slurry (micro surfacing) </t>
  </si>
  <si>
    <t>C7.3.11</t>
  </si>
  <si>
    <r>
      <t>Reinstatement of concrete layers</t>
    </r>
    <r>
      <rPr>
        <b/>
        <i/>
        <sz val="10"/>
        <color theme="1"/>
        <rFont val="Arial"/>
        <family val="2"/>
      </rPr>
      <t xml:space="preserve"> (Excluding texturing and curing)</t>
    </r>
  </si>
  <si>
    <t>C7.3.11.1</t>
  </si>
  <si>
    <r>
      <t xml:space="preserve">Replacement of concrete in JCP pavements </t>
    </r>
    <r>
      <rPr>
        <i/>
        <sz val="10"/>
        <color theme="1"/>
        <rFont val="Arial"/>
        <family val="2"/>
      </rPr>
      <t>(thickness indicated)</t>
    </r>
  </si>
  <si>
    <t>C7.3.11.2</t>
  </si>
  <si>
    <r>
      <t xml:space="preserve">Replacement concrete in CRCP pavements </t>
    </r>
    <r>
      <rPr>
        <i/>
        <sz val="10"/>
        <color theme="1"/>
        <rFont val="Arial"/>
        <family val="2"/>
      </rPr>
      <t>(thickness indicated)</t>
    </r>
    <r>
      <rPr>
        <sz val="10"/>
        <color theme="1"/>
        <rFont val="Arial"/>
        <family val="2"/>
      </rPr>
      <t xml:space="preserve"> </t>
    </r>
  </si>
  <si>
    <t>C7.3.12</t>
  </si>
  <si>
    <t>C7.3.12.1</t>
  </si>
  <si>
    <t>C7.3.12.2</t>
  </si>
  <si>
    <t>C7.3.13</t>
  </si>
  <si>
    <t>C7.3.13.1</t>
  </si>
  <si>
    <r>
      <t xml:space="preserve">Burlap-dragged and texture </t>
    </r>
    <r>
      <rPr>
        <i/>
        <sz val="10"/>
        <color theme="1"/>
        <rFont val="Arial"/>
        <family val="2"/>
      </rPr>
      <t>(indicate groove or broom finish)</t>
    </r>
  </si>
  <si>
    <t>C7.3.13.2</t>
  </si>
  <si>
    <t>C7.3.14</t>
  </si>
  <si>
    <t>C7.3.15</t>
  </si>
  <si>
    <t>C7.3.15.1</t>
  </si>
  <si>
    <t>C7.3.15.2</t>
  </si>
  <si>
    <t>C7.3.15.3</t>
  </si>
  <si>
    <t>C7.3.16</t>
  </si>
  <si>
    <t>Temporary Partial Depth Repairs using Asphalt Materials</t>
  </si>
  <si>
    <t>C7.4</t>
  </si>
  <si>
    <t>REINSTATEMENT OF SLAB SUPPORT BY GROUT INJECTION</t>
  </si>
  <si>
    <t>C7.4.1</t>
  </si>
  <si>
    <t>Sub-sealing of the concrete pavement</t>
  </si>
  <si>
    <t>number of 50 kg cement pockets</t>
  </si>
  <si>
    <t>C7.5</t>
  </si>
  <si>
    <t>REINSTATEMENT OF RIDING QUALITY</t>
  </si>
  <si>
    <t>C7.5.1</t>
  </si>
  <si>
    <t>Grindingof existing concrete pavement surfaces</t>
  </si>
  <si>
    <t>C7.6</t>
  </si>
  <si>
    <t>REINSTATEMENT OF SURFACE TEXTURE</t>
  </si>
  <si>
    <t>C7.6.1</t>
  </si>
  <si>
    <r>
      <t>Retexturing of concrete surfaces</t>
    </r>
    <r>
      <rPr>
        <b/>
        <sz val="10"/>
        <color theme="1"/>
        <rFont val="Arial"/>
        <family val="2"/>
      </rPr>
      <t xml:space="preserve"> (transverse or longitudinal)</t>
    </r>
  </si>
  <si>
    <t>C8.1</t>
  </si>
  <si>
    <t>PRIME COAT</t>
  </si>
  <si>
    <t>C8.1.1</t>
  </si>
  <si>
    <t>Prime coat:</t>
  </si>
  <si>
    <t>C8.1.1.1</t>
  </si>
  <si>
    <t>MC -10 cut-back bitumen</t>
  </si>
  <si>
    <t>C8.1.1.2</t>
  </si>
  <si>
    <t>MC -30 cut-back bitumen</t>
  </si>
  <si>
    <t>C8.1.1.3</t>
  </si>
  <si>
    <t>C8.1.1.4</t>
  </si>
  <si>
    <r>
      <t xml:space="preserve">Certified product containing solvents </t>
    </r>
    <r>
      <rPr>
        <i/>
        <sz val="10"/>
        <color theme="1"/>
        <rFont val="Arial"/>
        <family val="2"/>
      </rPr>
      <t>(state name)</t>
    </r>
  </si>
  <si>
    <t>C8.1.1.5</t>
  </si>
  <si>
    <r>
      <t xml:space="preserve">Certified product containing no solvents </t>
    </r>
    <r>
      <rPr>
        <i/>
        <sz val="10"/>
        <color theme="1"/>
        <rFont val="Arial"/>
        <family val="2"/>
      </rPr>
      <t>(state name)</t>
    </r>
  </si>
  <si>
    <t>C8.1.2</t>
  </si>
  <si>
    <t>Aggregate for blinding:</t>
  </si>
  <si>
    <t>C8.1.2.1</t>
  </si>
  <si>
    <t>Natural sand</t>
  </si>
  <si>
    <t>C8.1.2.2</t>
  </si>
  <si>
    <t>Crusher sand</t>
  </si>
  <si>
    <t>C8.1.3</t>
  </si>
  <si>
    <t>Extra over item C8.1.1 for applying the prime coat accessible only to hand-held or light equipment</t>
  </si>
  <si>
    <t>C8.2</t>
  </si>
  <si>
    <t>COVER SPRAYS, FOG SPRAYS AND REJUVENATION SPRAYS</t>
  </si>
  <si>
    <t>C8.2.1</t>
  </si>
  <si>
    <t>Cover sprays, fog sprays and rejuvenation sprays</t>
  </si>
  <si>
    <t>C8.2.1.1</t>
  </si>
  <si>
    <t>65% Cationic spray grade emulsion</t>
  </si>
  <si>
    <r>
      <t xml:space="preserve">Indicate dilution (Diluted ...% Emulsion/…% Water) </t>
    </r>
    <r>
      <rPr>
        <i/>
        <sz val="10"/>
        <color theme="1"/>
        <rFont val="Arial"/>
        <family val="2"/>
      </rPr>
      <t>(specify)</t>
    </r>
  </si>
  <si>
    <t>C8.2.1.2</t>
  </si>
  <si>
    <t>60% Anionic stable grade emulsion</t>
  </si>
  <si>
    <t xml:space="preserve">Indicate dilution (Diluted 50% Emulsion/50% Water) </t>
  </si>
  <si>
    <t>C8.2.1.3</t>
  </si>
  <si>
    <t>Cutback Inverted bitumen emulsion</t>
  </si>
  <si>
    <t>C8.2.1.4</t>
  </si>
  <si>
    <r>
      <t xml:space="preserve">Certified rejuvenator </t>
    </r>
    <r>
      <rPr>
        <i/>
        <sz val="10"/>
        <color theme="1"/>
        <rFont val="Arial"/>
        <family val="2"/>
      </rPr>
      <t>(state type and certification)</t>
    </r>
  </si>
  <si>
    <t>C8.2.2</t>
  </si>
  <si>
    <t>Extra over item C8.2.1 for labour enhanced application</t>
  </si>
  <si>
    <t>C8.2.2.1</t>
  </si>
  <si>
    <t>C8.2.2.2</t>
  </si>
  <si>
    <t>C8.2.2.3</t>
  </si>
  <si>
    <t>Cutback inverted bitumen emulsion</t>
  </si>
  <si>
    <t>C8.2.2.4</t>
  </si>
  <si>
    <t>C8.3</t>
  </si>
  <si>
    <t>TEXTURE TREATMENT</t>
  </si>
  <si>
    <t>C8.3.1</t>
  </si>
  <si>
    <t>Texture treatment</t>
  </si>
  <si>
    <t>C8.3.1.1</t>
  </si>
  <si>
    <r>
      <t xml:space="preserve">Application of slurry for texture improvement, applied by hand </t>
    </r>
    <r>
      <rPr>
        <i/>
        <sz val="10"/>
        <color theme="1"/>
        <rFont val="Arial"/>
        <family val="2"/>
      </rPr>
      <t>(COTO Table 10.1.5-11 Fine - Fine grade)</t>
    </r>
  </si>
  <si>
    <t>C8.3.1.2</t>
  </si>
  <si>
    <r>
      <t xml:space="preserve">Application of slurry for texture improvement, applied by spreader box </t>
    </r>
    <r>
      <rPr>
        <i/>
        <sz val="10"/>
        <color rgb="FFFF0000"/>
        <rFont val="Arial"/>
        <family val="2"/>
      </rPr>
      <t>(coarse slurry course grade, 60% anionic stable-grade emulsion (50/50) binder, lime filler)</t>
    </r>
  </si>
  <si>
    <t>C8.3.1.3</t>
  </si>
  <si>
    <r>
      <t xml:space="preserve">Application of microsurfacing for texture improvement, applied by spreader box </t>
    </r>
    <r>
      <rPr>
        <i/>
        <sz val="10"/>
        <color theme="1"/>
        <rFont val="Arial"/>
        <family val="2"/>
      </rPr>
      <t>(indicate aggregate grade, type of emulsion, filler type)</t>
    </r>
  </si>
  <si>
    <t>r/t</t>
  </si>
  <si>
    <t>Type of texture slurry. Fine/Coarse?. Binder</t>
  </si>
  <si>
    <t>C8.4</t>
  </si>
  <si>
    <t>RUT AND/OR DEPRESSION CORRECTION</t>
  </si>
  <si>
    <t>C8.4.1</t>
  </si>
  <si>
    <t>Rut and/or Depression correction (screeding)</t>
  </si>
  <si>
    <t>C8.4.1.1</t>
  </si>
  <si>
    <t>Bond coat using 50% diluted stable grade bitumen emulsion</t>
  </si>
  <si>
    <t>C8.4.1.2</t>
  </si>
  <si>
    <t>Correction material</t>
  </si>
  <si>
    <r>
      <t xml:space="preserve">Continuously-graded asphalt </t>
    </r>
    <r>
      <rPr>
        <i/>
        <sz val="10"/>
        <color theme="1"/>
        <rFont val="Arial"/>
        <family val="2"/>
      </rPr>
      <t>(state Nominal maximum aggregate size and binder type)</t>
    </r>
  </si>
  <si>
    <r>
      <t xml:space="preserve">Semi-gap graded asphalt </t>
    </r>
    <r>
      <rPr>
        <i/>
        <sz val="10"/>
        <color theme="1"/>
        <rFont val="Arial"/>
        <family val="2"/>
      </rPr>
      <t>(state Nominal maximum aggregate size and binder type)</t>
    </r>
  </si>
  <si>
    <r>
      <t xml:space="preserve">Cold applied asphalt </t>
    </r>
    <r>
      <rPr>
        <i/>
        <sz val="10"/>
        <color theme="1"/>
        <rFont val="Arial"/>
        <family val="2"/>
      </rPr>
      <t>(Agrèment SA certified for specific class as specified)</t>
    </r>
  </si>
  <si>
    <r>
      <t xml:space="preserve">Coarse slurry </t>
    </r>
    <r>
      <rPr>
        <i/>
        <sz val="10"/>
        <color theme="1"/>
        <rFont val="Arial"/>
        <family val="2"/>
      </rPr>
      <t>(Type II aggregate using an AC-E2 modified emulsion)</t>
    </r>
  </si>
  <si>
    <t>Rapid setting polymer modified cationic emulsion (50/70 binder) (Coarse Slurry - Type I), applied by variable width spreader box</t>
  </si>
  <si>
    <t>Manual</t>
  </si>
  <si>
    <t>C8.5</t>
  </si>
  <si>
    <t>STANDARD CRACK SEALING</t>
  </si>
  <si>
    <t>C8.5.1</t>
  </si>
  <si>
    <t>Standard crack sealing</t>
  </si>
  <si>
    <t>C8.5.1.1</t>
  </si>
  <si>
    <t>Cleaning cracks</t>
  </si>
  <si>
    <t>Cleaning crack with cold compressed air</t>
  </si>
  <si>
    <t>Cleaning crack with hot compressed air</t>
  </si>
  <si>
    <t>C8.5.1.2</t>
  </si>
  <si>
    <t>Applying herbicides for sealing cracks</t>
  </si>
  <si>
    <t>C8.5.1.3</t>
  </si>
  <si>
    <r>
      <t xml:space="preserve">Priming </t>
    </r>
    <r>
      <rPr>
        <i/>
        <sz val="10"/>
        <color theme="1"/>
        <rFont val="Arial"/>
        <family val="2"/>
      </rPr>
      <t>using 65% cationic bitumen emulsion</t>
    </r>
  </si>
  <si>
    <t>C8.5.1.4</t>
  </si>
  <si>
    <t>Sealing the cracks</t>
  </si>
  <si>
    <r>
      <t xml:space="preserve">Sealing using </t>
    </r>
    <r>
      <rPr>
        <i/>
        <sz val="10"/>
        <color theme="1"/>
        <rFont val="Arial"/>
        <family val="2"/>
      </rPr>
      <t>Class C-E1 modified binder crack sealant</t>
    </r>
  </si>
  <si>
    <t>C8.5.1.5</t>
  </si>
  <si>
    <t>Heating of surface before rolling</t>
  </si>
  <si>
    <t>C8.5.1.6</t>
  </si>
  <si>
    <t>Rolling the cracks</t>
  </si>
  <si>
    <t>C8.6</t>
  </si>
  <si>
    <t>GEOSYNTHETIC CRACK SEALING</t>
  </si>
  <si>
    <t>C8.6.1</t>
  </si>
  <si>
    <t>Geosynthetic crack sealing</t>
  </si>
  <si>
    <t>C8.6.1.1</t>
  </si>
  <si>
    <r>
      <t xml:space="preserve">Sealing cracks with 200mm wide geosynthetic </t>
    </r>
    <r>
      <rPr>
        <i/>
        <sz val="10"/>
        <color theme="1"/>
        <rFont val="Arial"/>
        <family val="2"/>
      </rPr>
      <t>(using binder class SC-E1 (excluding cutters))</t>
    </r>
  </si>
  <si>
    <t>C8.6.1.2</t>
  </si>
  <si>
    <r>
      <t xml:space="preserve">Sealing cracks with geosynthetic over areas </t>
    </r>
    <r>
      <rPr>
        <i/>
        <sz val="10"/>
        <color theme="1"/>
        <rFont val="Arial"/>
        <family val="2"/>
      </rPr>
      <t>(using binder class SC-E1 (excluding cutters))</t>
    </r>
  </si>
  <si>
    <t>C8.7</t>
  </si>
  <si>
    <t>PLANING</t>
  </si>
  <si>
    <t>C8.7.1</t>
  </si>
  <si>
    <t>Planing</t>
  </si>
  <si>
    <t>C8.7.1.1</t>
  </si>
  <si>
    <r>
      <t xml:space="preserve">Planing of road surface </t>
    </r>
    <r>
      <rPr>
        <i/>
        <sz val="10"/>
        <color theme="1"/>
        <rFont val="Arial"/>
        <family val="2"/>
      </rPr>
      <t>(indicate thickness in mm)</t>
    </r>
  </si>
  <si>
    <t>C8.7.1.2</t>
  </si>
  <si>
    <t>Fog spraying on planed surfaces</t>
  </si>
  <si>
    <t>C8.7.1.3</t>
  </si>
  <si>
    <t>Hand spraying</t>
  </si>
  <si>
    <t>C8.7.1.4</t>
  </si>
  <si>
    <t>Spraying with mechanical equipment</t>
  </si>
  <si>
    <t>C8.7.1.5</t>
  </si>
  <si>
    <t>Rolling the planed surface</t>
  </si>
  <si>
    <t>roller passes (m²-pass)</t>
  </si>
  <si>
    <t>Sawing Depth (m)</t>
  </si>
  <si>
    <t>Prime emulsion (l/m^2)</t>
  </si>
  <si>
    <t>Texture slurry thickness (mm)</t>
  </si>
  <si>
    <t>"Fat"</t>
  </si>
  <si>
    <t>Asphalt excavation depth (m)</t>
  </si>
  <si>
    <t>Ave. Rut fill depth (m)</t>
  </si>
  <si>
    <t>Tack application rate (l/m^2)</t>
  </si>
  <si>
    <t>Excavation depth (Other layers) (m)</t>
  </si>
  <si>
    <t>BP Surfacing thickness (m)</t>
  </si>
  <si>
    <t>Asphalt Compacted SG (t/m^3)</t>
  </si>
  <si>
    <t>BP Backfilling Depth (m)</t>
  </si>
  <si>
    <t>SP Surfacing (m)</t>
  </si>
  <si>
    <t>Slurry dry aggregate SG (t/m^3)</t>
  </si>
  <si>
    <t xml:space="preserve">Patching </t>
  </si>
  <si>
    <t>TREATMENT OF AN EXISTING SURFACE EXHIBITING CERTAIN DEFECTS</t>
  </si>
  <si>
    <t>Excavation</t>
  </si>
  <si>
    <t>Compacting</t>
  </si>
  <si>
    <t>Prime/Tack</t>
  </si>
  <si>
    <t>Capping</t>
  </si>
  <si>
    <t>Slurry</t>
  </si>
  <si>
    <t>Edge Break Repairs</t>
  </si>
  <si>
    <t>Crack Sealing</t>
  </si>
  <si>
    <t>GEO-FABRIC QUANTITIES</t>
  </si>
  <si>
    <t>Choose between cemented or non cemented bases</t>
  </si>
  <si>
    <t>BTB BP option</t>
  </si>
  <si>
    <t>SV (km)</t>
  </si>
  <si>
    <t>Lane</t>
  </si>
  <si>
    <t>Defect Type Code</t>
  </si>
  <si>
    <t xml:space="preserve">Condition Index </t>
  </si>
  <si>
    <t>Length (m)</t>
  </si>
  <si>
    <t>Width (m)</t>
  </si>
  <si>
    <t>Wheel Track</t>
  </si>
  <si>
    <t>Repair Code</t>
  </si>
  <si>
    <t>C8.8.1.1 (a)</t>
  </si>
  <si>
    <t>C8.8.2.1; Excavation in existing pavements for patching (non-milling); Asphalt layers</t>
  </si>
  <si>
    <t>C8.8.2.2; Excavation in existing pavements for patching (non-milling); Cemented layers</t>
  </si>
  <si>
    <t>C8.8.2.3; Excavation in existing pavements for patching (non-milling); Other layers (crushed stone or cemented gravel)</t>
  </si>
  <si>
    <t>C8.8.3</t>
  </si>
  <si>
    <t>39/B41.01</t>
  </si>
  <si>
    <t>39/42.04</t>
  </si>
  <si>
    <t>39/42.20 Asphalt capping to Base Patches</t>
  </si>
  <si>
    <t>39/42.20 Asphalt Inlays to Surface Patches</t>
  </si>
  <si>
    <t>B48.03</t>
  </si>
  <si>
    <t>C8.8.6.1</t>
  </si>
  <si>
    <t>C8.8.6.2</t>
  </si>
  <si>
    <t>C8.8.6.3</t>
  </si>
  <si>
    <t>C8.8.5.1</t>
  </si>
  <si>
    <t>B48.16</t>
  </si>
  <si>
    <t>perimeter</t>
  </si>
  <si>
    <t>AREA</t>
  </si>
  <si>
    <t>Saw cutting pavement layers for patching; Asphalt or bituminous surfacing to an average depth</t>
  </si>
  <si>
    <t>(a) &lt;10</t>
  </si>
  <si>
    <t>(b) &gt;10;&lt;50</t>
  </si>
  <si>
    <t>(c) &gt;50;&lt;100</t>
  </si>
  <si>
    <t>(d) &gt;100</t>
  </si>
  <si>
    <t>Compacting the floor of excavations for patching</t>
  </si>
  <si>
    <t xml:space="preserve"> Prime to patches</t>
  </si>
  <si>
    <t>Tack Coat to patches</t>
  </si>
  <si>
    <t>&lt;5</t>
  </si>
  <si>
    <t>&gt;5;&lt;100</t>
  </si>
  <si>
    <t>&gt;100</t>
  </si>
  <si>
    <t>slurry for texture improvement, applied by hand:</t>
  </si>
  <si>
    <t>Rut Fill slurry</t>
  </si>
  <si>
    <t>Cutting back the edges of the existing surfacing for the repairing of edge breaks</t>
  </si>
  <si>
    <t>Prime coat (65% Cationic emulsion @ 1 ℓ/m²)</t>
  </si>
  <si>
    <t>Reconstructing edges using medium continuously-graded asphalt</t>
  </si>
  <si>
    <t>Crack Sealing Long and Trans</t>
  </si>
  <si>
    <t>Crack Sealing Block Cracks</t>
  </si>
  <si>
    <t>Widths</t>
  </si>
  <si>
    <t>200mm for Patches</t>
  </si>
  <si>
    <t>200mm</t>
  </si>
  <si>
    <t>500 mm</t>
  </si>
  <si>
    <t>1000mm</t>
  </si>
  <si>
    <t>1500mm</t>
  </si>
  <si>
    <t>2000mm</t>
  </si>
  <si>
    <t>2500mm</t>
  </si>
  <si>
    <t>3000mm</t>
  </si>
  <si>
    <t>3500mm</t>
  </si>
  <si>
    <t>4000mm</t>
  </si>
  <si>
    <t>&gt;4000mm</t>
  </si>
  <si>
    <t xml:space="preserve">Removal by sandblasting fuel and oil stains or bleeding areas on road surface </t>
  </si>
  <si>
    <t>m²</t>
  </si>
  <si>
    <t>m³</t>
  </si>
  <si>
    <t>l</t>
  </si>
  <si>
    <t>t</t>
  </si>
  <si>
    <t>m3</t>
  </si>
  <si>
    <t>litre</t>
  </si>
  <si>
    <t>m2</t>
  </si>
  <si>
    <t/>
  </si>
  <si>
    <t>Inner wheel track</t>
  </si>
  <si>
    <t>LHS</t>
  </si>
  <si>
    <t>Shoulder</t>
  </si>
  <si>
    <t>LHS , RHS</t>
  </si>
  <si>
    <t>EB</t>
  </si>
  <si>
    <t>RHS</t>
  </si>
  <si>
    <t>TOTAL</t>
  </si>
  <si>
    <t>check</t>
  </si>
  <si>
    <t>m^2</t>
  </si>
  <si>
    <t>SURFACED ROAD LENGTH (km)</t>
  </si>
  <si>
    <t>SURFACED ROAD AREA</t>
  </si>
  <si>
    <t>Base Patching</t>
  </si>
  <si>
    <t>Surface Patching</t>
  </si>
  <si>
    <t>Rut Fill Slurry</t>
  </si>
  <si>
    <t>Repair</t>
  </si>
  <si>
    <t>Coverage</t>
  </si>
  <si>
    <t>Total Gf m2</t>
  </si>
  <si>
    <t>area</t>
  </si>
  <si>
    <t>%</t>
  </si>
  <si>
    <t>Area</t>
  </si>
  <si>
    <t>length</t>
  </si>
  <si>
    <t>total m^2</t>
  </si>
  <si>
    <t>Total</t>
  </si>
  <si>
    <t>OLD</t>
  </si>
  <si>
    <t>None</t>
  </si>
  <si>
    <t>ETB start</t>
  </si>
  <si>
    <t>With town section</t>
  </si>
  <si>
    <t>CIR for rehabb</t>
  </si>
  <si>
    <t>SUM CIR only</t>
  </si>
  <si>
    <t>CIR option 1</t>
  </si>
  <si>
    <t>BTB on C4</t>
  </si>
  <si>
    <t>CIR option 2</t>
  </si>
  <si>
    <t>ETB insitu only</t>
  </si>
  <si>
    <t>MILL and Replace Full Asphalt WC</t>
  </si>
  <si>
    <t>Removed</t>
  </si>
  <si>
    <t>BP in section 1 to 3 will receive BTB not ETB</t>
  </si>
  <si>
    <t>EB removed and combined</t>
  </si>
  <si>
    <t>Edge Break</t>
  </si>
  <si>
    <t>&gt;300mm</t>
  </si>
  <si>
    <t>LHS , Centre line</t>
  </si>
  <si>
    <t>50-300mm</t>
  </si>
  <si>
    <t>C8.8</t>
  </si>
  <si>
    <t>PATCHING AND EDGE BREAK REPAIR</t>
  </si>
  <si>
    <t>C8.8.1</t>
  </si>
  <si>
    <t>Saw cutting pavement layers for patching</t>
  </si>
  <si>
    <t>C8.8.1.1</t>
  </si>
  <si>
    <t>Asphalt or bituminous surfacing to an average depth</t>
  </si>
  <si>
    <t>C8.8.1.2</t>
  </si>
  <si>
    <t>Cemented pavement layers to an average depth</t>
  </si>
  <si>
    <t>Not exceeding 100mm</t>
  </si>
  <si>
    <t>Exceeding 100mm but not exceeding 200mm</t>
  </si>
  <si>
    <t>Exceeding 200mm</t>
  </si>
  <si>
    <t>C8.8.1.3</t>
  </si>
  <si>
    <t>Granular layers to an average depth</t>
  </si>
  <si>
    <t>Not exceeding 200mm</t>
  </si>
  <si>
    <t>C8.8.2</t>
  </si>
  <si>
    <t>Excavation in existing pavements for patching (non-milling)</t>
  </si>
  <si>
    <t>C8.8.2.1</t>
  </si>
  <si>
    <t>Asphalt layers</t>
  </si>
  <si>
    <t>Not exceeding 10 m² including for edge repairs wider than 250mm</t>
  </si>
  <si>
    <t>Exceeding 10 m² but not exceeding 50 m² including for edge repairs wider than 250mm</t>
  </si>
  <si>
    <t>Exceeding 50 m² up to 100 m² including for edge repairs wider than 250mm</t>
  </si>
  <si>
    <t>Exceeding 100 m²</t>
  </si>
  <si>
    <t>C8.8.2.2</t>
  </si>
  <si>
    <t>Cemented layers</t>
  </si>
  <si>
    <t xml:space="preserve">Exceeding 10 m² but not exceeding 50 m² including for edge repairs wider than 250mm </t>
  </si>
  <si>
    <t>C8.8.2.3</t>
  </si>
  <si>
    <r>
      <t xml:space="preserve">Other layers </t>
    </r>
    <r>
      <rPr>
        <i/>
        <sz val="10"/>
        <color theme="1"/>
        <rFont val="Arial"/>
        <family val="2"/>
      </rPr>
      <t>(Granular base layer)</t>
    </r>
  </si>
  <si>
    <r>
      <t xml:space="preserve">Compacting the floor of excavations for patching </t>
    </r>
    <r>
      <rPr>
        <i/>
        <sz val="10"/>
        <color theme="1"/>
        <rFont val="Arial"/>
        <family val="2"/>
      </rPr>
      <t>(95% MDD)</t>
    </r>
  </si>
  <si>
    <t>C8.8.4</t>
  </si>
  <si>
    <t>Backfilling of excavations for patching with:</t>
  </si>
  <si>
    <t>C8.8.4.1</t>
  </si>
  <si>
    <t xml:space="preserve">Chemically stabilized pavement material (existing base material and 2% cement placed as 150mm subbbase compacted to 97% of modified AASHTO density ), for a patch with a surface area: </t>
  </si>
  <si>
    <r>
      <t>Not exceeding 10 m²</t>
    </r>
    <r>
      <rPr>
        <vertAlign val="superscript"/>
        <sz val="10"/>
        <rFont val="Arial"/>
        <family val="2"/>
      </rPr>
      <t xml:space="preserve"> </t>
    </r>
    <r>
      <rPr>
        <sz val="10"/>
        <rFont val="Arial"/>
        <family val="2"/>
      </rPr>
      <t>including for edge repairs wider than 250mm</t>
    </r>
  </si>
  <si>
    <t>C8.8.4.2</t>
  </si>
  <si>
    <t>Base material (commercial G2) stabilized with bitumen emulsion (1.5% net bitumen) and 1.0% cement, compacted to 102% of MDD (layer thickness 200mm) for a patch with a surface area:</t>
  </si>
  <si>
    <t>C8.8.4.3</t>
  </si>
  <si>
    <t>C8.8.4.4</t>
  </si>
  <si>
    <r>
      <t xml:space="preserve">Granular base material </t>
    </r>
    <r>
      <rPr>
        <i/>
        <sz val="10"/>
        <color theme="1"/>
        <rFont val="Arial"/>
        <family val="2"/>
      </rPr>
      <t>(state type and density)</t>
    </r>
    <r>
      <rPr>
        <sz val="10"/>
        <color theme="1"/>
        <rFont val="Arial"/>
        <family val="2"/>
      </rPr>
      <t xml:space="preserve"> for a patch with a surface area</t>
    </r>
  </si>
  <si>
    <t>C8.8.5</t>
  </si>
  <si>
    <t>Geosynthetic patching</t>
  </si>
  <si>
    <r>
      <t xml:space="preserve">Sealing joints with geosynthetic strips </t>
    </r>
    <r>
      <rPr>
        <i/>
        <sz val="10"/>
        <color theme="1"/>
        <rFont val="Arial"/>
        <family val="2"/>
      </rPr>
      <t>(200mm wide polypropolene non-woven)</t>
    </r>
  </si>
  <si>
    <t>C8.8.6</t>
  </si>
  <si>
    <t xml:space="preserve">Repairing edge breaks in surfacing </t>
  </si>
  <si>
    <t>Only though townn. Outside of town will be recycling and surfacing</t>
  </si>
  <si>
    <t>Prime coat (invert bitumen emulsion applied at 0.8ℓ/m2)</t>
  </si>
  <si>
    <t>Reconstructing edges using:</t>
  </si>
  <si>
    <t>Continuously-graded hot asphalt (Sand skeletal continuously graded hot mix asphalt, NMPS 10mm, level I mix design)</t>
  </si>
  <si>
    <t>Either do this with asphalt or recycle and surface</t>
  </si>
  <si>
    <r>
      <t xml:space="preserve">Continuously-graded cold asphalt </t>
    </r>
    <r>
      <rPr>
        <i/>
        <sz val="10"/>
        <color theme="1"/>
        <rFont val="Arial"/>
        <family val="2"/>
      </rPr>
      <t>(Agrèment SA certified - state class and density)</t>
    </r>
  </si>
  <si>
    <r>
      <t xml:space="preserve">Bitumen Stabilised Material </t>
    </r>
    <r>
      <rPr>
        <i/>
        <sz val="10"/>
        <color theme="1"/>
        <rFont val="Arial"/>
        <family val="2"/>
      </rPr>
      <t>(state type and level of compaction)</t>
    </r>
  </si>
  <si>
    <t>C8.9</t>
  </si>
  <si>
    <t>REPAIR OF SURFACE DEFECTS</t>
  </si>
  <si>
    <t>C8.9.1</t>
  </si>
  <si>
    <t>Heating of the road surface</t>
  </si>
  <si>
    <t>C8.9.1.1</t>
  </si>
  <si>
    <t>Establishing of heating apparatus on site for softening of the road surface</t>
  </si>
  <si>
    <t>C8.9.1.2</t>
  </si>
  <si>
    <t>Heating of road surface</t>
  </si>
  <si>
    <t>C8.9.2</t>
  </si>
  <si>
    <t>Aggregate for treatment of bleeding sections</t>
  </si>
  <si>
    <t>C8.9.2.1</t>
  </si>
  <si>
    <r>
      <t xml:space="preserve">Heated aggregate </t>
    </r>
    <r>
      <rPr>
        <i/>
        <sz val="10"/>
        <color theme="1"/>
        <rFont val="Arial"/>
        <family val="2"/>
      </rPr>
      <t>(state size)</t>
    </r>
  </si>
  <si>
    <t>C8.9.2.2</t>
  </si>
  <si>
    <r>
      <t xml:space="preserve">Precoating of aggregate </t>
    </r>
    <r>
      <rPr>
        <i/>
        <sz val="10"/>
        <color theme="1"/>
        <rFont val="Arial"/>
        <family val="2"/>
      </rPr>
      <t>(state type and application litre/m</t>
    </r>
    <r>
      <rPr>
        <i/>
        <vertAlign val="superscript"/>
        <sz val="10"/>
        <color theme="1"/>
        <rFont val="Arial"/>
        <family val="2"/>
      </rPr>
      <t>3</t>
    </r>
    <r>
      <rPr>
        <i/>
        <sz val="10"/>
        <color theme="1"/>
        <rFont val="Arial"/>
        <family val="2"/>
      </rPr>
      <t>)</t>
    </r>
  </si>
  <si>
    <t>C8.9.3</t>
  </si>
  <si>
    <t>Application and rolling in of heated aggregate</t>
  </si>
  <si>
    <t>C8.9.4</t>
  </si>
  <si>
    <t>Trial sections for heating, application and rolling in of heated aggregate</t>
  </si>
  <si>
    <t>C8.9.5</t>
  </si>
  <si>
    <t>Water cutting</t>
  </si>
  <si>
    <t>C8.9.5.1</t>
  </si>
  <si>
    <t xml:space="preserve">Establishing of water cutting equipment on site </t>
  </si>
  <si>
    <t>C8.9.5.2</t>
  </si>
  <si>
    <t>Water cutting of the road surface</t>
  </si>
  <si>
    <t>C8.9.6</t>
  </si>
  <si>
    <t>Trial sections for water cutting</t>
  </si>
  <si>
    <t>C9.1</t>
  </si>
  <si>
    <t>ASPHALT LAYERS</t>
  </si>
  <si>
    <t>C9.1.1</t>
  </si>
  <si>
    <t>Asphalt mix designs</t>
  </si>
  <si>
    <t>C9.1.1.1</t>
  </si>
  <si>
    <t>Stone skeletal mixes:</t>
  </si>
  <si>
    <r>
      <t xml:space="preserve">High modulus asphalt (EME) </t>
    </r>
    <r>
      <rPr>
        <i/>
        <sz val="10"/>
        <color theme="1"/>
        <rFont val="Arial"/>
        <family val="2"/>
      </rPr>
      <t>(state binder type and level of design)</t>
    </r>
  </si>
  <si>
    <r>
      <t xml:space="preserve">Stone Mastic Asphalt (SMA) </t>
    </r>
    <r>
      <rPr>
        <i/>
        <sz val="10"/>
        <color theme="1"/>
        <rFont val="Arial"/>
        <family val="2"/>
      </rPr>
      <t>(state binder type)</t>
    </r>
  </si>
  <si>
    <r>
      <t xml:space="preserve">Ultrathin Friction Courses (UTFC) </t>
    </r>
    <r>
      <rPr>
        <i/>
        <sz val="10"/>
        <color theme="1"/>
        <rFont val="Arial"/>
        <family val="2"/>
      </rPr>
      <t>(state binder type)</t>
    </r>
  </si>
  <si>
    <r>
      <t xml:space="preserve">Porous asphalt </t>
    </r>
    <r>
      <rPr>
        <i/>
        <sz val="10"/>
        <color theme="1"/>
        <rFont val="Arial"/>
        <family val="2"/>
      </rPr>
      <t>(state binder type)</t>
    </r>
  </si>
  <si>
    <r>
      <t xml:space="preserve">Bitumen rubber open and gap graded mixes </t>
    </r>
    <r>
      <rPr>
        <i/>
        <sz val="10"/>
        <color theme="1"/>
        <rFont val="Arial"/>
        <family val="2"/>
      </rPr>
      <t>(state mix type)</t>
    </r>
  </si>
  <si>
    <r>
      <t xml:space="preserve">Other: </t>
    </r>
    <r>
      <rPr>
        <i/>
        <sz val="10"/>
        <color theme="1"/>
        <rFont val="Arial"/>
        <family val="2"/>
      </rPr>
      <t>(as stated and defined in the Contract Documentation)</t>
    </r>
  </si>
  <si>
    <t>C9.1.1.2</t>
  </si>
  <si>
    <t>Sand skeletal mixes:</t>
  </si>
  <si>
    <r>
      <t xml:space="preserve">Continuously graded base or surfacing </t>
    </r>
    <r>
      <rPr>
        <i/>
        <sz val="10"/>
        <rFont val="Arial"/>
        <family val="2"/>
      </rPr>
      <t>(state binder type and level of design)</t>
    </r>
  </si>
  <si>
    <r>
      <t xml:space="preserve">Semi-gap graded mixes </t>
    </r>
    <r>
      <rPr>
        <i/>
        <sz val="10"/>
        <rFont val="Arial"/>
        <family val="2"/>
      </rPr>
      <t>(state binder type and level of design)</t>
    </r>
  </si>
  <si>
    <r>
      <t xml:space="preserve">Gap graded mixes </t>
    </r>
    <r>
      <rPr>
        <i/>
        <sz val="10"/>
        <rFont val="Arial"/>
        <family val="2"/>
      </rPr>
      <t>(state binder type and level of design)</t>
    </r>
  </si>
  <si>
    <r>
      <t xml:space="preserve">Sand asphalt </t>
    </r>
    <r>
      <rPr>
        <i/>
        <sz val="10"/>
        <rFont val="Arial"/>
        <family val="2"/>
      </rPr>
      <t>(state binder type and level of design)</t>
    </r>
  </si>
  <si>
    <r>
      <t xml:space="preserve">Other: </t>
    </r>
    <r>
      <rPr>
        <i/>
        <sz val="10"/>
        <rFont val="Arial"/>
        <family val="2"/>
      </rPr>
      <t>(as stated and defined in the Contract Documentation)</t>
    </r>
  </si>
  <si>
    <t>C9.1.2</t>
  </si>
  <si>
    <t xml:space="preserve">Construction of trial sections </t>
  </si>
  <si>
    <t>C9.1.2.1</t>
  </si>
  <si>
    <r>
      <t xml:space="preserve">Asphalt layers </t>
    </r>
    <r>
      <rPr>
        <i/>
        <sz val="10"/>
        <rFont val="Arial"/>
        <family val="2"/>
      </rPr>
      <t>(state mix type, layer thickness and placing technique (hand/paver))</t>
    </r>
  </si>
  <si>
    <t>C9.1.2.2</t>
  </si>
  <si>
    <t>Removal of trial section where so instructed by the Engineer</t>
  </si>
  <si>
    <t>C9.1.3</t>
  </si>
  <si>
    <t>Application of bond coat</t>
  </si>
  <si>
    <t>C9.1.3.1</t>
  </si>
  <si>
    <t xml:space="preserve">Stable–grade 30% net bitumen emulsion as specified.  Applied with a calibrated distributer </t>
  </si>
  <si>
    <t>C9.1.3.2</t>
  </si>
  <si>
    <t xml:space="preserve">Applied in restricted areas using a portable pressure sprayer </t>
  </si>
  <si>
    <t>C9.1.3.3</t>
  </si>
  <si>
    <t xml:space="preserve">Applied by hand using brushes on all exposed transverse and longitudinal construction joints </t>
  </si>
  <si>
    <t>C9.1.3.4</t>
  </si>
  <si>
    <r>
      <t xml:space="preserve">Other: </t>
    </r>
    <r>
      <rPr>
        <i/>
        <sz val="10"/>
        <rFont val="Arial"/>
        <family val="2"/>
      </rPr>
      <t>(state type, such as standard, modified emulsion, “trackless”, Agrèment certified, or heated if applied for night work)</t>
    </r>
  </si>
  <si>
    <t>C9.1.4</t>
  </si>
  <si>
    <t xml:space="preserve">Asphalt base </t>
  </si>
  <si>
    <t>C9.1.4.1</t>
  </si>
  <si>
    <t>New Construction</t>
  </si>
  <si>
    <r>
      <t xml:space="preserve">Stone skeletal mix – continuously graded as defined </t>
    </r>
    <r>
      <rPr>
        <i/>
        <sz val="10"/>
        <rFont val="Arial"/>
        <family val="2"/>
      </rPr>
      <t>(state layer thickness, binder type and design class/ level and placing technique)</t>
    </r>
  </si>
  <si>
    <r>
      <t xml:space="preserve">Stone skeletal mix – High Modulus (EME) as defined </t>
    </r>
    <r>
      <rPr>
        <i/>
        <sz val="10"/>
        <rFont val="Arial"/>
        <family val="2"/>
      </rPr>
      <t>(state layer thickness, binder type, design class/ level and placing technique)</t>
    </r>
    <r>
      <rPr>
        <sz val="10"/>
        <rFont val="Arial"/>
        <family val="2"/>
      </rPr>
      <t xml:space="preserve"> </t>
    </r>
  </si>
  <si>
    <r>
      <t xml:space="preserve">Sand skeletal mix – continuously graded as defined </t>
    </r>
    <r>
      <rPr>
        <i/>
        <sz val="10"/>
        <rFont val="Arial"/>
        <family val="2"/>
      </rPr>
      <t>(state layer thickness, binder type, design class/ level and placing technique)</t>
    </r>
    <r>
      <rPr>
        <sz val="10"/>
        <rFont val="Arial"/>
        <family val="2"/>
      </rPr>
      <t xml:space="preserve"> </t>
    </r>
  </si>
  <si>
    <r>
      <t xml:space="preserve">Any of the above mix types where the use of reclaimed asphalt has been specified </t>
    </r>
    <r>
      <rPr>
        <i/>
        <sz val="10"/>
        <rFont val="Arial"/>
        <family val="2"/>
      </rPr>
      <t>(indicate maximum % reclaimed asphalt or binder replacement limits)</t>
    </r>
    <r>
      <rPr>
        <sz val="10"/>
        <rFont val="Arial"/>
        <family val="2"/>
      </rPr>
      <t xml:space="preserve">  </t>
    </r>
  </si>
  <si>
    <t xml:space="preserve">Any mix certified for specific applications by an approved agency as being fit for the purpose and as specified in the Contract Documentation. </t>
  </si>
  <si>
    <t>In all cases state placing technique (hand/paver)</t>
  </si>
  <si>
    <t>C9.1.4.2</t>
  </si>
  <si>
    <t xml:space="preserve">Rehabilitation </t>
  </si>
  <si>
    <r>
      <t xml:space="preserve">Stone skeletal mix – High Modulus (EME) as defined </t>
    </r>
    <r>
      <rPr>
        <i/>
        <sz val="10"/>
        <rFont val="Arial"/>
        <family val="2"/>
      </rPr>
      <t>(state layer thickness, binder type and design class/ level)</t>
    </r>
    <r>
      <rPr>
        <sz val="10"/>
        <rFont val="Arial"/>
        <family val="2"/>
      </rPr>
      <t xml:space="preserve"> </t>
    </r>
  </si>
  <si>
    <r>
      <t xml:space="preserve">Sand skeletal mix – continuously graded as defined </t>
    </r>
    <r>
      <rPr>
        <i/>
        <sz val="10"/>
        <rFont val="Arial"/>
        <family val="2"/>
      </rPr>
      <t>(90mm thickness, PG64H-16 grade binder, 20mm maximum size aggregate and design mix level  II)</t>
    </r>
    <r>
      <rPr>
        <sz val="10"/>
        <rFont val="Arial"/>
        <family val="2"/>
      </rPr>
      <t xml:space="preserve"> </t>
    </r>
  </si>
  <si>
    <t>Certified: any mixes certified for specific applications by an approved agency as being fit for the purpose and as specified in the Contract Documentation</t>
  </si>
  <si>
    <t>C9.1.5</t>
  </si>
  <si>
    <t>Asphalt surfacing</t>
  </si>
  <si>
    <t>C9.1.5.1</t>
  </si>
  <si>
    <t>New construction</t>
  </si>
  <si>
    <r>
      <t xml:space="preserve">Stone skeletal mix – continuously graded as defined </t>
    </r>
    <r>
      <rPr>
        <i/>
        <sz val="10"/>
        <rFont val="Arial"/>
        <family val="2"/>
      </rPr>
      <t>(50mm thick, 14mm NMPS, A-P1, design mix level II)</t>
    </r>
    <r>
      <rPr>
        <sz val="10"/>
        <rFont val="Arial"/>
        <family val="2"/>
      </rPr>
      <t xml:space="preserve">  </t>
    </r>
  </si>
  <si>
    <r>
      <t xml:space="preserve">Stone skeletal mix – SMA as defined </t>
    </r>
    <r>
      <rPr>
        <i/>
        <sz val="10"/>
        <rFont val="Arial"/>
        <family val="2"/>
      </rPr>
      <t>(state layer thickness, binder type)</t>
    </r>
  </si>
  <si>
    <r>
      <t xml:space="preserve">Stone skeletal mix - open graded as defined </t>
    </r>
    <r>
      <rPr>
        <i/>
        <sz val="10"/>
        <rFont val="Arial"/>
        <family val="2"/>
      </rPr>
      <t>(state layer thickness and binder type)</t>
    </r>
  </si>
  <si>
    <r>
      <t xml:space="preserve">Stone skeletal mix- gap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</si>
  <si>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(state layer thickness, binder type, design class/ level)</t>
    </r>
    <r>
      <rPr>
        <sz val="10"/>
        <rFont val="Arial"/>
        <family val="2"/>
      </rPr>
      <t xml:space="preserve"> </t>
    </r>
  </si>
  <si>
    <r>
      <t xml:space="preserve">Semi gap mix – as defined </t>
    </r>
    <r>
      <rPr>
        <i/>
        <sz val="10"/>
        <rFont val="Arial"/>
        <family val="2"/>
      </rPr>
      <t>(state layer thickness, binder type and design level)</t>
    </r>
  </si>
  <si>
    <r>
      <t xml:space="preserve">Sand skeletal mix - gap graded mix </t>
    </r>
    <r>
      <rPr>
        <i/>
        <sz val="10"/>
        <rFont val="Arial"/>
        <family val="2"/>
      </rPr>
      <t>(state layer thickness, binder type design class/level)</t>
    </r>
  </si>
  <si>
    <t>C9.1.5.2</t>
  </si>
  <si>
    <r>
      <t xml:space="preserve">Stone skeletal mix - gap graded as defined </t>
    </r>
    <r>
      <rPr>
        <i/>
        <sz val="10"/>
        <rFont val="Arial"/>
        <family val="2"/>
      </rPr>
      <t>(state layer thickness and binder type)</t>
    </r>
  </si>
  <si>
    <r>
      <t xml:space="preserve">Stone skeletal mix- open graded as defined </t>
    </r>
    <r>
      <rPr>
        <i/>
        <sz val="10"/>
        <rFont val="Arial"/>
        <family val="2"/>
      </rPr>
      <t>(state layer thickness and binder type)</t>
    </r>
    <r>
      <rPr>
        <sz val="10"/>
        <rFont val="Arial"/>
        <family val="2"/>
      </rPr>
      <t xml:space="preserve">  </t>
    </r>
  </si>
  <si>
    <r>
      <t xml:space="preserve">Sand skeletal mix – continuously graded as defined </t>
    </r>
    <r>
      <rPr>
        <i/>
        <sz val="10"/>
        <rFont val="Arial"/>
        <family val="2"/>
      </rPr>
      <t>(35mm thickness, PG64H-16 grade binder, 10mm maximum size aggregate, design mix level II)</t>
    </r>
    <r>
      <rPr>
        <sz val="10"/>
        <rFont val="Arial"/>
        <family val="2"/>
      </rPr>
      <t xml:space="preserve"> </t>
    </r>
  </si>
  <si>
    <r>
      <t xml:space="preserve">Sand skeletal mix - gap graded mix </t>
    </r>
    <r>
      <rPr>
        <i/>
        <sz val="10"/>
        <rFont val="Arial"/>
        <family val="2"/>
      </rPr>
      <t>(state layer thickness, binder type design class/level)</t>
    </r>
    <r>
      <rPr>
        <sz val="10"/>
        <rFont val="Arial"/>
        <family val="2"/>
      </rPr>
      <t xml:space="preserve">  </t>
    </r>
  </si>
  <si>
    <t>C9.1.6</t>
  </si>
  <si>
    <t>Extra over pay items C9.1.4.1 and C9.1.5.1 for placing small quantities of asphalt of less than 10 tons specially produced as specified in terms of Clause A9.1.7.1(d)</t>
  </si>
  <si>
    <t>C9.1.7</t>
  </si>
  <si>
    <t>Placing and compacting asphalt in restricted areas</t>
  </si>
  <si>
    <t>C9.1.7.1</t>
  </si>
  <si>
    <r>
      <t xml:space="preserve">Extra over payment items C9.1.4.1 and C9.1.5.1 </t>
    </r>
    <r>
      <rPr>
        <i/>
        <sz val="10"/>
        <rFont val="Arial"/>
        <family val="2"/>
      </rPr>
      <t>(state layer thickness, mix class, binder type, nominal maximum particle size and placing technique (hand/paver))</t>
    </r>
  </si>
  <si>
    <t>C9.1.7.2</t>
  </si>
  <si>
    <r>
      <t xml:space="preserve">Extra over payment items C9.1.4.2 and C9.1.5.2 </t>
    </r>
    <r>
      <rPr>
        <i/>
        <sz val="10"/>
        <rFont val="Arial"/>
        <family val="2"/>
      </rPr>
      <t>(state layer thickness, mix class, binder type, nominal maximum particle size and placing technique (hand/paver))</t>
    </r>
    <r>
      <rPr>
        <sz val="10"/>
        <rFont val="Arial"/>
        <family val="2"/>
      </rPr>
      <t xml:space="preserve">  </t>
    </r>
  </si>
  <si>
    <t>C9.1.8</t>
  </si>
  <si>
    <t>Surfacing of bridge decks</t>
  </si>
  <si>
    <t>C9.1.8.1</t>
  </si>
  <si>
    <r>
      <t xml:space="preserve">Levelling course: Continuously graded  
</t>
    </r>
    <r>
      <rPr>
        <i/>
        <sz val="10"/>
        <rFont val="Arial"/>
        <family val="2"/>
      </rPr>
      <t>(Paver placed)</t>
    </r>
  </si>
  <si>
    <t>Stone Skeleton HMA, Course Continuously graded, A-E2 binder, NMPS of 7,1mm, Level 2 Design, nominal layer thickness of 25mm, laid by paver</t>
  </si>
  <si>
    <t>C9.1.8.2</t>
  </si>
  <si>
    <r>
      <t xml:space="preserve">Surfacing  
</t>
    </r>
    <r>
      <rPr>
        <i/>
        <sz val="10"/>
        <rFont val="Arial"/>
        <family val="2"/>
      </rPr>
      <t>(Paver placed)</t>
    </r>
  </si>
  <si>
    <t>Stone Skeleton HMA, Course Continuously graded, A-E2 binder, NMPS of 14mm, Level 2 Design, nominal layer thickness of 45mm, laid by paver</t>
  </si>
  <si>
    <t>C9.1.9</t>
  </si>
  <si>
    <r>
      <t xml:space="preserve">Application of rolled in chippings </t>
    </r>
    <r>
      <rPr>
        <i/>
        <sz val="10"/>
        <rFont val="Arial"/>
        <family val="2"/>
      </rPr>
      <t xml:space="preserve">(state nominal size)  </t>
    </r>
  </si>
  <si>
    <t>C9.1.9.1</t>
  </si>
  <si>
    <t>By means of chip spreader</t>
  </si>
  <si>
    <t>C9.1.9.2</t>
  </si>
  <si>
    <t>By hand in restricted areas</t>
  </si>
  <si>
    <t>C9.1.10</t>
  </si>
  <si>
    <t xml:space="preserve">Variation rates  </t>
  </si>
  <si>
    <t>C9.1.10.1</t>
  </si>
  <si>
    <t>C9.1.10.2</t>
  </si>
  <si>
    <t xml:space="preserve">Aggregate   </t>
  </si>
  <si>
    <t>C9.1.10.3</t>
  </si>
  <si>
    <r>
      <t xml:space="preserve">Active filler </t>
    </r>
    <r>
      <rPr>
        <i/>
        <sz val="10"/>
        <color theme="1"/>
        <rFont val="Arial"/>
        <family val="2"/>
      </rPr>
      <t>(lime unless stated in Contract Documentation)</t>
    </r>
    <r>
      <rPr>
        <sz val="10"/>
        <color theme="1"/>
        <rFont val="Arial"/>
        <family val="2"/>
      </rPr>
      <t xml:space="preserve"> </t>
    </r>
  </si>
  <si>
    <t>C9.1.10.4</t>
  </si>
  <si>
    <r>
      <t xml:space="preserve">Cellulose fibre </t>
    </r>
    <r>
      <rPr>
        <i/>
        <sz val="10"/>
        <color theme="1"/>
        <rFont val="Arial"/>
        <family val="2"/>
      </rPr>
      <t>(state type)</t>
    </r>
  </si>
  <si>
    <t>C9.1.10.5</t>
  </si>
  <si>
    <t>Rolled-in chippings</t>
  </si>
  <si>
    <t>C9.1.10.6</t>
  </si>
  <si>
    <r>
      <t xml:space="preserve">Bituminous bond coat – net bitumen </t>
    </r>
    <r>
      <rPr>
        <i/>
        <sz val="10"/>
        <color theme="1"/>
        <rFont val="Arial"/>
        <family val="2"/>
      </rPr>
      <t>(state type)</t>
    </r>
  </si>
  <si>
    <t>C9.1.11</t>
  </si>
  <si>
    <r>
      <t>Asphalt warm mix technology – extra over/under rate</t>
    </r>
    <r>
      <rPr>
        <sz val="10"/>
        <color theme="1"/>
        <rFont val="Arial"/>
        <family val="2"/>
      </rPr>
      <t xml:space="preserve"> </t>
    </r>
  </si>
  <si>
    <t>C9.1.11.1</t>
  </si>
  <si>
    <t>C9.1.11.2</t>
  </si>
  <si>
    <t>Rehabilitation</t>
  </si>
  <si>
    <t>C9.1.12</t>
  </si>
  <si>
    <t>C9.1.13</t>
  </si>
  <si>
    <t xml:space="preserve">Coring of asphalt layers  </t>
  </si>
  <si>
    <t>C9.1.13.1</t>
  </si>
  <si>
    <t>100mm diameter</t>
  </si>
  <si>
    <t>C9.1.13.2</t>
  </si>
  <si>
    <t>150mm diameter</t>
  </si>
  <si>
    <t>C9.1.14</t>
  </si>
  <si>
    <t xml:space="preserve">Surface regularity testing as described in Clause A9.1.8.4  </t>
  </si>
  <si>
    <t>C9.1.14.1</t>
  </si>
  <si>
    <r>
      <t xml:space="preserve">Establishment of equipment: </t>
    </r>
    <r>
      <rPr>
        <i/>
        <sz val="10"/>
        <color theme="1"/>
        <rFont val="Arial"/>
        <family val="2"/>
      </rPr>
      <t>(specify type)</t>
    </r>
    <r>
      <rPr>
        <sz val="10"/>
        <color theme="1"/>
        <rFont val="Arial"/>
        <family val="2"/>
      </rPr>
      <t xml:space="preserve">
Inertial laser Profilometer 
Other Profilometer type, e.g. ARRB Walking or Face Dipstick  </t>
    </r>
  </si>
  <si>
    <t>C9.1.14.2</t>
  </si>
  <si>
    <t>Profiler Surveys utilising equipment as specified - Base layers and surfacing layers</t>
  </si>
  <si>
    <t>lane kilometre (km)</t>
  </si>
  <si>
    <t>C9.1.15</t>
  </si>
  <si>
    <t xml:space="preserve">Milling of bridge decks and keys adjacent to bridge decks </t>
  </si>
  <si>
    <t>C9.1.15.1</t>
  </si>
  <si>
    <t>Provision of an appropriate sized milling machine</t>
  </si>
  <si>
    <t>C9.1.15.2</t>
  </si>
  <si>
    <t xml:space="preserve">Milling of bridge decks and keys to bridge deck approaches </t>
  </si>
  <si>
    <t>C9.1.15.3</t>
  </si>
  <si>
    <t>Cleaning of milled surfaces</t>
  </si>
  <si>
    <t>C9.1.16</t>
  </si>
  <si>
    <t xml:space="preserve">Work undertaken in accordance with a Product Performance Guarantee System </t>
  </si>
  <si>
    <t>C9.1.16.1</t>
  </si>
  <si>
    <t xml:space="preserve">Provision of a Performance Guarantee </t>
  </si>
  <si>
    <t>C9.1.16.2</t>
  </si>
  <si>
    <r>
      <t xml:space="preserve">Construction of pavement layer </t>
    </r>
    <r>
      <rPr>
        <i/>
        <sz val="10"/>
        <color theme="1"/>
        <rFont val="Arial"/>
        <family val="2"/>
      </rPr>
      <t>(indicate layer/s)</t>
    </r>
    <r>
      <rPr>
        <sz val="10"/>
        <color theme="1"/>
        <rFont val="Arial"/>
        <family val="2"/>
      </rPr>
      <t xml:space="preserve"> </t>
    </r>
  </si>
  <si>
    <t>C10.1</t>
  </si>
  <si>
    <t>GENERAL REQUIREMENTS FOR SURFACE TREATMENTS</t>
  </si>
  <si>
    <t>C10.1.1</t>
  </si>
  <si>
    <r>
      <t xml:space="preserve">Single seals including a cover spray, if specified </t>
    </r>
    <r>
      <rPr>
        <i/>
        <sz val="10"/>
        <color theme="1"/>
        <rFont val="Arial"/>
        <family val="2"/>
      </rPr>
      <t>(indicate grade of aggregate and type of binder)</t>
    </r>
    <r>
      <rPr>
        <b/>
        <sz val="10"/>
        <color theme="1"/>
        <rFont val="Arial"/>
        <family val="2"/>
      </rPr>
      <t>:</t>
    </r>
  </si>
  <si>
    <t>C10.1.1.1</t>
  </si>
  <si>
    <t>Using 5,0mm aggregate</t>
  </si>
  <si>
    <t>C10.1.1.2</t>
  </si>
  <si>
    <t>Using 7,1mm aggregate</t>
  </si>
  <si>
    <t>Armour seal for large section base patch</t>
  </si>
  <si>
    <t>C10.1.1.3</t>
  </si>
  <si>
    <t>Using 10mm aggregate</t>
  </si>
  <si>
    <t>C10.1.1.4</t>
  </si>
  <si>
    <t>Using 14mm aggregate</t>
  </si>
  <si>
    <t>C10.1.1.5</t>
  </si>
  <si>
    <t>Using 20mm aggregate</t>
  </si>
  <si>
    <t>C10.1.2</t>
  </si>
  <si>
    <r>
      <t xml:space="preserve">Single seals including a cover spray, if specified </t>
    </r>
    <r>
      <rPr>
        <i/>
        <sz val="10"/>
        <color theme="1"/>
        <rFont val="Arial"/>
        <family val="2"/>
      </rPr>
      <t>(indicate grade of aggregate and type of binder) spreading the aggregate by (state: walk behind spreader or by hand)</t>
    </r>
    <r>
      <rPr>
        <b/>
        <sz val="10"/>
        <color theme="1"/>
        <rFont val="Arial"/>
        <family val="2"/>
      </rPr>
      <t>:</t>
    </r>
  </si>
  <si>
    <t>C10.1.2.1</t>
  </si>
  <si>
    <t>C10.1.2.2</t>
  </si>
  <si>
    <t>C10.1.2.3</t>
  </si>
  <si>
    <t>C10.1.2.4</t>
  </si>
  <si>
    <t>C10.1.2.5</t>
  </si>
  <si>
    <t>C10.1.3</t>
  </si>
  <si>
    <t>Multiple stone seals including a cover spray, if specified using:</t>
  </si>
  <si>
    <t>C10.1.3.1</t>
  </si>
  <si>
    <r>
      <t xml:space="preserve">20mm and 10mm aggregate </t>
    </r>
    <r>
      <rPr>
        <i/>
        <sz val="10"/>
        <color theme="1"/>
        <rFont val="Arial"/>
        <family val="2"/>
      </rPr>
      <t>(state grade of aggregate and type of binder to be used for each layer)</t>
    </r>
  </si>
  <si>
    <t>C10.1.3.2</t>
  </si>
  <si>
    <r>
      <t xml:space="preserve">20mm and 7,1mm </t>
    </r>
    <r>
      <rPr>
        <i/>
        <sz val="10"/>
        <color rgb="FFFF0000"/>
        <rFont val="Arial"/>
        <family val="2"/>
      </rPr>
      <t>Grade 1 aggregate (hot applied type S-E1 second coat, cover spray of 65% cationic spray-grade emulsion diluted with 40% water)</t>
    </r>
  </si>
  <si>
    <t>C10.1.3.3</t>
  </si>
  <si>
    <r>
      <t xml:space="preserve">14mm and 7,1mm aggregate </t>
    </r>
    <r>
      <rPr>
        <i/>
        <sz val="10"/>
        <color theme="1"/>
        <rFont val="Arial"/>
        <family val="2"/>
      </rPr>
      <t>(state grade of aggregate and type of binder to be used for each layer)</t>
    </r>
  </si>
  <si>
    <t>C10.1.3.4</t>
  </si>
  <si>
    <r>
      <t xml:space="preserve">14mm and 5,0mm aggregate </t>
    </r>
    <r>
      <rPr>
        <i/>
        <sz val="10"/>
        <color theme="1"/>
        <rFont val="Arial"/>
        <family val="2"/>
      </rPr>
      <t>(state grade of aggregate and type of binder to be used for each layer)</t>
    </r>
  </si>
  <si>
    <t>C10.1.3.5</t>
  </si>
  <si>
    <t>20 mm/7,1mm double seal with a split application of 7,1 mm aggregate (Grade B aggregate, S-R1 binder for tack coat, S-E1 binder for penetration coat, diluted 65% cationic emulsion as cover spray)</t>
  </si>
  <si>
    <t>C10.1.4</t>
  </si>
  <si>
    <t>Embargo period effects</t>
  </si>
  <si>
    <t>C10.1.4.1</t>
  </si>
  <si>
    <t>Re-establishment of sealing team after embargo period</t>
  </si>
  <si>
    <t>C10.1.4.2</t>
  </si>
  <si>
    <r>
      <t xml:space="preserve">Extra-over for sealing during the specified embargo period </t>
    </r>
    <r>
      <rPr>
        <i/>
        <sz val="10"/>
        <color theme="1"/>
        <rFont val="Arial"/>
        <family val="2"/>
      </rPr>
      <t>(state seal type, binder for each layer)</t>
    </r>
  </si>
  <si>
    <t>C10.1.5</t>
  </si>
  <si>
    <t>Sand or Grit seals using:</t>
  </si>
  <si>
    <t>C10.1.5.1</t>
  </si>
  <si>
    <r>
      <t xml:space="preserve">Sand seal </t>
    </r>
    <r>
      <rPr>
        <i/>
        <sz val="10"/>
        <color theme="1"/>
        <rFont val="Arial"/>
        <family val="2"/>
      </rPr>
      <t>(state grades of aggregate and types of binders to be used)</t>
    </r>
  </si>
  <si>
    <t>C10.1.5.2</t>
  </si>
  <si>
    <r>
      <t xml:space="preserve">Grit seal </t>
    </r>
    <r>
      <rPr>
        <i/>
        <sz val="10"/>
        <color theme="1"/>
        <rFont val="Arial"/>
        <family val="2"/>
      </rPr>
      <t>(state grades of aggregate and types of binders to be used)</t>
    </r>
  </si>
  <si>
    <t>C10.1.6</t>
  </si>
  <si>
    <r>
      <t xml:space="preserve">Sand or Grit seals using </t>
    </r>
    <r>
      <rPr>
        <i/>
        <sz val="10"/>
        <color theme="1"/>
        <rFont val="Arial"/>
        <family val="2"/>
      </rPr>
      <t>(state: walk behind spreader or by hand)</t>
    </r>
    <r>
      <rPr>
        <b/>
        <sz val="10"/>
        <color theme="1"/>
        <rFont val="Arial"/>
        <family val="2"/>
      </rPr>
      <t>:</t>
    </r>
  </si>
  <si>
    <t>C10.1.6.1</t>
  </si>
  <si>
    <t>C10.1.6.2</t>
  </si>
  <si>
    <t>C10.1.7</t>
  </si>
  <si>
    <t>Graded aggregate (Otta) seals using:</t>
  </si>
  <si>
    <t>C10.1.7.1</t>
  </si>
  <si>
    <r>
      <t xml:space="preserve">Single minus 20mm aggregate </t>
    </r>
    <r>
      <rPr>
        <i/>
        <sz val="10"/>
        <color theme="1"/>
        <rFont val="Arial"/>
        <family val="2"/>
      </rPr>
      <t>(state grades of aggregate and types of binders to be used)</t>
    </r>
  </si>
  <si>
    <t>C10.1.7.2</t>
  </si>
  <si>
    <r>
      <t xml:space="preserve">Single minus 14mm aggregate </t>
    </r>
    <r>
      <rPr>
        <i/>
        <sz val="10"/>
        <color theme="1"/>
        <rFont val="Arial"/>
        <family val="2"/>
      </rPr>
      <t>(state grades of aggregate and types of binders to be used)</t>
    </r>
  </si>
  <si>
    <t>C10.1.7.3</t>
  </si>
  <si>
    <r>
      <t xml:space="preserve">Single minus 10mm aggregate </t>
    </r>
    <r>
      <rPr>
        <i/>
        <sz val="10"/>
        <color theme="1"/>
        <rFont val="Arial"/>
        <family val="2"/>
      </rPr>
      <t>(state grades of aggregate and types of binders to be used)</t>
    </r>
  </si>
  <si>
    <t>C10.1.7.4</t>
  </si>
  <si>
    <r>
      <t xml:space="preserve">Extra over for sand seal </t>
    </r>
    <r>
      <rPr>
        <i/>
        <sz val="10"/>
        <color theme="1"/>
        <rFont val="Arial"/>
        <family val="2"/>
      </rPr>
      <t>(state grades of aggregate and types of binders to be used)</t>
    </r>
  </si>
  <si>
    <t>C10.1.8</t>
  </si>
  <si>
    <t>Graded aggregate (Otta) seals, with aggregate applied by hand, using:</t>
  </si>
  <si>
    <t>C10.1.8.1</t>
  </si>
  <si>
    <t>C10.1.8.2</t>
  </si>
  <si>
    <t>C10.1.8.3</t>
  </si>
  <si>
    <t>C10.1.8.4</t>
  </si>
  <si>
    <t>C10.1.9</t>
  </si>
  <si>
    <t>Bituminous binder variations:</t>
  </si>
  <si>
    <t>C10.1.9.1</t>
  </si>
  <si>
    <t>70/100 Penetration grade bitumen</t>
  </si>
  <si>
    <t>C10.1.9.2</t>
  </si>
  <si>
    <t>60% Stable-grade emulsion</t>
  </si>
  <si>
    <t>C10.1.9.3</t>
  </si>
  <si>
    <r>
      <t xml:space="preserve">Cationic Stable grade emulsion </t>
    </r>
    <r>
      <rPr>
        <i/>
        <sz val="10"/>
        <color theme="1"/>
        <rFont val="Arial"/>
        <family val="2"/>
      </rPr>
      <t>(indicate bitumen content)</t>
    </r>
  </si>
  <si>
    <t>C10.1.9.4</t>
  </si>
  <si>
    <r>
      <t xml:space="preserve">Cationic Spray-grade emulsion </t>
    </r>
    <r>
      <rPr>
        <i/>
        <sz val="10"/>
        <color theme="1"/>
        <rFont val="Arial"/>
        <family val="2"/>
      </rPr>
      <t>(indicate bitumen content)</t>
    </r>
  </si>
  <si>
    <t>C10.1.9.5</t>
  </si>
  <si>
    <r>
      <t xml:space="preserve">Homogeneous modified binder </t>
    </r>
    <r>
      <rPr>
        <i/>
        <sz val="10"/>
        <color theme="1"/>
        <rFont val="Arial"/>
        <family val="2"/>
      </rPr>
      <t>(indicate type and bitumen content)</t>
    </r>
    <r>
      <rPr>
        <sz val="10"/>
        <color theme="1"/>
        <rFont val="Arial"/>
        <family val="2"/>
      </rPr>
      <t xml:space="preserve"> cold applied</t>
    </r>
  </si>
  <si>
    <t>C10.1.9.6</t>
  </si>
  <si>
    <r>
      <t xml:space="preserve">Non-homogeneous modified binder </t>
    </r>
    <r>
      <rPr>
        <i/>
        <sz val="10"/>
        <rFont val="Arial"/>
        <family val="2"/>
      </rPr>
      <t>(class S-R1)</t>
    </r>
  </si>
  <si>
    <t>C10.1.9.7</t>
  </si>
  <si>
    <r>
      <t xml:space="preserve">Homogeneous modified binder </t>
    </r>
    <r>
      <rPr>
        <i/>
        <sz val="10"/>
        <color theme="1"/>
        <rFont val="Arial"/>
        <family val="2"/>
      </rPr>
      <t>(indicate type)</t>
    </r>
    <r>
      <rPr>
        <sz val="10"/>
        <color theme="1"/>
        <rFont val="Arial"/>
        <family val="2"/>
      </rPr>
      <t xml:space="preserve"> hot applied</t>
    </r>
  </si>
  <si>
    <t>C10.1.9.8</t>
  </si>
  <si>
    <t>Homogeneous modified binder S-E1 with 4,5% MC30</t>
  </si>
  <si>
    <t>C10.1.9.9</t>
  </si>
  <si>
    <t>Homogeneous modified binder S-E1 with 9% MC30</t>
  </si>
  <si>
    <t>C10.1.9.10</t>
  </si>
  <si>
    <t>MC-3000 cut-back bitumen</t>
  </si>
  <si>
    <t>C10.1.9.11</t>
  </si>
  <si>
    <r>
      <t xml:space="preserve">Precoating fluid </t>
    </r>
    <r>
      <rPr>
        <i/>
        <sz val="10"/>
        <color theme="1"/>
        <rFont val="Arial"/>
        <family val="2"/>
      </rPr>
      <t>(state type)</t>
    </r>
  </si>
  <si>
    <t>C10.1.10</t>
  </si>
  <si>
    <r>
      <t xml:space="preserve">Aggregate variation </t>
    </r>
    <r>
      <rPr>
        <i/>
        <sz val="10"/>
        <color theme="1"/>
        <rFont val="Arial"/>
        <family val="2"/>
      </rPr>
      <t>(state grade)</t>
    </r>
    <r>
      <rPr>
        <b/>
        <sz val="10"/>
        <color theme="1"/>
        <rFont val="Arial"/>
        <family val="2"/>
      </rPr>
      <t>:</t>
    </r>
  </si>
  <si>
    <t>C10.1.10.1</t>
  </si>
  <si>
    <t>5mm aggregate</t>
  </si>
  <si>
    <t>C10.1.10.2</t>
  </si>
  <si>
    <t>7,1mm aggregate</t>
  </si>
  <si>
    <t>C10.1.10.3</t>
  </si>
  <si>
    <t>10mm aggregate</t>
  </si>
  <si>
    <t>C10.1.10.4</t>
  </si>
  <si>
    <t>14mm aggregate</t>
  </si>
  <si>
    <t>C10.1.10.5</t>
  </si>
  <si>
    <t>20mm aggregate</t>
  </si>
  <si>
    <t>C10.1.10.6</t>
  </si>
  <si>
    <t>C10.1.10.7</t>
  </si>
  <si>
    <t>Grit</t>
  </si>
  <si>
    <t>C10.1.11</t>
  </si>
  <si>
    <t>Application of cover spray:</t>
  </si>
  <si>
    <t>C10.1.11.1</t>
  </si>
  <si>
    <t>60% Anionic Stable-grade emulsion</t>
  </si>
  <si>
    <t>C10.1.11.2</t>
  </si>
  <si>
    <r>
      <t xml:space="preserve">60% Diluted Anionic stable-grade emulsion </t>
    </r>
    <r>
      <rPr>
        <i/>
        <sz val="10"/>
        <color theme="1"/>
        <rFont val="Arial"/>
        <family val="2"/>
      </rPr>
      <t>(indicate dilution in % emulsion/% water)</t>
    </r>
  </si>
  <si>
    <t>C10.1.11.3</t>
  </si>
  <si>
    <r>
      <t xml:space="preserve">Diluted Cationic spray-grade emulsion </t>
    </r>
    <r>
      <rPr>
        <i/>
        <sz val="10"/>
        <color theme="1"/>
        <rFont val="Arial"/>
        <family val="2"/>
      </rPr>
      <t>(indicate % bitumen and dilution in % emulsion/% water)</t>
    </r>
  </si>
  <si>
    <t>C10.1.11.4</t>
  </si>
  <si>
    <r>
      <t xml:space="preserve">Diluted SC-E1 </t>
    </r>
    <r>
      <rPr>
        <i/>
        <sz val="10"/>
        <color theme="1"/>
        <rFont val="Arial"/>
        <family val="2"/>
      </rPr>
      <t>(indicate % bitumen and dilution in % emulsion/% water)</t>
    </r>
  </si>
  <si>
    <t>C10.1.12</t>
  </si>
  <si>
    <t>Application of cover spray by hand:</t>
  </si>
  <si>
    <t>C10.1.12.1</t>
  </si>
  <si>
    <t>C10.1.12.2</t>
  </si>
  <si>
    <r>
      <t xml:space="preserve">60% Diluted Anionic Stable-grade emulsion </t>
    </r>
    <r>
      <rPr>
        <i/>
        <sz val="10"/>
        <color theme="1"/>
        <rFont val="Arial"/>
        <family val="2"/>
      </rPr>
      <t>(indicate dilution in % emulsion/% water)</t>
    </r>
  </si>
  <si>
    <t>C10.1.12.3</t>
  </si>
  <si>
    <r>
      <t xml:space="preserve">Diluted Cationic Spray-grade emulsion </t>
    </r>
    <r>
      <rPr>
        <i/>
        <sz val="10"/>
        <color theme="1"/>
        <rFont val="Arial"/>
        <family val="2"/>
      </rPr>
      <t>(indicate % bitumen and dilution in % emulsion/% water)</t>
    </r>
  </si>
  <si>
    <t>C10.1.12.4</t>
  </si>
  <si>
    <t>C10.1.13</t>
  </si>
  <si>
    <t>Precoating of aggregate using a dedicated plant</t>
  </si>
  <si>
    <t>C10.1.13.1</t>
  </si>
  <si>
    <r>
      <t xml:space="preserve">Product containing low flashpoint solvent </t>
    </r>
    <r>
      <rPr>
        <i/>
        <sz val="10"/>
        <color theme="1"/>
        <rFont val="Arial"/>
        <family val="2"/>
      </rPr>
      <t xml:space="preserve">(indicate precoating fluid)  </t>
    </r>
  </si>
  <si>
    <t>C10.1.13.2</t>
  </si>
  <si>
    <r>
      <t xml:space="preserve">Product containing no low flashpoint solvent </t>
    </r>
    <r>
      <rPr>
        <i/>
        <sz val="10"/>
        <color theme="1"/>
        <rFont val="Arial"/>
        <family val="2"/>
      </rPr>
      <t>(indicate precoating fluid)</t>
    </r>
  </si>
  <si>
    <t>C10.1.14</t>
  </si>
  <si>
    <t>Precoating of aggregate using a frontend loader</t>
  </si>
  <si>
    <t>C10.1.14.1</t>
  </si>
  <si>
    <r>
      <t xml:space="preserve">Product containing low flashpoint solvent </t>
    </r>
    <r>
      <rPr>
        <i/>
        <sz val="10"/>
        <color theme="1"/>
        <rFont val="Arial"/>
        <family val="2"/>
      </rPr>
      <t>(diluted stable grade bitumen emulsion (60/40))</t>
    </r>
    <r>
      <rPr>
        <sz val="10"/>
        <color theme="1"/>
        <rFont val="Arial"/>
        <family val="2"/>
      </rPr>
      <t xml:space="preserve">  </t>
    </r>
  </si>
  <si>
    <t>C10.1.14.2</t>
  </si>
  <si>
    <t>C10.1.15</t>
  </si>
  <si>
    <t xml:space="preserve">Precoating of aggregate by hand </t>
  </si>
  <si>
    <t>C10.1.15.1</t>
  </si>
  <si>
    <r>
      <t xml:space="preserve">Product containing low flashpoint solvent </t>
    </r>
    <r>
      <rPr>
        <i/>
        <sz val="10"/>
        <color theme="1"/>
        <rFont val="Arial"/>
        <family val="2"/>
      </rPr>
      <t>(indicate precoating fluid)</t>
    </r>
    <r>
      <rPr>
        <sz val="10"/>
        <color theme="1"/>
        <rFont val="Arial"/>
        <family val="2"/>
      </rPr>
      <t xml:space="preserve">  </t>
    </r>
  </si>
  <si>
    <t>C10.1.15.2</t>
  </si>
  <si>
    <t>C10.1.16</t>
  </si>
  <si>
    <t>Addition of wetting agent:</t>
  </si>
  <si>
    <t>C10.1.16.1</t>
  </si>
  <si>
    <t>Providing and supplying</t>
  </si>
  <si>
    <t>C10.1.16.2</t>
  </si>
  <si>
    <t>Handling, applying, profit and all other costs</t>
  </si>
  <si>
    <t>percentage of prime-cost sum</t>
  </si>
  <si>
    <t>C10.1.17</t>
  </si>
  <si>
    <t>C10.1.17.1</t>
  </si>
  <si>
    <t>C10.1.17.2</t>
  </si>
  <si>
    <t>C10.1.18</t>
  </si>
  <si>
    <t>Aggregate for blinding by hand:</t>
  </si>
  <si>
    <t>C10.1.18.1</t>
  </si>
  <si>
    <t>C10.1.18.2</t>
  </si>
  <si>
    <t>C10.1.19</t>
  </si>
  <si>
    <t>Extra over item for work in areas inaccessible to mechanical equipment:</t>
  </si>
  <si>
    <t>C10.1.19.1</t>
  </si>
  <si>
    <t>Single seals</t>
  </si>
  <si>
    <t>C10.1.19.2</t>
  </si>
  <si>
    <t>Multiple stone seals</t>
  </si>
  <si>
    <t>C10.1.19.3</t>
  </si>
  <si>
    <t>Cape seals with one layer of slurry</t>
  </si>
  <si>
    <t>C10.1.19.4</t>
  </si>
  <si>
    <t>Cape seals with two layers of slurry</t>
  </si>
  <si>
    <t>C10.1.19.5</t>
  </si>
  <si>
    <t>Graded aggregate seals</t>
  </si>
  <si>
    <t>C10.1.19.6</t>
  </si>
  <si>
    <t>Sand and Grit seals</t>
  </si>
  <si>
    <t>C10.1.19.7</t>
  </si>
  <si>
    <t>Conventional slurry</t>
  </si>
  <si>
    <t>C10.1.19.8</t>
  </si>
  <si>
    <t>Microsurfacing</t>
  </si>
  <si>
    <t>C10.1.19.9</t>
  </si>
  <si>
    <t>Adding Grit or slurry to single seals on areas subjected to traffic turning and breaking actions or localised cold areas:</t>
  </si>
  <si>
    <r>
      <t xml:space="preserve">Application of diluted emulsion </t>
    </r>
    <r>
      <rPr>
        <i/>
        <sz val="10"/>
        <color theme="1"/>
        <rFont val="Arial"/>
        <family val="2"/>
      </rPr>
      <t>(state type, % bitumen and dilution)</t>
    </r>
  </si>
  <si>
    <t>Applying Grit</t>
  </si>
  <si>
    <t>Applying Texture slurry</t>
  </si>
  <si>
    <t>C10.1.20</t>
  </si>
  <si>
    <t>Supply and application of geosynthetic membrane:</t>
  </si>
  <si>
    <t>C10.1.20.1</t>
  </si>
  <si>
    <r>
      <t xml:space="preserve">Supply and application of geosynthetic membrane </t>
    </r>
    <r>
      <rPr>
        <i/>
        <sz val="10"/>
        <color theme="1"/>
        <rFont val="Arial"/>
        <family val="2"/>
      </rPr>
      <t>(polypropolene non-woven)</t>
    </r>
  </si>
  <si>
    <t>C10.1.21</t>
  </si>
  <si>
    <t>Slurry and microsurfacing:</t>
  </si>
  <si>
    <t>C10.1.21.1</t>
  </si>
  <si>
    <r>
      <t xml:space="preserve">Conventional slurry </t>
    </r>
    <r>
      <rPr>
        <i/>
        <sz val="10"/>
        <color theme="1"/>
        <rFont val="Arial"/>
        <family val="2"/>
      </rPr>
      <t>(indicate type and grade of binder and grade of aggregate)</t>
    </r>
  </si>
  <si>
    <t>C10.1.21.2</t>
  </si>
  <si>
    <r>
      <t xml:space="preserve">Microsurfacing </t>
    </r>
    <r>
      <rPr>
        <i/>
        <sz val="10"/>
        <color theme="1"/>
        <rFont val="Arial"/>
        <family val="2"/>
      </rPr>
      <t>(indicate type and grade of binder and grade of aggregate)</t>
    </r>
  </si>
  <si>
    <t>C10.1.22</t>
  </si>
  <si>
    <t>Bituminous single seal and slurry, including a cover spray if specified:</t>
  </si>
  <si>
    <t>C10.1.22.1</t>
  </si>
  <si>
    <r>
      <t xml:space="preserve">Bituminous single seal with 20mm aggregate and first slurry </t>
    </r>
    <r>
      <rPr>
        <i/>
        <sz val="10"/>
        <color theme="1"/>
        <rFont val="Arial"/>
        <family val="2"/>
      </rPr>
      <t>(indicate type of tack coat and cover spray binder and grade of aggregate)</t>
    </r>
  </si>
  <si>
    <t>C10.1.22.2</t>
  </si>
  <si>
    <r>
      <t xml:space="preserve">Bituminous single seal with 14mm aggregate and slurry </t>
    </r>
    <r>
      <rPr>
        <i/>
        <sz val="10"/>
        <color theme="1"/>
        <rFont val="Arial"/>
        <family val="2"/>
      </rPr>
      <t>(indicate type of tack coat and cover spray binder, grade of aggregate and grade of slurry)</t>
    </r>
  </si>
  <si>
    <t>C10.1.22.3</t>
  </si>
  <si>
    <r>
      <t xml:space="preserve">Bituminous single seal with 10mm aggregate and slurry </t>
    </r>
    <r>
      <rPr>
        <i/>
        <sz val="10"/>
        <color theme="1"/>
        <rFont val="Arial"/>
        <family val="2"/>
      </rPr>
      <t>(indicate type of tack coat and cover spray binder, grade of aggregate and grade of slurry)</t>
    </r>
  </si>
  <si>
    <t>C10.1.22.4</t>
  </si>
  <si>
    <r>
      <t xml:space="preserve">Extra over C10.1.22.1 for application of second slurry </t>
    </r>
    <r>
      <rPr>
        <i/>
        <sz val="10"/>
        <color theme="1"/>
        <rFont val="Arial"/>
        <family val="2"/>
      </rPr>
      <t>(state grade of slurry)</t>
    </r>
  </si>
  <si>
    <t>C10.1.23</t>
  </si>
  <si>
    <t>Slurry-bound macadam seal:</t>
  </si>
  <si>
    <t>C10.1.23.1</t>
  </si>
  <si>
    <r>
      <t xml:space="preserve">Slurry-bound macadam seal with 14mm aggregate and slurry </t>
    </r>
    <r>
      <rPr>
        <i/>
        <sz val="10"/>
        <color theme="1"/>
        <rFont val="Arial"/>
        <family val="2"/>
      </rPr>
      <t>(indicate thickness and grade of aggregate)</t>
    </r>
  </si>
  <si>
    <t>C10.1.23.2</t>
  </si>
  <si>
    <r>
      <t xml:space="preserve">Slurry-bound macadam seal with 20mm aggregate and slurry </t>
    </r>
    <r>
      <rPr>
        <i/>
        <sz val="10"/>
        <color theme="1"/>
        <rFont val="Arial"/>
        <family val="2"/>
      </rPr>
      <t>(indicate thickness and grade of aggregate)</t>
    </r>
  </si>
  <si>
    <t>C10.1.23.3</t>
  </si>
  <si>
    <r>
      <t xml:space="preserve">Slurry-bound macadam seal with 28mm aggregate and slurry </t>
    </r>
    <r>
      <rPr>
        <i/>
        <sz val="10"/>
        <color theme="1"/>
        <rFont val="Arial"/>
        <family val="2"/>
      </rPr>
      <t>(indicate thickness and grade of aggregate)</t>
    </r>
  </si>
  <si>
    <t>C10.1.24</t>
  </si>
  <si>
    <t>Variation in the rate of application of the fine slurry:</t>
  </si>
  <si>
    <t>C10.1.24.1</t>
  </si>
  <si>
    <t>Fine grade</t>
  </si>
  <si>
    <t>C10.1.24.2</t>
  </si>
  <si>
    <t>Medium grade</t>
  </si>
  <si>
    <t>C10.1.25</t>
  </si>
  <si>
    <r>
      <t xml:space="preserve">Variation in active filler content </t>
    </r>
    <r>
      <rPr>
        <i/>
        <sz val="10"/>
        <color theme="1"/>
        <rFont val="Arial"/>
        <family val="2"/>
      </rPr>
      <t>(specify active filler)</t>
    </r>
  </si>
  <si>
    <t>C10.1.26</t>
  </si>
  <si>
    <r>
      <t xml:space="preserve">Trial sections for all seal types specified </t>
    </r>
    <r>
      <rPr>
        <i/>
        <sz val="10"/>
        <color theme="1"/>
        <rFont val="Arial"/>
        <family val="2"/>
      </rPr>
      <t>(20 mm/7,1mm double seal with a split application of 7,1 mm aggregate (Grade B aggregate, S-R1 binder for tack coat, S-E1 binder for penetration coat, diluted 65% cationic emulsion as cover spray) )</t>
    </r>
  </si>
  <si>
    <t>C10.1.27</t>
  </si>
  <si>
    <t>Provision of Performance Guarantee in respect of the Surfacing</t>
  </si>
  <si>
    <t>C10.1.28</t>
  </si>
  <si>
    <r>
      <t xml:space="preserve">Surfacing </t>
    </r>
    <r>
      <rPr>
        <i/>
        <sz val="10"/>
        <color theme="1"/>
        <rFont val="Arial"/>
        <family val="2"/>
      </rPr>
      <t>(state type and binders)</t>
    </r>
  </si>
  <si>
    <t>B45.05</t>
  </si>
  <si>
    <t>Precoating of aggregate (Colkote S or similar approved) at a rate as specified in Table B4302/14:</t>
  </si>
  <si>
    <t>(a) 20,0mm</t>
  </si>
  <si>
    <t xml:space="preserve"> m³</t>
  </si>
  <si>
    <t>10mm</t>
  </si>
  <si>
    <t>(b) 7mm</t>
  </si>
  <si>
    <t>C11.1</t>
  </si>
  <si>
    <t>PITCHING, STONEWORK, CAST IN SITU CONCRETE FOR PROTECTION AGAINST EROSION</t>
  </si>
  <si>
    <t>C11.1.1</t>
  </si>
  <si>
    <t>Foundation trenches for stone masonry walls</t>
  </si>
  <si>
    <t>C11.1.1.1</t>
  </si>
  <si>
    <t>Excavating foundation trenches in soft material using labour enhanced construction methods 0m to 1,0m depth</t>
  </si>
  <si>
    <t>C11.1.1.2</t>
  </si>
  <si>
    <r>
      <t>Excavating foundation trenches in intermediate material using labour enhanced construction methods 0 m to 1,0m depth</t>
    </r>
    <r>
      <rPr>
        <i/>
        <sz val="10"/>
        <color rgb="FF000000"/>
        <rFont val="Arial"/>
        <family val="2"/>
      </rPr>
      <t xml:space="preserve"> </t>
    </r>
  </si>
  <si>
    <t>C11.1.2</t>
  </si>
  <si>
    <t>Stone pitching</t>
  </si>
  <si>
    <t>C11.1.2.1</t>
  </si>
  <si>
    <t>Plain stone pitching</t>
  </si>
  <si>
    <t>Method 1</t>
  </si>
  <si>
    <t>Method 2</t>
  </si>
  <si>
    <t>C11.1.2.2</t>
  </si>
  <si>
    <t>Grouted stone pitching with mortar</t>
  </si>
  <si>
    <t>C11.1.2.3</t>
  </si>
  <si>
    <t xml:space="preserve">Grouted stone pitching on a concrete bed </t>
  </si>
  <si>
    <t>C11.1.3</t>
  </si>
  <si>
    <t>Riprap</t>
  </si>
  <si>
    <t>C11.1.3.1</t>
  </si>
  <si>
    <r>
      <t xml:space="preserve">Packed riprap </t>
    </r>
    <r>
      <rPr>
        <i/>
        <sz val="10"/>
        <color theme="1"/>
        <rFont val="Arial"/>
        <family val="2"/>
      </rPr>
      <t>(“critical mass of stone” and thickness indicated)</t>
    </r>
  </si>
  <si>
    <t>C11.1.3.2</t>
  </si>
  <si>
    <r>
      <t xml:space="preserve">Extra over item C11.1.3.1 for constructing packed riprap using labour enhanced construction methods </t>
    </r>
    <r>
      <rPr>
        <i/>
        <sz val="10"/>
        <color theme="1"/>
        <rFont val="Arial"/>
        <family val="2"/>
      </rPr>
      <t>(maximum size of stone shall be 0,03 m</t>
    </r>
    <r>
      <rPr>
        <i/>
        <vertAlign val="superscript"/>
        <sz val="10"/>
        <color theme="1"/>
        <rFont val="Arial"/>
        <family val="2"/>
      </rPr>
      <t>3</t>
    </r>
    <r>
      <rPr>
        <i/>
        <sz val="10"/>
        <color theme="1"/>
        <rFont val="Arial"/>
        <family val="2"/>
      </rPr>
      <t xml:space="preserve"> or a maximum mass of 30 kg)</t>
    </r>
  </si>
  <si>
    <t>C11.1.3.3</t>
  </si>
  <si>
    <r>
      <t xml:space="preserve">Dumped riprap </t>
    </r>
    <r>
      <rPr>
        <i/>
        <sz val="10"/>
        <color theme="1"/>
        <rFont val="Arial"/>
        <family val="2"/>
      </rPr>
      <t>(critical mass of stone and thickness indicated)</t>
    </r>
  </si>
  <si>
    <t>C11.1.3.4</t>
  </si>
  <si>
    <t>Filter layer consisting of:</t>
  </si>
  <si>
    <t>Crushed stone</t>
  </si>
  <si>
    <t>Filter sand</t>
  </si>
  <si>
    <r>
      <t xml:space="preserve">Geotextile </t>
    </r>
    <r>
      <rPr>
        <i/>
        <sz val="10"/>
        <color theme="1"/>
        <rFont val="Arial"/>
        <family val="2"/>
      </rPr>
      <t>(type, class and grade stated)</t>
    </r>
  </si>
  <si>
    <t>C11.1.4</t>
  </si>
  <si>
    <t>Stone masonry walls:</t>
  </si>
  <si>
    <t>C11.1.4.1</t>
  </si>
  <si>
    <t>Plain packed stone walls</t>
  </si>
  <si>
    <t>C11.1.4.2</t>
  </si>
  <si>
    <t>Cement-mortared stone walls</t>
  </si>
  <si>
    <t>C11.1.4.3</t>
  </si>
  <si>
    <t>Extra over items C11.1.4.1 and C11.1.4.2 for procuring stone from commercial sources</t>
  </si>
  <si>
    <t>C11.1.5</t>
  </si>
  <si>
    <t>Concrete pitching or paving</t>
  </si>
  <si>
    <t>C11.1.5.1</t>
  </si>
  <si>
    <r>
      <t xml:space="preserve">Cast in situ concrete pitching or paving </t>
    </r>
    <r>
      <rPr>
        <i/>
        <sz val="10"/>
        <color theme="1"/>
        <rFont val="Arial"/>
        <family val="2"/>
      </rPr>
      <t>(class of concrete and thickness of pitching or paving indicated)</t>
    </r>
  </si>
  <si>
    <t>C11.1.5.2</t>
  </si>
  <si>
    <r>
      <t xml:space="preserve">Prefabricated concrete grass blocks </t>
    </r>
    <r>
      <rPr>
        <i/>
        <sz val="10"/>
        <color theme="1"/>
        <rFont val="Arial"/>
        <family val="2"/>
      </rPr>
      <t>(type and thickness indicated)</t>
    </r>
  </si>
  <si>
    <t>C11.1.5.3</t>
  </si>
  <si>
    <r>
      <t xml:space="preserve">Welded steel fabric used for cast in situ pitching or paving </t>
    </r>
    <r>
      <rPr>
        <i/>
        <sz val="10"/>
        <color theme="1"/>
        <rFont val="Arial"/>
        <family val="2"/>
      </rPr>
      <t>(type indicated)</t>
    </r>
  </si>
  <si>
    <t>C11.1.6</t>
  </si>
  <si>
    <r>
      <t xml:space="preserve">Concrete edge beams </t>
    </r>
    <r>
      <rPr>
        <i/>
        <sz val="10"/>
        <color theme="1"/>
        <rFont val="Arial"/>
        <family val="2"/>
      </rPr>
      <t>(class of concrete indicated)</t>
    </r>
  </si>
  <si>
    <t>C11.1.7</t>
  </si>
  <si>
    <t>Provision of approved herbicide and ant poison:</t>
  </si>
  <si>
    <t>C11.1.7.1</t>
  </si>
  <si>
    <t>C11.1.7.2</t>
  </si>
  <si>
    <t>C11.2</t>
  </si>
  <si>
    <t>NON-STRUCTURAL GABIONS</t>
  </si>
  <si>
    <t>C11.2.1</t>
  </si>
  <si>
    <t>Foundation trench excavation:</t>
  </si>
  <si>
    <t>C11.2.1.1</t>
  </si>
  <si>
    <t>Excavating all material situated within the following depth ranges below the surface level</t>
  </si>
  <si>
    <t>Etc, in increments of 1,5m</t>
  </si>
  <si>
    <t>C11.2.1.2</t>
  </si>
  <si>
    <t>Extra over sub-item C11.2.1.1 for excavation in hard material, irrespective of depth</t>
  </si>
  <si>
    <t>C11.2.1.3</t>
  </si>
  <si>
    <t>Excavating soft material within 1,5m below the surface level using labour enhanced construction methods</t>
  </si>
  <si>
    <t>C11.2.1.4</t>
  </si>
  <si>
    <t>Excavating intermediate material within 1,5m below the surface level using labour enhanced construction methods</t>
  </si>
  <si>
    <t>C11.2.2</t>
  </si>
  <si>
    <t>Surface preparation for bedding the gabion boxes and mattresses</t>
  </si>
  <si>
    <t>C11.2.3</t>
  </si>
  <si>
    <t>Gabion boxes and mattresses:</t>
  </si>
  <si>
    <t>C11.2.3.1</t>
  </si>
  <si>
    <r>
      <t xml:space="preserve">Galvanized gabion boxes </t>
    </r>
    <r>
      <rPr>
        <i/>
        <sz val="10"/>
        <color theme="1"/>
        <rFont val="Arial"/>
        <family val="2"/>
      </rPr>
      <t>(dimensions of box)</t>
    </r>
  </si>
  <si>
    <t>C11.2.3.2</t>
  </si>
  <si>
    <r>
      <t xml:space="preserve">PVC coated gabion boxes </t>
    </r>
    <r>
      <rPr>
        <i/>
        <sz val="10"/>
        <color theme="1"/>
        <rFont val="Arial"/>
        <family val="2"/>
      </rPr>
      <t>(dimensions of box)</t>
    </r>
  </si>
  <si>
    <t>C11.2.3.3</t>
  </si>
  <si>
    <r>
      <t xml:space="preserve">Galvanized gabion mattresses </t>
    </r>
    <r>
      <rPr>
        <i/>
        <sz val="10"/>
        <color theme="1"/>
        <rFont val="Arial"/>
        <family val="2"/>
      </rPr>
      <t>(dimensions of mattress)</t>
    </r>
  </si>
  <si>
    <t>C11.2.3.4</t>
  </si>
  <si>
    <r>
      <t xml:space="preserve">PVC-coated gabion mattresses </t>
    </r>
    <r>
      <rPr>
        <i/>
        <sz val="10"/>
        <color theme="1"/>
        <rFont val="Arial"/>
        <family val="2"/>
      </rPr>
      <t>(dimensions of mattress)</t>
    </r>
  </si>
  <si>
    <t>C11.2.4</t>
  </si>
  <si>
    <t>Geotextile (type and grade indicated)</t>
  </si>
  <si>
    <t>C11.3</t>
  </si>
  <si>
    <t>GUIDE BLOCKS AND KILOMETRE MARKERS</t>
  </si>
  <si>
    <t>C11.3.1</t>
  </si>
  <si>
    <t xml:space="preserve">Guide blocks </t>
  </si>
  <si>
    <t>C11.3.2</t>
  </si>
  <si>
    <t xml:space="preserve">Kilometre markers </t>
  </si>
  <si>
    <t>C11.3.3</t>
  </si>
  <si>
    <r>
      <rPr>
        <b/>
        <sz val="10"/>
        <color theme="1"/>
        <rFont val="Arial Bold"/>
      </rPr>
      <t>Kilometre markers mounted on concrete reinforced pipes</t>
    </r>
    <r>
      <rPr>
        <sz val="10"/>
        <color theme="1"/>
        <rFont val="Arial Bold"/>
      </rPr>
      <t xml:space="preserve"> </t>
    </r>
    <r>
      <rPr>
        <i/>
        <sz val="10"/>
        <color theme="1"/>
        <rFont val="Arial"/>
        <family val="2"/>
      </rPr>
      <t>(diameter to be specified)</t>
    </r>
  </si>
  <si>
    <t>C11.4</t>
  </si>
  <si>
    <t>ROAD RESTRAINT SYSTEMS</t>
  </si>
  <si>
    <t>C11.4.1</t>
  </si>
  <si>
    <t>Erecting of guardrails at 3,81m spacing</t>
  </si>
  <si>
    <t>C11.4.1.1</t>
  </si>
  <si>
    <t>Complete galvanized system compliant to SANS 1350:</t>
  </si>
  <si>
    <r>
      <t xml:space="preserve">On timber posts </t>
    </r>
    <r>
      <rPr>
        <i/>
        <sz val="10"/>
        <color theme="1"/>
        <rFont val="Arial"/>
        <family val="2"/>
      </rPr>
      <t>(Drawing reference)</t>
    </r>
  </si>
  <si>
    <r>
      <t xml:space="preserve">On steel posts used at specific locations </t>
    </r>
    <r>
      <rPr>
        <i/>
        <sz val="10"/>
        <color theme="1"/>
        <rFont val="Arial"/>
        <family val="2"/>
      </rPr>
      <t>(Drawing reference)</t>
    </r>
    <r>
      <rPr>
        <b/>
        <i/>
        <sz val="10"/>
        <color theme="1"/>
        <rFont val="Arial"/>
        <family val="2"/>
      </rPr>
      <t xml:space="preserve"> </t>
    </r>
  </si>
  <si>
    <r>
      <t xml:space="preserve">On concrete or other surfaces, with spacer blocks but without posts </t>
    </r>
    <r>
      <rPr>
        <i/>
        <sz val="10"/>
        <color theme="1"/>
        <rFont val="Arial"/>
        <family val="2"/>
      </rPr>
      <t>(Drawing reference)</t>
    </r>
    <r>
      <rPr>
        <b/>
        <i/>
        <sz val="10"/>
        <color theme="1"/>
        <rFont val="Arial"/>
        <family val="2"/>
      </rPr>
      <t xml:space="preserve"> </t>
    </r>
  </si>
  <si>
    <t>Extra over C11.4.1.1(a) and C11.4.1.1(b) for excavating holes of posts using labour enhanced methods (soft and intermediate)</t>
  </si>
  <si>
    <t>C11.4.1.2</t>
  </si>
  <si>
    <t>Terminal sections for 3,81 guardrails comprising of:</t>
  </si>
  <si>
    <t>End wings to SANS 1350</t>
  </si>
  <si>
    <t>Bullnoses to SANS 1350</t>
  </si>
  <si>
    <t xml:space="preserve">Bridge adapters to SANS 1350 </t>
  </si>
  <si>
    <r>
      <t xml:space="preserve">End treatments where single guardrail sections are specified </t>
    </r>
    <r>
      <rPr>
        <i/>
        <sz val="10"/>
        <color theme="1"/>
        <rFont val="Arial"/>
        <family val="2"/>
      </rPr>
      <t>(Drawing reference)</t>
    </r>
    <r>
      <rPr>
        <b/>
        <i/>
        <sz val="10"/>
        <color theme="1"/>
        <rFont val="Arial"/>
        <family val="2"/>
      </rPr>
      <t xml:space="preserve"> </t>
    </r>
  </si>
  <si>
    <r>
      <t xml:space="preserve">End treatments where double guardrail sections are specified </t>
    </r>
    <r>
      <rPr>
        <i/>
        <sz val="10"/>
        <color theme="1"/>
        <rFont val="Arial"/>
        <family val="2"/>
      </rPr>
      <t>(Drawing reference)</t>
    </r>
    <r>
      <rPr>
        <b/>
        <i/>
        <sz val="10"/>
        <color theme="1"/>
        <rFont val="Arial"/>
        <family val="2"/>
      </rPr>
      <t xml:space="preserve"> </t>
    </r>
  </si>
  <si>
    <r>
      <t xml:space="preserve">Bridge adaptors (including extra rails and posts) </t>
    </r>
    <r>
      <rPr>
        <i/>
        <sz val="10"/>
        <color theme="1"/>
        <rFont val="Arial"/>
        <family val="2"/>
      </rPr>
      <t>(Drawing reference)</t>
    </r>
  </si>
  <si>
    <r>
      <t>Extra over C11.4.1.2(d) and C11.4.1.2(e) for excavating holes for posts using labour enhanced methods (soft and intermediate)</t>
    </r>
    <r>
      <rPr>
        <b/>
        <i/>
        <sz val="10"/>
        <color rgb="FF000000"/>
        <rFont val="Arial"/>
        <family val="2"/>
      </rPr>
      <t xml:space="preserve"> </t>
    </r>
  </si>
  <si>
    <t>C11.4.2</t>
  </si>
  <si>
    <t>Performance based vehicle restraint systems</t>
  </si>
  <si>
    <t>C11.4.2.1</t>
  </si>
  <si>
    <r>
      <t xml:space="preserve">Complete longitudinal barrier system to EN </t>
    </r>
    <r>
      <rPr>
        <sz val="10"/>
        <rFont val="Arial"/>
        <family val="2"/>
      </rPr>
      <t>1317 or AASHTO MASH or NCHRP350 as alternative where no MASH product is available:</t>
    </r>
  </si>
  <si>
    <r>
      <t xml:space="preserve">Guardrail system </t>
    </r>
    <r>
      <rPr>
        <i/>
        <sz val="10"/>
        <color theme="1"/>
        <rFont val="Arial"/>
        <family val="2"/>
      </rPr>
      <t>(state criteria including containment level &amp; working width)</t>
    </r>
  </si>
  <si>
    <r>
      <t xml:space="preserve">Cable barrier system </t>
    </r>
    <r>
      <rPr>
        <i/>
        <sz val="10"/>
        <color theme="1"/>
        <rFont val="Arial"/>
        <family val="2"/>
      </rPr>
      <t>(state criteria including containment level &amp; working width)</t>
    </r>
  </si>
  <si>
    <r>
      <t xml:space="preserve">Concrete barrier system </t>
    </r>
    <r>
      <rPr>
        <i/>
        <sz val="10"/>
        <color theme="1"/>
        <rFont val="Arial"/>
        <family val="2"/>
      </rPr>
      <t>(state criteria including containment level &amp; working width)</t>
    </r>
  </si>
  <si>
    <t>Etc for other types, permanent and temporary</t>
  </si>
  <si>
    <t>C11.4.2.2</t>
  </si>
  <si>
    <r>
      <t xml:space="preserve">Terminal sections for the following to EN 1317 </t>
    </r>
    <r>
      <rPr>
        <sz val="10"/>
        <rFont val="Arial"/>
        <family val="2"/>
      </rPr>
      <t>or AASHTO MASH or NCHRP350 as alternative where no MASH product is available:</t>
    </r>
  </si>
  <si>
    <r>
      <t xml:space="preserve">End treatments </t>
    </r>
    <r>
      <rPr>
        <i/>
        <sz val="10"/>
        <color theme="1"/>
        <rFont val="Arial"/>
        <family val="2"/>
      </rPr>
      <t>(state criteria EN or MASH and containment level)</t>
    </r>
  </si>
  <si>
    <r>
      <t xml:space="preserve">Crash cushions </t>
    </r>
    <r>
      <rPr>
        <i/>
        <sz val="10"/>
        <color theme="1"/>
        <rFont val="Arial"/>
        <family val="2"/>
      </rPr>
      <t>(state criteria EN or MASH and containment level)</t>
    </r>
  </si>
  <si>
    <r>
      <t xml:space="preserve">Transitions </t>
    </r>
    <r>
      <rPr>
        <i/>
        <sz val="10"/>
        <color theme="1"/>
        <rFont val="Arial"/>
        <family val="2"/>
      </rPr>
      <t>(state criteria EN or MASH and containment level, etc.)</t>
    </r>
  </si>
  <si>
    <r>
      <t xml:space="preserve">Other types </t>
    </r>
    <r>
      <rPr>
        <i/>
        <sz val="10"/>
        <color theme="1"/>
        <rFont val="Arial"/>
        <family val="2"/>
      </rPr>
      <t>(state criteria EN or MASH and containment level, etc.)</t>
    </r>
  </si>
  <si>
    <t>C11.4.2.3</t>
  </si>
  <si>
    <r>
      <t xml:space="preserve">Relocation of temporary systems </t>
    </r>
    <r>
      <rPr>
        <i/>
        <sz val="10"/>
        <color theme="1"/>
        <rFont val="Arial"/>
        <family val="2"/>
      </rPr>
      <t>(Type, EN or MASH, or NCHRP350 as alternative where no MASH product is available, containment level and working width indicated)</t>
    </r>
  </si>
  <si>
    <t>C11.4.3</t>
  </si>
  <si>
    <t>Project specific concrete barrier systems</t>
  </si>
  <si>
    <t>C11.4.3.1</t>
  </si>
  <si>
    <r>
      <t xml:space="preserve">In situ cast concrete barriers </t>
    </r>
    <r>
      <rPr>
        <i/>
        <sz val="10"/>
        <color theme="1"/>
        <rFont val="Arial"/>
        <family val="2"/>
      </rPr>
      <t>(reference to drawing)</t>
    </r>
  </si>
  <si>
    <t>C11.4.3.2</t>
  </si>
  <si>
    <r>
      <t xml:space="preserve">Precast concrete barriers </t>
    </r>
    <r>
      <rPr>
        <i/>
        <sz val="10"/>
        <color theme="1"/>
        <rFont val="Arial"/>
        <family val="2"/>
      </rPr>
      <t>(reference to drawing)</t>
    </r>
  </si>
  <si>
    <t>C11.4.3.3</t>
  </si>
  <si>
    <r>
      <t xml:space="preserve">Installation and removal of precast concrete barrier system </t>
    </r>
    <r>
      <rPr>
        <i/>
        <sz val="10"/>
        <color theme="1"/>
        <rFont val="Arial"/>
        <family val="2"/>
      </rPr>
      <t>(reference to drawing)</t>
    </r>
  </si>
  <si>
    <t>C11.4.3.4</t>
  </si>
  <si>
    <t>Relocating or stacking precast barrier moved in excess of 1,0 km</t>
  </si>
  <si>
    <t>C11.4.4</t>
  </si>
  <si>
    <t>Extra over for horizontally curved guard rails</t>
  </si>
  <si>
    <t>C11.4.4.1</t>
  </si>
  <si>
    <t>Extra over C11.4.1 and C11.4.11 for horizontally curved guard rails factory bent to a radius of less than 45m</t>
  </si>
  <si>
    <t>C11.4.4.2</t>
  </si>
  <si>
    <t>Extra over C11.4.2.1(a) for horizontally curved guard rails factory bent to a radius of less than 45m</t>
  </si>
  <si>
    <t>C11.4.5</t>
  </si>
  <si>
    <t>Additional guardrail posts for 3,81m systems:</t>
  </si>
  <si>
    <t>C11.4.5.1</t>
  </si>
  <si>
    <t>Timber</t>
  </si>
  <si>
    <t>C11.4.5.2</t>
  </si>
  <si>
    <r>
      <t xml:space="preserve">Steel </t>
    </r>
    <r>
      <rPr>
        <i/>
        <sz val="10"/>
        <color theme="1"/>
        <rFont val="Arial"/>
        <family val="2"/>
      </rPr>
      <t>(drawing reference)</t>
    </r>
  </si>
  <si>
    <t>C11.4.5.3</t>
  </si>
  <si>
    <r>
      <t>Extra over C11.4.5.1 and C11.4.5.2 for excavating holes of posts using labour enhanced methods</t>
    </r>
    <r>
      <rPr>
        <b/>
        <i/>
        <sz val="10"/>
        <color rgb="FF000000"/>
        <rFont val="Arial"/>
        <family val="2"/>
      </rPr>
      <t xml:space="preserve"> </t>
    </r>
  </si>
  <si>
    <t>C11.4.6</t>
  </si>
  <si>
    <t>Reflective plates</t>
  </si>
  <si>
    <t>C11.4.6.1</t>
  </si>
  <si>
    <t>Steel plates</t>
  </si>
  <si>
    <t>C11.4.6.2</t>
  </si>
  <si>
    <t>Plastic plates</t>
  </si>
  <si>
    <t>C11.4.7</t>
  </si>
  <si>
    <t>Removing existing guardrails:</t>
  </si>
  <si>
    <t>C11.4.8</t>
  </si>
  <si>
    <r>
      <t>Renovating guardrail material:</t>
    </r>
    <r>
      <rPr>
        <i/>
        <sz val="10"/>
        <color rgb="FF000000"/>
        <rFont val="Arial"/>
        <family val="2"/>
      </rPr>
      <t xml:space="preserve"> </t>
    </r>
  </si>
  <si>
    <t>C11.4.8.1</t>
  </si>
  <si>
    <t>Painting guardrails, end wings and bullnoses</t>
  </si>
  <si>
    <t>C11.4.9</t>
  </si>
  <si>
    <t>Re-erection of guardrails with recovered or provided material:</t>
  </si>
  <si>
    <t>C11.4.9.1</t>
  </si>
  <si>
    <t>Single guardrail</t>
  </si>
  <si>
    <t>C11.4.9.2</t>
  </si>
  <si>
    <t>Double guardrail</t>
  </si>
  <si>
    <t>C11.4.9.3</t>
  </si>
  <si>
    <t>Extra over C11.4.9.1 and C11.4.9.2 for excavating holes of posts using labour enhanced methods</t>
  </si>
  <si>
    <t>C11.4.10</t>
  </si>
  <si>
    <t>End treatments to existing guardrails with recovered or provided material:</t>
  </si>
  <si>
    <t>C11.4.10.1</t>
  </si>
  <si>
    <t>End wings</t>
  </si>
  <si>
    <t>C11.4.10.2</t>
  </si>
  <si>
    <t>Bullnoses</t>
  </si>
  <si>
    <t>C11.4.10.3</t>
  </si>
  <si>
    <t>Bridge adaptors</t>
  </si>
  <si>
    <t>C11.4.10.4</t>
  </si>
  <si>
    <t>End treatments with single guardrails</t>
  </si>
  <si>
    <t>C11.4.10.5</t>
  </si>
  <si>
    <t>End treatments with double guardrails</t>
  </si>
  <si>
    <t>C11.4.10.6</t>
  </si>
  <si>
    <r>
      <t>Extra over C11.4.10.4 and C11.4.10.5 for excavating holes of posts using labour enhanced methods (soft and intermediate)</t>
    </r>
    <r>
      <rPr>
        <b/>
        <i/>
        <sz val="10"/>
        <color rgb="FF000000"/>
        <rFont val="Arial"/>
        <family val="2"/>
      </rPr>
      <t xml:space="preserve"> </t>
    </r>
  </si>
  <si>
    <t>C11.4.11</t>
  </si>
  <si>
    <t>New material required for the re-erection guardrails with recovered materials:</t>
  </si>
  <si>
    <t>C11.4.11.1</t>
  </si>
  <si>
    <t>Guardrails, 3,81m compliant to SANS 1350</t>
  </si>
  <si>
    <t>C11.4.11.2</t>
  </si>
  <si>
    <t>Timber posts compliant to SANS 457</t>
  </si>
  <si>
    <t>C11.4.11.3</t>
  </si>
  <si>
    <t>Steel posts</t>
  </si>
  <si>
    <t>C11.4.11.4</t>
  </si>
  <si>
    <t>C11.4.11.5</t>
  </si>
  <si>
    <t>Spacer blocks compliant to SANS 457</t>
  </si>
  <si>
    <t>C11.4.11.6</t>
  </si>
  <si>
    <t>Splice bolt complete with nut and washer compliant to SANS 1350</t>
  </si>
  <si>
    <t>C11.4.11.7</t>
  </si>
  <si>
    <t>Post bolt complete with nut and washer compliant to SANS 1350</t>
  </si>
  <si>
    <t>C11.4.11.8</t>
  </si>
  <si>
    <r>
      <t xml:space="preserve">Reinforcing plates </t>
    </r>
    <r>
      <rPr>
        <i/>
        <sz val="10"/>
        <color theme="1"/>
        <rFont val="Arial"/>
        <family val="2"/>
      </rPr>
      <t>(reference to drawing)</t>
    </r>
  </si>
  <si>
    <t>C11.4.12</t>
  </si>
  <si>
    <t>Extra over items C11.4.1 and C11.4.2 for drilling and blasting holes for guardrail posts</t>
  </si>
  <si>
    <t>C11.4.13</t>
  </si>
  <si>
    <t>Steel base plates for guardrail posts on structures</t>
  </si>
  <si>
    <t>C11.4.14</t>
  </si>
  <si>
    <t>Nailing of gang nail plates on top of timber guardrail posts</t>
  </si>
  <si>
    <t>C11.4.15</t>
  </si>
  <si>
    <t>Disposal of existing guardrails</t>
  </si>
  <si>
    <t>C11.4.15.1</t>
  </si>
  <si>
    <t>Straight or curved longitudinal guardrails</t>
  </si>
  <si>
    <t>C11.4.15.2</t>
  </si>
  <si>
    <t>C11.4.15.3</t>
  </si>
  <si>
    <t>C11.5</t>
  </si>
  <si>
    <t>FENCING</t>
  </si>
  <si>
    <t>C11.5.1</t>
  </si>
  <si>
    <t>Supply and erect new fencing material for new fences and for supplementing material in existing fences which are being repaired or removed:</t>
  </si>
  <si>
    <t>C11.5.1.1</t>
  </si>
  <si>
    <r>
      <t xml:space="preserve">Zinc-coated barbed wire </t>
    </r>
    <r>
      <rPr>
        <i/>
        <sz val="10"/>
        <color theme="1"/>
        <rFont val="Arial"/>
        <family val="2"/>
      </rPr>
      <t>(grade, and size indicated)</t>
    </r>
  </si>
  <si>
    <t>C11.5.1.2</t>
  </si>
  <si>
    <r>
      <t xml:space="preserve">Zinc-coated smooth wire </t>
    </r>
    <r>
      <rPr>
        <i/>
        <sz val="10"/>
        <color theme="1"/>
        <rFont val="Arial"/>
        <family val="2"/>
      </rPr>
      <t>(grade and size Indicated)</t>
    </r>
  </si>
  <si>
    <t>C11.5.1.3</t>
  </si>
  <si>
    <t>Diamond mesh</t>
  </si>
  <si>
    <t>C11.5.1.4</t>
  </si>
  <si>
    <t>Wire netting</t>
  </si>
  <si>
    <t>C11.5.1.5</t>
  </si>
  <si>
    <t>Barbed-tape security barrier</t>
  </si>
  <si>
    <t>C11.5.1.6</t>
  </si>
  <si>
    <t>Hinge joint mesh square</t>
  </si>
  <si>
    <t>square metre (m2)</t>
  </si>
  <si>
    <t>C11.5.1.7</t>
  </si>
  <si>
    <r>
      <t xml:space="preserve">Standards </t>
    </r>
    <r>
      <rPr>
        <i/>
        <sz val="10"/>
        <color theme="1"/>
        <rFont val="Arial"/>
        <family val="2"/>
      </rPr>
      <t>(material, protection, length, diameter and type indicated)</t>
    </r>
  </si>
  <si>
    <t>C11.5.1.8</t>
  </si>
  <si>
    <r>
      <t xml:space="preserve">Droppers </t>
    </r>
    <r>
      <rPr>
        <i/>
        <sz val="10"/>
        <color theme="1"/>
        <rFont val="Arial"/>
        <family val="2"/>
      </rPr>
      <t>(material, protection, length, diameter and type indicated)</t>
    </r>
  </si>
  <si>
    <t>C11.5.1.9</t>
  </si>
  <si>
    <t>Straining posts, stays and anchors:</t>
  </si>
  <si>
    <t>Vertical</t>
  </si>
  <si>
    <r>
      <t xml:space="preserve">Steel straining posts </t>
    </r>
    <r>
      <rPr>
        <i/>
        <sz val="10"/>
        <color theme="1"/>
        <rFont val="Arial"/>
        <family val="2"/>
      </rPr>
      <t>(type, size and length and whether galvanized or painted indicated)</t>
    </r>
  </si>
  <si>
    <r>
      <t xml:space="preserve">Timber straining posts </t>
    </r>
    <r>
      <rPr>
        <i/>
        <sz val="10"/>
        <color theme="1"/>
        <rFont val="Arial"/>
        <family val="2"/>
      </rPr>
      <t>(protection, length and diameter indicated)</t>
    </r>
  </si>
  <si>
    <t>Inclined</t>
  </si>
  <si>
    <r>
      <t xml:space="preserve">Steel stays and anchors </t>
    </r>
    <r>
      <rPr>
        <i/>
        <sz val="10"/>
        <color theme="1"/>
        <rFont val="Arial"/>
        <family val="2"/>
      </rPr>
      <t>(protection, length, diameter and wall thickness indicated)</t>
    </r>
  </si>
  <si>
    <r>
      <t xml:space="preserve">Timber stays and anchors </t>
    </r>
    <r>
      <rPr>
        <i/>
        <sz val="10"/>
        <color theme="1"/>
        <rFont val="Arial"/>
        <family val="2"/>
      </rPr>
      <t>(protection, length and diameter indicated)</t>
    </r>
  </si>
  <si>
    <r>
      <t xml:space="preserve">Wire stays and anchors </t>
    </r>
    <r>
      <rPr>
        <i/>
        <sz val="10"/>
        <color theme="1"/>
        <rFont val="Arial"/>
        <family val="2"/>
      </rPr>
      <t>(diameter and type indicated)</t>
    </r>
  </si>
  <si>
    <t>Horizontal</t>
  </si>
  <si>
    <t>C11.5.1.10</t>
  </si>
  <si>
    <t>Extra over items C11.5.1.3; C11.5.1.4 and C11.5.1.6 for stone packing</t>
  </si>
  <si>
    <t>C11.5.1.11</t>
  </si>
  <si>
    <t>Extra over items C11.5.1.3; C11.5.1.4 and C11.5.1.6 for trenching</t>
  </si>
  <si>
    <t>C11.5.2</t>
  </si>
  <si>
    <r>
      <t xml:space="preserve">New gates </t>
    </r>
    <r>
      <rPr>
        <i/>
        <sz val="10"/>
        <color theme="1"/>
        <rFont val="Arial"/>
        <family val="2"/>
      </rPr>
      <t>(size and type indicated)</t>
    </r>
  </si>
  <si>
    <t>C11.5.3</t>
  </si>
  <si>
    <t>Moving existing fences and gates:</t>
  </si>
  <si>
    <t>C11.5.3.1</t>
  </si>
  <si>
    <t>Fences:</t>
  </si>
  <si>
    <t>Stock-proof fences</t>
  </si>
  <si>
    <t>Vermin-proof fences</t>
  </si>
  <si>
    <t>Pedestrian fences</t>
  </si>
  <si>
    <t>Security fences</t>
  </si>
  <si>
    <t>Game fences</t>
  </si>
  <si>
    <t>C11.5.3.2</t>
  </si>
  <si>
    <t>Gates</t>
  </si>
  <si>
    <t>C11.5.4</t>
  </si>
  <si>
    <t>Dismantling existing fences and gates:</t>
  </si>
  <si>
    <t>C11.5.4.1</t>
  </si>
  <si>
    <r>
      <t>Game fences</t>
    </r>
    <r>
      <rPr>
        <b/>
        <i/>
        <sz val="10"/>
        <color rgb="FF000000"/>
        <rFont val="Arial"/>
        <family val="2"/>
      </rPr>
      <t xml:space="preserve"> </t>
    </r>
  </si>
  <si>
    <t>C11.5.4.2</t>
  </si>
  <si>
    <r>
      <t xml:space="preserve">Gates </t>
    </r>
    <r>
      <rPr>
        <i/>
        <sz val="10"/>
        <color theme="1"/>
        <rFont val="Arial"/>
        <family val="2"/>
      </rPr>
      <t>(type and size indicated)</t>
    </r>
  </si>
  <si>
    <t>C11.5.5</t>
  </si>
  <si>
    <t>Providing temporary fences and gates:</t>
  </si>
  <si>
    <t>C11.5.5.1</t>
  </si>
  <si>
    <t>Stock-proof fence</t>
  </si>
  <si>
    <t>C11.5.5.2</t>
  </si>
  <si>
    <t>Vermin-proof fence</t>
  </si>
  <si>
    <t>C11.5.5.3</t>
  </si>
  <si>
    <t>Pedestrian fence</t>
  </si>
  <si>
    <t>C11.5.5.4</t>
  </si>
  <si>
    <t>C11.5.5.5</t>
  </si>
  <si>
    <r>
      <t xml:space="preserve">Temporary gates </t>
    </r>
    <r>
      <rPr>
        <i/>
        <sz val="10"/>
        <color theme="1"/>
        <rFont val="Arial"/>
        <family val="2"/>
      </rPr>
      <t>(type and size indicated)</t>
    </r>
  </si>
  <si>
    <t>C11.5.6</t>
  </si>
  <si>
    <t>Ringbolts for anchoring fencing to structures</t>
  </si>
  <si>
    <t>C11.5.7</t>
  </si>
  <si>
    <t>Drilling and blasting holes for posts and anchors</t>
  </si>
  <si>
    <t>C11.5.8</t>
  </si>
  <si>
    <t>Posts fixed horizontally to the bottom of wire mesh for the closing of openings under fences:</t>
  </si>
  <si>
    <t>C11.5.8.1</t>
  </si>
  <si>
    <r>
      <t xml:space="preserve">Timber posts </t>
    </r>
    <r>
      <rPr>
        <i/>
        <sz val="10"/>
        <color theme="1"/>
        <rFont val="Arial"/>
        <family val="2"/>
      </rPr>
      <t>(diameter indicated)</t>
    </r>
  </si>
  <si>
    <t>C11.5.8.2</t>
  </si>
  <si>
    <r>
      <t xml:space="preserve">Mild steel pipes </t>
    </r>
    <r>
      <rPr>
        <i/>
        <sz val="10"/>
        <color theme="1"/>
        <rFont val="Arial"/>
        <family val="2"/>
      </rPr>
      <t>(diameter and wall thickness indicated)</t>
    </r>
  </si>
  <si>
    <t>C11.5.9</t>
  </si>
  <si>
    <r>
      <t xml:space="preserve">Repairing existing fences </t>
    </r>
    <r>
      <rPr>
        <i/>
        <sz val="10"/>
        <color theme="1"/>
        <rFont val="Arial"/>
        <family val="2"/>
      </rPr>
      <t>(type indicated)</t>
    </r>
  </si>
  <si>
    <t>C11.5.10</t>
  </si>
  <si>
    <t>Disposal of existing fencing materials</t>
  </si>
  <si>
    <t>C11.5.10.1</t>
  </si>
  <si>
    <r>
      <t xml:space="preserve">… </t>
    </r>
    <r>
      <rPr>
        <i/>
        <sz val="10"/>
        <rFont val="Arial"/>
        <family val="2"/>
      </rPr>
      <t>(type indicated)</t>
    </r>
  </si>
  <si>
    <t>C11.5.10.2</t>
  </si>
  <si>
    <r>
      <t xml:space="preserve">… etc. </t>
    </r>
    <r>
      <rPr>
        <i/>
        <sz val="10"/>
        <color theme="1"/>
        <rFont val="Arial"/>
        <family val="2"/>
      </rPr>
      <t>(type indicated)</t>
    </r>
  </si>
  <si>
    <t>C11.5.10.3</t>
  </si>
  <si>
    <t>C11.5.10.4</t>
  </si>
  <si>
    <t>C11.5.10.5</t>
  </si>
  <si>
    <t>C11.5.10.6</t>
  </si>
  <si>
    <r>
      <t xml:space="preserve">Gates </t>
    </r>
    <r>
      <rPr>
        <i/>
        <sz val="10"/>
        <color theme="1"/>
        <rFont val="Arial"/>
        <family val="2"/>
      </rPr>
      <t>(type indicated)</t>
    </r>
  </si>
  <si>
    <t>C11.6</t>
  </si>
  <si>
    <t xml:space="preserve">ROAD SIGNS </t>
  </si>
  <si>
    <t>C11.6.1</t>
  </si>
  <si>
    <t>Road signboards with painted or coloured semi-matt background. Symbols, lettering and borders in semi- matt black or in Class I retro-reflective material, where the sign board is constructed from:</t>
  </si>
  <si>
    <t>C11.6.1.1</t>
  </si>
  <si>
    <t>Aluminium sheet (2,0mm thick):</t>
  </si>
  <si>
    <r>
      <t>Area 0 to 0,5 m</t>
    </r>
    <r>
      <rPr>
        <vertAlign val="superscript"/>
        <sz val="10"/>
        <rFont val="Arial"/>
        <family val="2"/>
      </rPr>
      <t>2</t>
    </r>
  </si>
  <si>
    <r>
      <t>Area exceeding 0,5 m</t>
    </r>
    <r>
      <rPr>
        <vertAlign val="superscript"/>
        <sz val="10"/>
        <rFont val="Arial"/>
        <family val="2"/>
      </rPr>
      <t>2</t>
    </r>
    <r>
      <rPr>
        <sz val="10"/>
        <rFont val="Arial"/>
        <family val="2"/>
      </rPr>
      <t xml:space="preserve"> but not 2,0 m</t>
    </r>
    <r>
      <rPr>
        <vertAlign val="superscript"/>
        <sz val="10"/>
        <rFont val="Arial"/>
        <family val="2"/>
      </rPr>
      <t>2</t>
    </r>
  </si>
  <si>
    <r>
      <t>Area exceeding 2,0 m</t>
    </r>
    <r>
      <rPr>
        <vertAlign val="superscript"/>
        <sz val="10"/>
        <rFont val="Arial"/>
        <family val="2"/>
      </rPr>
      <t>2</t>
    </r>
    <r>
      <rPr>
        <sz val="10"/>
        <rFont val="Arial"/>
        <family val="2"/>
      </rPr>
      <t xml:space="preserve"> but not 10 m</t>
    </r>
    <r>
      <rPr>
        <vertAlign val="superscript"/>
        <sz val="10"/>
        <rFont val="Arial"/>
        <family val="2"/>
      </rPr>
      <t>2</t>
    </r>
  </si>
  <si>
    <r>
      <t>Area exceeding 10 m</t>
    </r>
    <r>
      <rPr>
        <vertAlign val="superscript"/>
        <sz val="10"/>
        <rFont val="Arial"/>
        <family val="2"/>
      </rPr>
      <t>2</t>
    </r>
  </si>
  <si>
    <t>C11.6.1.2</t>
  </si>
  <si>
    <t>Aluminium composite sheet</t>
  </si>
  <si>
    <r>
      <t>Area 0 to 0,5 m</t>
    </r>
    <r>
      <rPr>
        <vertAlign val="superscript"/>
        <sz val="10"/>
        <color theme="1"/>
        <rFont val="Arial"/>
        <family val="2"/>
      </rPr>
      <t xml:space="preserve">2  </t>
    </r>
    <r>
      <rPr>
        <i/>
        <sz val="10"/>
        <color theme="1"/>
        <rFont val="Arial"/>
        <family val="2"/>
      </rPr>
      <t>(indicate plate thickness, 2,0 or 3,0mm)</t>
    </r>
  </si>
  <si>
    <r>
      <t>Area exceeding 0,5 m</t>
    </r>
    <r>
      <rPr>
        <vertAlign val="superscript"/>
        <sz val="10"/>
        <color theme="1"/>
        <rFont val="Arial"/>
        <family val="2"/>
      </rPr>
      <t>2</t>
    </r>
    <r>
      <rPr>
        <sz val="10"/>
        <color theme="1"/>
        <rFont val="Arial"/>
        <family val="2"/>
      </rPr>
      <t xml:space="preserve"> but not 2,0 m</t>
    </r>
    <r>
      <rPr>
        <vertAlign val="superscript"/>
        <sz val="10"/>
        <color theme="1"/>
        <rFont val="Arial"/>
        <family val="2"/>
      </rPr>
      <t xml:space="preserve">2  </t>
    </r>
    <r>
      <rPr>
        <i/>
        <sz val="10"/>
        <color theme="1"/>
        <rFont val="Arial"/>
        <family val="2"/>
      </rPr>
      <t>(indicate plate thickness, 2,0 or 3,0mm)</t>
    </r>
  </si>
  <si>
    <r>
      <t>Area exceeding 2,0 m</t>
    </r>
    <r>
      <rPr>
        <vertAlign val="superscript"/>
        <sz val="10"/>
        <color theme="1"/>
        <rFont val="Arial"/>
        <family val="2"/>
      </rPr>
      <t>2</t>
    </r>
    <r>
      <rPr>
        <sz val="10"/>
        <color theme="1"/>
        <rFont val="Arial"/>
        <family val="2"/>
      </rPr>
      <t xml:space="preserve"> but not 10 m</t>
    </r>
    <r>
      <rPr>
        <vertAlign val="superscript"/>
        <sz val="10"/>
        <color theme="1"/>
        <rFont val="Arial"/>
        <family val="2"/>
      </rPr>
      <t>2</t>
    </r>
    <r>
      <rPr>
        <sz val="10"/>
        <color theme="1"/>
        <rFont val="Arial"/>
        <family val="2"/>
      </rPr>
      <t xml:space="preserve"> (3,0mm plate thickness)</t>
    </r>
  </si>
  <si>
    <r>
      <t>Area exceeding 10 m</t>
    </r>
    <r>
      <rPr>
        <vertAlign val="superscript"/>
        <sz val="10"/>
        <rFont val="Arial"/>
        <family val="2"/>
      </rPr>
      <t>2</t>
    </r>
    <r>
      <rPr>
        <sz val="10"/>
        <rFont val="Arial"/>
        <family val="2"/>
      </rPr>
      <t xml:space="preserve"> (3,0mm plate thickness)</t>
    </r>
  </si>
  <si>
    <t>C11.6.1.3</t>
  </si>
  <si>
    <t>Prepainted galvanized steel plate:</t>
  </si>
  <si>
    <t>C11.6.1.4</t>
  </si>
  <si>
    <t>Prepainted galvanized steel profiles (200mm high panels):</t>
  </si>
  <si>
    <t>C11.6.1.5</t>
  </si>
  <si>
    <r>
      <t xml:space="preserve">Other material </t>
    </r>
    <r>
      <rPr>
        <i/>
        <sz val="10"/>
        <color theme="1"/>
        <rFont val="Arial"/>
        <family val="2"/>
      </rPr>
      <t>(details indicated)</t>
    </r>
    <r>
      <rPr>
        <sz val="10"/>
        <color theme="1"/>
        <rFont val="Arial"/>
        <family val="2"/>
      </rPr>
      <t>:</t>
    </r>
  </si>
  <si>
    <r>
      <t>Area exceeding 2,0 m</t>
    </r>
    <r>
      <rPr>
        <vertAlign val="superscript"/>
        <sz val="10"/>
        <rFont val="Arial"/>
        <family val="2"/>
      </rPr>
      <t xml:space="preserve">2 </t>
    </r>
    <r>
      <rPr>
        <sz val="10"/>
        <rFont val="Arial"/>
        <family val="2"/>
      </rPr>
      <t>but not 10 m</t>
    </r>
    <r>
      <rPr>
        <vertAlign val="superscript"/>
        <sz val="10"/>
        <rFont val="Arial"/>
        <family val="2"/>
      </rPr>
      <t>2</t>
    </r>
  </si>
  <si>
    <t>C11.6.1.6</t>
  </si>
  <si>
    <t>Extra over items C11.6.1.1 to C11.6.1.4 for attaching signboards to overhead gantry structures and overhead to bridges</t>
  </si>
  <si>
    <t>C11.6.1.7</t>
  </si>
  <si>
    <r>
      <t>Regulatory signs, permanent</t>
    </r>
    <r>
      <rPr>
        <b/>
        <i/>
        <sz val="10"/>
        <color rgb="FF000000"/>
        <rFont val="Arial"/>
        <family val="2"/>
      </rPr>
      <t xml:space="preserve"> </t>
    </r>
  </si>
  <si>
    <r>
      <t xml:space="preserve">600mm diameter </t>
    </r>
    <r>
      <rPr>
        <i/>
        <sz val="10"/>
        <color theme="1"/>
        <rFont val="Arial"/>
        <family val="2"/>
      </rPr>
      <t>(signboard material, background and symbol retro-reflective class indicated)</t>
    </r>
  </si>
  <si>
    <r>
      <t xml:space="preserve">900mm diameter </t>
    </r>
    <r>
      <rPr>
        <i/>
        <sz val="10"/>
        <color theme="1"/>
        <rFont val="Arial"/>
        <family val="2"/>
      </rPr>
      <t>(signboard material, background and symbol retro-reflective class indicated)</t>
    </r>
  </si>
  <si>
    <r>
      <t xml:space="preserve">1200mm diameter </t>
    </r>
    <r>
      <rPr>
        <i/>
        <sz val="10"/>
        <color theme="1"/>
        <rFont val="Arial"/>
        <family val="2"/>
      </rPr>
      <t>(signboard material, background and symbol retro-reflective class indicated)</t>
    </r>
  </si>
  <si>
    <t>C11.6.1.8</t>
  </si>
  <si>
    <t>Regulatory signs, temporary</t>
  </si>
  <si>
    <t>C11.6.1.9</t>
  </si>
  <si>
    <r>
      <t>Warning signs, permanent</t>
    </r>
    <r>
      <rPr>
        <b/>
        <i/>
        <sz val="10"/>
        <color theme="1"/>
        <rFont val="Arial"/>
        <family val="2"/>
      </rPr>
      <t xml:space="preserve"> </t>
    </r>
  </si>
  <si>
    <r>
      <t xml:space="preserve">600mm size </t>
    </r>
    <r>
      <rPr>
        <i/>
        <sz val="10"/>
        <color theme="1"/>
        <rFont val="Arial"/>
        <family val="2"/>
      </rPr>
      <t>(signboard material, background and symbol retro-reflective class indicated)</t>
    </r>
  </si>
  <si>
    <r>
      <t xml:space="preserve">900mm size </t>
    </r>
    <r>
      <rPr>
        <i/>
        <sz val="10"/>
        <color theme="1"/>
        <rFont val="Arial"/>
        <family val="2"/>
      </rPr>
      <t>(signboard material, background and symbol retro-reflective class indicated)</t>
    </r>
  </si>
  <si>
    <r>
      <t xml:space="preserve">1200mm size </t>
    </r>
    <r>
      <rPr>
        <i/>
        <sz val="10"/>
        <color theme="1"/>
        <rFont val="Arial"/>
        <family val="2"/>
      </rPr>
      <t>(signboard material, background and symbol retro-reflective class indicated)</t>
    </r>
  </si>
  <si>
    <r>
      <t xml:space="preserve">1500mm size </t>
    </r>
    <r>
      <rPr>
        <i/>
        <sz val="10"/>
        <color theme="1"/>
        <rFont val="Arial"/>
        <family val="2"/>
      </rPr>
      <t>(signboard material, background and symbol retro-reflective class indicated)</t>
    </r>
  </si>
  <si>
    <t>C11.6.1.10</t>
  </si>
  <si>
    <r>
      <t>Warning signs, temporary</t>
    </r>
    <r>
      <rPr>
        <b/>
        <i/>
        <sz val="10"/>
        <color rgb="FF000000"/>
        <rFont val="Arial"/>
        <family val="2"/>
      </rPr>
      <t xml:space="preserve"> </t>
    </r>
  </si>
  <si>
    <t>C11.6.1.11</t>
  </si>
  <si>
    <r>
      <t xml:space="preserve">Supplementary plates to permanent regulatory or warning signs </t>
    </r>
    <r>
      <rPr>
        <i/>
        <sz val="10"/>
        <color theme="1"/>
        <rFont val="Arial"/>
        <family val="2"/>
      </rPr>
      <t>(signboard material, background and symbol retro-reflective class indicated)</t>
    </r>
  </si>
  <si>
    <t>C11.6.1.12</t>
  </si>
  <si>
    <r>
      <t xml:space="preserve">Supplementary plates to temporary regulatory or warning signs </t>
    </r>
    <r>
      <rPr>
        <i/>
        <sz val="10"/>
        <color theme="1"/>
        <rFont val="Arial"/>
        <family val="2"/>
      </rPr>
      <t>(signboard material, background and symbol retro-reflective class indicated)</t>
    </r>
  </si>
  <si>
    <t>C11.6.2</t>
  </si>
  <si>
    <t>Extra over on item C11.6.1 for using:</t>
  </si>
  <si>
    <t>C11.6.2.1</t>
  </si>
  <si>
    <t>Background of retro-reflective material:</t>
  </si>
  <si>
    <t>Class I</t>
  </si>
  <si>
    <t>Class III</t>
  </si>
  <si>
    <t>Class IV specify a) or b)</t>
  </si>
  <si>
    <t>C11.6.2.2</t>
  </si>
  <si>
    <t>Lettering, symbols, numbers, arrows, emblems and borders of retro-reflective material:</t>
  </si>
  <si>
    <t>C11.6.3</t>
  </si>
  <si>
    <r>
      <t xml:space="preserve">Road sign supports </t>
    </r>
    <r>
      <rPr>
        <sz val="10"/>
        <color theme="1"/>
        <rFont val="Arial"/>
        <family val="2"/>
      </rPr>
      <t>(overhead road sign structures excluded)</t>
    </r>
    <r>
      <rPr>
        <b/>
        <sz val="10"/>
        <rFont val="Arial"/>
        <family val="2"/>
      </rPr>
      <t>:</t>
    </r>
  </si>
  <si>
    <t>C11.6.3.1</t>
  </si>
  <si>
    <r>
      <t xml:space="preserve">Steel tubing </t>
    </r>
    <r>
      <rPr>
        <i/>
        <sz val="10"/>
        <color theme="1"/>
        <rFont val="Arial"/>
        <family val="2"/>
      </rPr>
      <t>(diameter and wall thickness indicated)</t>
    </r>
  </si>
  <si>
    <t>C11.6.3.2</t>
  </si>
  <si>
    <r>
      <t xml:space="preserve">Timber </t>
    </r>
    <r>
      <rPr>
        <i/>
        <sz val="10"/>
        <color theme="1"/>
        <rFont val="Arial"/>
        <family val="2"/>
      </rPr>
      <t>(diameter and type indicated)</t>
    </r>
  </si>
  <si>
    <t>C11.6.4</t>
  </si>
  <si>
    <t xml:space="preserve">Kilometre Markers  </t>
  </si>
  <si>
    <t>C11.6.4.1</t>
  </si>
  <si>
    <r>
      <t xml:space="preserve">Kilometre markers on posts </t>
    </r>
    <r>
      <rPr>
        <i/>
        <sz val="10"/>
        <color theme="1"/>
        <rFont val="Arial"/>
        <family val="2"/>
      </rPr>
      <t>(type and post indicated and reference to drawings)</t>
    </r>
  </si>
  <si>
    <t>C11.6.4.2</t>
  </si>
  <si>
    <t>Replace marker boards on existing kilometre posts</t>
  </si>
  <si>
    <t>C11.6.5</t>
  </si>
  <si>
    <r>
      <t xml:space="preserve">Excavation and backfilling for road sign supports </t>
    </r>
    <r>
      <rPr>
        <b/>
        <sz val="10"/>
        <color theme="1"/>
        <rFont val="Arial"/>
        <family val="2"/>
      </rPr>
      <t>(not applicable to kilometre posts)</t>
    </r>
  </si>
  <si>
    <t>C11.6.5.1</t>
  </si>
  <si>
    <t>Excavating soft material and backfilling</t>
  </si>
  <si>
    <t>C11.6.5.2</t>
  </si>
  <si>
    <t>Excavating soft or intermediate material and backfilling using labour enhanced construction methods</t>
  </si>
  <si>
    <t>C11.6.5.3</t>
  </si>
  <si>
    <t>Extra over item C11.6.5.1 and C11.6.5.2 for cement-treated soil backfill</t>
  </si>
  <si>
    <t>C11.6.5.4</t>
  </si>
  <si>
    <t>Extra over item C11.6.5.1 for hard material excavation</t>
  </si>
  <si>
    <t>C11.6.5.5</t>
  </si>
  <si>
    <t>Imported backfill material from commercial sources</t>
  </si>
  <si>
    <t>C11.6.6</t>
  </si>
  <si>
    <t>Dismantling, storing and re-erecting road signs with a surface area of:</t>
  </si>
  <si>
    <t>C11.6.6.1</t>
  </si>
  <si>
    <t>C11.6.6.2</t>
  </si>
  <si>
    <t>C11.6.6.3</t>
  </si>
  <si>
    <r>
      <t>Exceeding 2,0 m</t>
    </r>
    <r>
      <rPr>
        <vertAlign val="superscript"/>
        <sz val="10"/>
        <rFont val="Arial"/>
        <family val="2"/>
      </rPr>
      <t>2</t>
    </r>
    <r>
      <rPr>
        <sz val="10"/>
        <rFont val="Arial"/>
        <family val="2"/>
      </rPr>
      <t xml:space="preserve"> but not 10 m</t>
    </r>
    <r>
      <rPr>
        <vertAlign val="superscript"/>
        <sz val="10"/>
        <rFont val="Arial"/>
        <family val="2"/>
      </rPr>
      <t>2</t>
    </r>
  </si>
  <si>
    <t>C11.6.6.4</t>
  </si>
  <si>
    <r>
      <t>Exceeding 10 m</t>
    </r>
    <r>
      <rPr>
        <vertAlign val="superscript"/>
        <sz val="10"/>
        <rFont val="Arial"/>
        <family val="2"/>
      </rPr>
      <t>2</t>
    </r>
  </si>
  <si>
    <t>C11.6.7</t>
  </si>
  <si>
    <t>Dismantling and storing of road signs and overhead signs</t>
  </si>
  <si>
    <t>C11.6.7.1</t>
  </si>
  <si>
    <t>Dismantling and storing of road signs with a surface area of:</t>
  </si>
  <si>
    <t>C11.6.7.2</t>
  </si>
  <si>
    <t>Dismantling and storing of overhead signs with a surface area of:</t>
  </si>
  <si>
    <r>
      <t>Area exceeding 0 m</t>
    </r>
    <r>
      <rPr>
        <vertAlign val="superscript"/>
        <sz val="10"/>
        <rFont val="Arial"/>
        <family val="2"/>
      </rPr>
      <t>2</t>
    </r>
    <r>
      <rPr>
        <sz val="10"/>
        <rFont val="Arial"/>
        <family val="2"/>
      </rPr>
      <t xml:space="preserve"> but not 2,0 m</t>
    </r>
    <r>
      <rPr>
        <vertAlign val="superscript"/>
        <sz val="10"/>
        <rFont val="Arial"/>
        <family val="2"/>
      </rPr>
      <t>2</t>
    </r>
  </si>
  <si>
    <t>C11.6.8</t>
  </si>
  <si>
    <t>Danger plates at culverts/structures</t>
  </si>
  <si>
    <t>C11.6.8.1</t>
  </si>
  <si>
    <r>
      <t xml:space="preserve">Size 150 x 600mm </t>
    </r>
    <r>
      <rPr>
        <i/>
        <sz val="10"/>
        <color theme="1"/>
        <rFont val="Arial"/>
        <family val="2"/>
      </rPr>
      <t>(state post type and reflective material)</t>
    </r>
  </si>
  <si>
    <t>C11.6.8.2</t>
  </si>
  <si>
    <r>
      <t xml:space="preserve">Size 200 x 800mm </t>
    </r>
    <r>
      <rPr>
        <i/>
        <sz val="10"/>
        <color theme="1"/>
        <rFont val="Arial"/>
        <family val="2"/>
      </rPr>
      <t>(state post type and reflective material)</t>
    </r>
  </si>
  <si>
    <t>C11.6.8.3</t>
  </si>
  <si>
    <r>
      <t xml:space="preserve">Size 300 x 1200mm </t>
    </r>
    <r>
      <rPr>
        <i/>
        <sz val="10"/>
        <color theme="1"/>
        <rFont val="Arial"/>
        <family val="2"/>
      </rPr>
      <t>(state post type and reflective material)</t>
    </r>
  </si>
  <si>
    <t>C11.6.9</t>
  </si>
  <si>
    <t>Installation of traffic signals</t>
  </si>
  <si>
    <t>C11.6.9.1</t>
  </si>
  <si>
    <t>Specialist installation of traffic signals</t>
  </si>
  <si>
    <t>C11.6.9.2</t>
  </si>
  <si>
    <t>Handling cost, profit and all other charges of sub item C11.6.9.1</t>
  </si>
  <si>
    <t>C11.6.10</t>
  </si>
  <si>
    <t>Disposing of road signs with a surface area of:</t>
  </si>
  <si>
    <t>C11.6.10.1</t>
  </si>
  <si>
    <t>C11.6.10.2</t>
  </si>
  <si>
    <t>C11.6.10.3</t>
  </si>
  <si>
    <t>C11.6.10.4</t>
  </si>
  <si>
    <t>C11.6.11</t>
  </si>
  <si>
    <t>Disposing of overhead road signs:</t>
  </si>
  <si>
    <t>C11.6.11.1</t>
  </si>
  <si>
    <r>
      <t>Up to 10 m</t>
    </r>
    <r>
      <rPr>
        <vertAlign val="superscript"/>
        <sz val="10"/>
        <rFont val="Arial"/>
        <family val="2"/>
      </rPr>
      <t>2</t>
    </r>
  </si>
  <si>
    <t>C11.6.11.2</t>
  </si>
  <si>
    <t>C11.7</t>
  </si>
  <si>
    <t>ROAD MARKINGS AND ROAD STUDS</t>
  </si>
  <si>
    <t>C11.7.1</t>
  </si>
  <si>
    <t>Road marking:</t>
  </si>
  <si>
    <t>C11.7.1.1</t>
  </si>
  <si>
    <r>
      <t xml:space="preserve">White lines broken or unbroken </t>
    </r>
    <r>
      <rPr>
        <i/>
        <sz val="10"/>
        <color theme="1"/>
        <rFont val="Arial"/>
        <family val="2"/>
      </rPr>
      <t>(paint type and width of line indicated)</t>
    </r>
  </si>
  <si>
    <t>C11.7.1.2</t>
  </si>
  <si>
    <r>
      <t xml:space="preserve">Yellow lines broken or unbroken </t>
    </r>
    <r>
      <rPr>
        <i/>
        <sz val="10"/>
        <color theme="1"/>
        <rFont val="Arial"/>
        <family val="2"/>
      </rPr>
      <t>(paint type and width of line indicated)</t>
    </r>
  </si>
  <si>
    <t>C11.7.1.3</t>
  </si>
  <si>
    <r>
      <t xml:space="preserve">Red lines broken or unbroken </t>
    </r>
    <r>
      <rPr>
        <i/>
        <sz val="10"/>
        <color theme="1"/>
        <rFont val="Arial"/>
        <family val="2"/>
      </rPr>
      <t>(paint type and width of line indicated)</t>
    </r>
  </si>
  <si>
    <t>C11.7.1.4</t>
  </si>
  <si>
    <r>
      <t xml:space="preserve">White lettering and symbols </t>
    </r>
    <r>
      <rPr>
        <i/>
        <sz val="10"/>
        <color theme="1"/>
        <rFont val="Arial"/>
        <family val="2"/>
      </rPr>
      <t>(paint type indicated)</t>
    </r>
  </si>
  <si>
    <t>C11.7.1.5</t>
  </si>
  <si>
    <r>
      <t xml:space="preserve">Yellow lettering and symbols </t>
    </r>
    <r>
      <rPr>
        <i/>
        <sz val="10"/>
        <color theme="1"/>
        <rFont val="Arial"/>
        <family val="2"/>
      </rPr>
      <t>(paint type indicated)</t>
    </r>
  </si>
  <si>
    <t>C11.7.1.6</t>
  </si>
  <si>
    <r>
      <t xml:space="preserve">Red lettering and symbols </t>
    </r>
    <r>
      <rPr>
        <i/>
        <sz val="10"/>
        <color theme="1"/>
        <rFont val="Arial"/>
        <family val="2"/>
      </rPr>
      <t>(paint type indicated)</t>
    </r>
  </si>
  <si>
    <t>C11.7.1.7</t>
  </si>
  <si>
    <r>
      <t xml:space="preserve">Transverse lines, painted island and arrestor bed markings (any colour) </t>
    </r>
    <r>
      <rPr>
        <i/>
        <sz val="10"/>
        <color theme="1"/>
        <rFont val="Arial"/>
        <family val="2"/>
      </rPr>
      <t>(paint type indicated)</t>
    </r>
  </si>
  <si>
    <t>C11.7.1.8</t>
  </si>
  <si>
    <r>
      <t xml:space="preserve">Labour enhanced hand painted white lines broken or unbroken </t>
    </r>
    <r>
      <rPr>
        <i/>
        <sz val="10"/>
        <color theme="1"/>
        <rFont val="Arial"/>
        <family val="2"/>
      </rPr>
      <t>(paint type and width of line indicated)</t>
    </r>
    <r>
      <rPr>
        <b/>
        <i/>
        <sz val="10"/>
        <color theme="1"/>
        <rFont val="Arial"/>
        <family val="2"/>
      </rPr>
      <t xml:space="preserve"> </t>
    </r>
  </si>
  <si>
    <t>C11.7.1.9</t>
  </si>
  <si>
    <r>
      <t xml:space="preserve">Labour enhanced hand painted yellow lines broken or unbroken </t>
    </r>
    <r>
      <rPr>
        <i/>
        <sz val="10"/>
        <color theme="1"/>
        <rFont val="Arial"/>
        <family val="2"/>
      </rPr>
      <t>(paint type and width of line indicated)</t>
    </r>
    <r>
      <rPr>
        <b/>
        <i/>
        <sz val="10"/>
        <color theme="1"/>
        <rFont val="Arial"/>
        <family val="2"/>
      </rPr>
      <t xml:space="preserve"> </t>
    </r>
  </si>
  <si>
    <t>C11.7.1.10</t>
  </si>
  <si>
    <r>
      <t xml:space="preserve">Labour enhanced hand painted red lines broken or unbroken </t>
    </r>
    <r>
      <rPr>
        <i/>
        <sz val="10"/>
        <color theme="1"/>
        <rFont val="Arial"/>
        <family val="2"/>
      </rPr>
      <t>(paint type and width of line indicated)</t>
    </r>
    <r>
      <rPr>
        <b/>
        <i/>
        <sz val="10"/>
        <color theme="1"/>
        <rFont val="Arial"/>
        <family val="2"/>
      </rPr>
      <t xml:space="preserve"> </t>
    </r>
  </si>
  <si>
    <t>C11.7.1.11</t>
  </si>
  <si>
    <r>
      <t xml:space="preserve">Labour enhanced hand painted white lettering and symbols </t>
    </r>
    <r>
      <rPr>
        <i/>
        <sz val="10"/>
        <color theme="1"/>
        <rFont val="Arial"/>
        <family val="2"/>
      </rPr>
      <t>(paint type indicated)</t>
    </r>
    <r>
      <rPr>
        <b/>
        <i/>
        <sz val="10"/>
        <color theme="1"/>
        <rFont val="Arial"/>
        <family val="2"/>
      </rPr>
      <t xml:space="preserve"> </t>
    </r>
  </si>
  <si>
    <t>C11.7.1.12</t>
  </si>
  <si>
    <r>
      <t xml:space="preserve">Labour enhanced hand painted yellow lettering and symbols </t>
    </r>
    <r>
      <rPr>
        <i/>
        <sz val="10"/>
        <color theme="1"/>
        <rFont val="Arial"/>
        <family val="2"/>
      </rPr>
      <t>(paint type indicated)</t>
    </r>
  </si>
  <si>
    <t>C11.7.1.13</t>
  </si>
  <si>
    <r>
      <t xml:space="preserve">Labour enhanced hand painted transverse lines, painted island and arrestor bed markings (any colour) </t>
    </r>
    <r>
      <rPr>
        <i/>
        <sz val="10"/>
        <color theme="1"/>
        <rFont val="Arial"/>
        <family val="2"/>
      </rPr>
      <t>(paint type indicated)</t>
    </r>
  </si>
  <si>
    <t>C11.7.1.14</t>
  </si>
  <si>
    <r>
      <t xml:space="preserve">Labour enhanced hand painted kerb markings (any colour) </t>
    </r>
    <r>
      <rPr>
        <i/>
        <sz val="10"/>
        <color theme="1"/>
        <rFont val="Arial"/>
        <family val="2"/>
      </rPr>
      <t>(paint type indicated)</t>
    </r>
    <r>
      <rPr>
        <b/>
        <i/>
        <sz val="10"/>
        <color theme="1"/>
        <rFont val="Arial"/>
        <family val="2"/>
      </rPr>
      <t xml:space="preserve"> </t>
    </r>
  </si>
  <si>
    <t>C11.7.1.15</t>
  </si>
  <si>
    <r>
      <t xml:space="preserve">Labour enhanced hand operated pressure applied machine white lines broken or unbroken </t>
    </r>
    <r>
      <rPr>
        <i/>
        <sz val="10"/>
        <color theme="1"/>
        <rFont val="Arial"/>
        <family val="2"/>
      </rPr>
      <t>(paint type and width of line indicated)</t>
    </r>
    <r>
      <rPr>
        <b/>
        <i/>
        <sz val="10"/>
        <color theme="1"/>
        <rFont val="Arial"/>
        <family val="2"/>
      </rPr>
      <t xml:space="preserve"> </t>
    </r>
  </si>
  <si>
    <t>C11.7.1.16</t>
  </si>
  <si>
    <r>
      <t xml:space="preserve">Labour enhanced hand operated pressure applied machine yellow lines broken or unbroken </t>
    </r>
    <r>
      <rPr>
        <i/>
        <sz val="10"/>
        <color theme="1"/>
        <rFont val="Arial"/>
        <family val="2"/>
      </rPr>
      <t>(paint type and width of line indicated)</t>
    </r>
    <r>
      <rPr>
        <b/>
        <i/>
        <sz val="10"/>
        <color theme="1"/>
        <rFont val="Arial"/>
        <family val="2"/>
      </rPr>
      <t xml:space="preserve"> </t>
    </r>
  </si>
  <si>
    <t>C11.7.1.17</t>
  </si>
  <si>
    <r>
      <t xml:space="preserve">Labour enhanced hand operated pressure applied machine red lines broken or unbroken </t>
    </r>
    <r>
      <rPr>
        <i/>
        <sz val="10"/>
        <color theme="1"/>
        <rFont val="Arial"/>
        <family val="2"/>
      </rPr>
      <t>(paint type and width of line indicated)</t>
    </r>
    <r>
      <rPr>
        <b/>
        <i/>
        <sz val="10"/>
        <color theme="1"/>
        <rFont val="Arial"/>
        <family val="2"/>
      </rPr>
      <t xml:space="preserve"> </t>
    </r>
  </si>
  <si>
    <t>C11.7.1.18</t>
  </si>
  <si>
    <r>
      <t xml:space="preserve">Labour enhanced hand operated pressure applied machine white lettering and symbols </t>
    </r>
    <r>
      <rPr>
        <i/>
        <sz val="10"/>
        <color theme="1"/>
        <rFont val="Arial"/>
        <family val="2"/>
      </rPr>
      <t>(paint type indicated)</t>
    </r>
  </si>
  <si>
    <t>C11.7.1.19</t>
  </si>
  <si>
    <r>
      <t xml:space="preserve">Labour enhanced hand operated pressure applied machine yellow lettering and symbols </t>
    </r>
    <r>
      <rPr>
        <i/>
        <sz val="10"/>
        <color theme="1"/>
        <rFont val="Arial"/>
        <family val="2"/>
      </rPr>
      <t>(paint type indicated)</t>
    </r>
    <r>
      <rPr>
        <b/>
        <i/>
        <sz val="10"/>
        <color theme="1"/>
        <rFont val="Arial"/>
        <family val="2"/>
      </rPr>
      <t xml:space="preserve"> </t>
    </r>
  </si>
  <si>
    <t>C11.7.1.20</t>
  </si>
  <si>
    <r>
      <t xml:space="preserve">Labour enhanced hand operated pressure applied machine transverse lines, painted island and arrestor bed markings (any colour) </t>
    </r>
    <r>
      <rPr>
        <i/>
        <sz val="10"/>
        <color theme="1"/>
        <rFont val="Arial"/>
        <family val="2"/>
      </rPr>
      <t>(paint type indicated)</t>
    </r>
  </si>
  <si>
    <t>C11.7.2</t>
  </si>
  <si>
    <t>Retro-reflective road marking:</t>
  </si>
  <si>
    <t>C11.7.2.1</t>
  </si>
  <si>
    <r>
      <t xml:space="preserve">White lines broken or unbroken </t>
    </r>
    <r>
      <rPr>
        <i/>
        <sz val="10"/>
        <rFont val="Arial"/>
        <family val="2"/>
      </rPr>
      <t>(Type 1, SANS 731-1 solvent bourne paint)</t>
    </r>
  </si>
  <si>
    <t>100mm wide</t>
  </si>
  <si>
    <t>150mm wide</t>
  </si>
  <si>
    <t>200mm wide</t>
  </si>
  <si>
    <t>C11.7.2.2</t>
  </si>
  <si>
    <r>
      <t xml:space="preserve">Yellow lines broken or unbroken </t>
    </r>
    <r>
      <rPr>
        <i/>
        <sz val="10"/>
        <rFont val="Arial"/>
        <family val="2"/>
      </rPr>
      <t>(Type 1, SANS 731-1 solvent bourne paint)</t>
    </r>
  </si>
  <si>
    <t>C11.7.2.3</t>
  </si>
  <si>
    <r>
      <t xml:space="preserve">Red lines broken or unbroken </t>
    </r>
    <r>
      <rPr>
        <i/>
        <sz val="10"/>
        <rFont val="Arial"/>
        <family val="2"/>
      </rPr>
      <t>(paint type and width of line indicated)</t>
    </r>
  </si>
  <si>
    <t>C11.7.2.4</t>
  </si>
  <si>
    <r>
      <t xml:space="preserve">White lettering and symbols </t>
    </r>
    <r>
      <rPr>
        <i/>
        <sz val="10"/>
        <rFont val="Arial"/>
        <family val="2"/>
      </rPr>
      <t>(Type 1, SANS 731-1 solvent bourne paint)</t>
    </r>
  </si>
  <si>
    <t>C11.7.2.5</t>
  </si>
  <si>
    <r>
      <t xml:space="preserve">Yellow lettering and symbols </t>
    </r>
    <r>
      <rPr>
        <i/>
        <sz val="10"/>
        <rFont val="Arial"/>
        <family val="2"/>
      </rPr>
      <t>(paint type indicated)</t>
    </r>
  </si>
  <si>
    <t>C11.7.2.6</t>
  </si>
  <si>
    <r>
      <t xml:space="preserve">Red lettering and symbols </t>
    </r>
    <r>
      <rPr>
        <i/>
        <sz val="10"/>
        <rFont val="Arial"/>
        <family val="2"/>
      </rPr>
      <t>(paint type indicated)</t>
    </r>
    <r>
      <rPr>
        <b/>
        <i/>
        <sz val="10"/>
        <rFont val="Arial"/>
        <family val="2"/>
      </rPr>
      <t xml:space="preserve"> </t>
    </r>
  </si>
  <si>
    <t>C11.7.2.7</t>
  </si>
  <si>
    <r>
      <t xml:space="preserve">Transverse lines, painted island and arrestor bed markings (any colour) </t>
    </r>
    <r>
      <rPr>
        <i/>
        <sz val="10"/>
        <rFont val="Arial"/>
        <family val="2"/>
      </rPr>
      <t>(Type 1, SANS 731-1 solvent bourne paint)</t>
    </r>
    <r>
      <rPr>
        <b/>
        <i/>
        <sz val="10"/>
        <rFont val="Arial"/>
        <family val="2"/>
      </rPr>
      <t xml:space="preserve"> </t>
    </r>
  </si>
  <si>
    <t>C11.7.2.8</t>
  </si>
  <si>
    <r>
      <t xml:space="preserve">Hand painted white lines broken or unbroken </t>
    </r>
    <r>
      <rPr>
        <i/>
        <sz val="10"/>
        <rFont val="Arial"/>
        <family val="2"/>
      </rPr>
      <t>(paint type and width of line indicated)</t>
    </r>
    <r>
      <rPr>
        <b/>
        <i/>
        <sz val="10"/>
        <rFont val="Arial"/>
        <family val="2"/>
      </rPr>
      <t xml:space="preserve"> </t>
    </r>
  </si>
  <si>
    <t>C11.7.2.9</t>
  </si>
  <si>
    <r>
      <t xml:space="preserve">Hand painted yellow lines broken or unbroken </t>
    </r>
    <r>
      <rPr>
        <i/>
        <sz val="10"/>
        <rFont val="Arial"/>
        <family val="2"/>
      </rPr>
      <t>(paint type and width of line indicated)</t>
    </r>
    <r>
      <rPr>
        <b/>
        <i/>
        <sz val="10"/>
        <rFont val="Arial"/>
        <family val="2"/>
      </rPr>
      <t xml:space="preserve"> </t>
    </r>
  </si>
  <si>
    <t>C11.7.2.10</t>
  </si>
  <si>
    <r>
      <t xml:space="preserve">Hand painted red lines broken or unbroken </t>
    </r>
    <r>
      <rPr>
        <i/>
        <sz val="10"/>
        <rFont val="Arial"/>
        <family val="2"/>
      </rPr>
      <t>(paint type and width of line indicated)</t>
    </r>
    <r>
      <rPr>
        <b/>
        <i/>
        <sz val="10"/>
        <rFont val="Arial"/>
        <family val="2"/>
      </rPr>
      <t xml:space="preserve"> </t>
    </r>
  </si>
  <si>
    <t>C11.7.2.11</t>
  </si>
  <si>
    <r>
      <t xml:space="preserve">Hand painted white lettering and symbols </t>
    </r>
    <r>
      <rPr>
        <i/>
        <sz val="10"/>
        <rFont val="Arial"/>
        <family val="2"/>
      </rPr>
      <t>(paint type indicated)</t>
    </r>
    <r>
      <rPr>
        <b/>
        <i/>
        <sz val="10"/>
        <rFont val="Arial"/>
        <family val="2"/>
      </rPr>
      <t xml:space="preserve"> </t>
    </r>
  </si>
  <si>
    <t>C11.7.2.12</t>
  </si>
  <si>
    <r>
      <t xml:space="preserve">Hand painted yellow lettering and symbols </t>
    </r>
    <r>
      <rPr>
        <i/>
        <sz val="10"/>
        <rFont val="Arial"/>
        <family val="2"/>
      </rPr>
      <t>(paint type indicated)</t>
    </r>
    <r>
      <rPr>
        <b/>
        <i/>
        <sz val="10"/>
        <rFont val="Arial"/>
        <family val="2"/>
      </rPr>
      <t xml:space="preserve"> </t>
    </r>
  </si>
  <si>
    <t>C11.7.2.13</t>
  </si>
  <si>
    <r>
      <t xml:space="preserve">Hand painted transverse lines, painted island and arrestor bed markings (any colour) </t>
    </r>
    <r>
      <rPr>
        <i/>
        <sz val="10"/>
        <rFont val="Arial"/>
        <family val="2"/>
      </rPr>
      <t>(paint type indicated)</t>
    </r>
  </si>
  <si>
    <t>C11.7.2.14</t>
  </si>
  <si>
    <r>
      <t xml:space="preserve">Hand operated pressure applied machine white lines broken or unbroken </t>
    </r>
    <r>
      <rPr>
        <i/>
        <sz val="10"/>
        <rFont val="Arial"/>
        <family val="2"/>
      </rPr>
      <t>(paint type and width of line indicated)</t>
    </r>
  </si>
  <si>
    <t>C11.7.2.15</t>
  </si>
  <si>
    <r>
      <t xml:space="preserve">Hand operated pressure applied machine yellow lines broken or unbroken </t>
    </r>
    <r>
      <rPr>
        <i/>
        <sz val="10"/>
        <rFont val="Arial"/>
        <family val="2"/>
      </rPr>
      <t>(paint type and width of line indicated)</t>
    </r>
  </si>
  <si>
    <t>C11.7.2.16</t>
  </si>
  <si>
    <r>
      <t xml:space="preserve">Hand operated pressure applied machine red lines broken or unbroken </t>
    </r>
    <r>
      <rPr>
        <i/>
        <sz val="10"/>
        <rFont val="Arial"/>
        <family val="2"/>
      </rPr>
      <t>(paint type and width of line indicated)</t>
    </r>
    <r>
      <rPr>
        <b/>
        <i/>
        <sz val="10"/>
        <rFont val="Arial"/>
        <family val="2"/>
      </rPr>
      <t xml:space="preserve"> </t>
    </r>
  </si>
  <si>
    <t>C11.7.2.17</t>
  </si>
  <si>
    <r>
      <t xml:space="preserve">Hand operated pressure applied machine white lettering and symbols </t>
    </r>
    <r>
      <rPr>
        <i/>
        <sz val="10"/>
        <rFont val="Arial"/>
        <family val="2"/>
      </rPr>
      <t>(paint type indicated)</t>
    </r>
    <r>
      <rPr>
        <b/>
        <sz val="10"/>
        <rFont val="Arial"/>
        <family val="2"/>
      </rPr>
      <t xml:space="preserve"> </t>
    </r>
  </si>
  <si>
    <t>C11.7.2.18</t>
  </si>
  <si>
    <r>
      <t xml:space="preserve">Hand operated pressure applied machine yellow lettering and symbols </t>
    </r>
    <r>
      <rPr>
        <i/>
        <sz val="10"/>
        <rFont val="Arial"/>
        <family val="2"/>
      </rPr>
      <t>(paint type indicated)</t>
    </r>
    <r>
      <rPr>
        <b/>
        <i/>
        <sz val="10"/>
        <rFont val="Arial"/>
        <family val="2"/>
      </rPr>
      <t xml:space="preserve"> </t>
    </r>
  </si>
  <si>
    <t>C11.7.2.19</t>
  </si>
  <si>
    <r>
      <t xml:space="preserve">Hand operated pressure applied machine transverse lines, painted island and arrestor bed markings (any colour) </t>
    </r>
    <r>
      <rPr>
        <i/>
        <sz val="10"/>
        <rFont val="Arial"/>
        <family val="2"/>
      </rPr>
      <t>(paint type indicated)</t>
    </r>
  </si>
  <si>
    <t>C11.7.3</t>
  </si>
  <si>
    <t>Thermoplastic road marking</t>
  </si>
  <si>
    <t>C11.7.3.1</t>
  </si>
  <si>
    <r>
      <t xml:space="preserve">Thermoplastic road marking, broken or unbroken </t>
    </r>
    <r>
      <rPr>
        <i/>
        <sz val="10"/>
        <rFont val="Arial"/>
        <family val="2"/>
      </rPr>
      <t>(colour and width of line indicated)</t>
    </r>
  </si>
  <si>
    <t>C11.7.3.2</t>
  </si>
  <si>
    <r>
      <t>Performance based thermoplastic road marking, broken or unbroken (</t>
    </r>
    <r>
      <rPr>
        <i/>
        <sz val="10"/>
        <rFont val="Arial"/>
        <family val="2"/>
      </rPr>
      <t>colour and width of line indicated</t>
    </r>
    <r>
      <rPr>
        <sz val="10"/>
        <rFont val="Arial"/>
        <family val="2"/>
      </rPr>
      <t>)</t>
    </r>
  </si>
  <si>
    <t>C11.7.3.3</t>
  </si>
  <si>
    <r>
      <t xml:space="preserve">Reduced payment for thermoplastic road marking, white lines, broken or unbroken </t>
    </r>
    <r>
      <rPr>
        <i/>
        <sz val="10"/>
        <rFont val="Arial"/>
        <family val="2"/>
      </rPr>
      <t>(width of line indicated)</t>
    </r>
  </si>
  <si>
    <t>C11.7.3.4</t>
  </si>
  <si>
    <r>
      <t xml:space="preserve">Reduced payment for thermoplastic road marking, yellow lines, broken or unbroken </t>
    </r>
    <r>
      <rPr>
        <i/>
        <sz val="10"/>
        <rFont val="Arial"/>
        <family val="2"/>
      </rPr>
      <t>(width of line indicated)</t>
    </r>
  </si>
  <si>
    <t>C11.7.4</t>
  </si>
  <si>
    <t>Cold plastic road marking material</t>
  </si>
  <si>
    <t>C11.7.4.1</t>
  </si>
  <si>
    <t>White lettering and symbols</t>
  </si>
  <si>
    <t>C11.7.4.2</t>
  </si>
  <si>
    <t>Yellow lettering and symbols</t>
  </si>
  <si>
    <t>C11.7.4.3</t>
  </si>
  <si>
    <t>Red lettering and symbols</t>
  </si>
  <si>
    <t>C11.7.4.4</t>
  </si>
  <si>
    <t>Transverse lines, painted island and arrestor bed markings (any colour)</t>
  </si>
  <si>
    <t>C11.7.5</t>
  </si>
  <si>
    <t>Variations in rate of application:</t>
  </si>
  <si>
    <t>C11.7.5.1</t>
  </si>
  <si>
    <t>White paint</t>
  </si>
  <si>
    <t>C11.7.5.2</t>
  </si>
  <si>
    <t>Yellow paint</t>
  </si>
  <si>
    <t>C11.7.5.3</t>
  </si>
  <si>
    <t>Red paint</t>
  </si>
  <si>
    <t>C11.7.5.4</t>
  </si>
  <si>
    <t>Retro-reflective beads</t>
  </si>
  <si>
    <t>C11.7.5.5</t>
  </si>
  <si>
    <t>Thermoplastic material, all colours</t>
  </si>
  <si>
    <t>C11.7.5.6</t>
  </si>
  <si>
    <t xml:space="preserve">Cold plastic marking material, all colours </t>
  </si>
  <si>
    <t>C11.7.6</t>
  </si>
  <si>
    <t xml:space="preserve">Pre formed road marking tape </t>
  </si>
  <si>
    <t>C11.7.6.1</t>
  </si>
  <si>
    <r>
      <t xml:space="preserve">White </t>
    </r>
    <r>
      <rPr>
        <i/>
        <sz val="10"/>
        <rFont val="Arial"/>
        <family val="2"/>
      </rPr>
      <t>(specify width)</t>
    </r>
  </si>
  <si>
    <t>C11.7.6.2</t>
  </si>
  <si>
    <r>
      <t xml:space="preserve">Yellow </t>
    </r>
    <r>
      <rPr>
        <i/>
        <sz val="10"/>
        <rFont val="Arial"/>
        <family val="2"/>
      </rPr>
      <t>(specify width)</t>
    </r>
  </si>
  <si>
    <t>C11.7.6.3</t>
  </si>
  <si>
    <r>
      <t xml:space="preserve">Red </t>
    </r>
    <r>
      <rPr>
        <i/>
        <sz val="10"/>
        <rFont val="Arial"/>
        <family val="2"/>
      </rPr>
      <t>(specify width)</t>
    </r>
  </si>
  <si>
    <t>C11.7.7</t>
  </si>
  <si>
    <t>C11.7.7.1</t>
  </si>
  <si>
    <t>Permanent road studs compliant to SANS 1442</t>
  </si>
  <si>
    <t>C11.7.7.2</t>
  </si>
  <si>
    <r>
      <t xml:space="preserve">Permanent road studs compliant to SANS 1463 </t>
    </r>
    <r>
      <rPr>
        <i/>
        <sz val="10"/>
        <rFont val="Arial"/>
        <family val="2"/>
      </rPr>
      <t>(classification &amp; colours stated)</t>
    </r>
  </si>
  <si>
    <t>RSA-1: yellow/red</t>
  </si>
  <si>
    <t>RSA-1: white/white</t>
  </si>
  <si>
    <t>RSA-1: white/red</t>
  </si>
  <si>
    <t>RSA-1: red/red</t>
  </si>
  <si>
    <t>(a) Galvanised metallic body with fitted anchor shank:</t>
  </si>
  <si>
    <t>dashed lines</t>
  </si>
  <si>
    <t>(i) White / White</t>
  </si>
  <si>
    <t>no overtaking</t>
  </si>
  <si>
    <t>(ii) Red / White</t>
  </si>
  <si>
    <t>shoulder</t>
  </si>
  <si>
    <t>(iii) Yellow / Red</t>
  </si>
  <si>
    <t>double barrier</t>
  </si>
  <si>
    <t>(iv) Red / Red</t>
  </si>
  <si>
    <t>C11.7.7.3</t>
  </si>
  <si>
    <r>
      <t xml:space="preserve">Temporary road studs compliant to SANS 1442 or 1463 </t>
    </r>
    <r>
      <rPr>
        <i/>
        <sz val="10"/>
        <rFont val="Arial"/>
        <family val="2"/>
      </rPr>
      <t>(yellow/red, bi-directional, stick-on with no shank, plastic)</t>
    </r>
  </si>
  <si>
    <t>C11.7.7.4</t>
  </si>
  <si>
    <r>
      <t xml:space="preserve">Solar powered road studs </t>
    </r>
    <r>
      <rPr>
        <i/>
        <sz val="10"/>
        <rFont val="Arial"/>
        <family val="2"/>
      </rPr>
      <t>(No. of LED’s &amp; colours stated)</t>
    </r>
    <r>
      <rPr>
        <b/>
        <sz val="10"/>
        <rFont val="Arial"/>
        <family val="2"/>
      </rPr>
      <t xml:space="preserve"> </t>
    </r>
  </si>
  <si>
    <t>C11.7.7.5</t>
  </si>
  <si>
    <t xml:space="preserve">Provision of temporary and permanent road studs </t>
  </si>
  <si>
    <t>C11.7.7.6</t>
  </si>
  <si>
    <t xml:space="preserve">Handling cost, profit and all other charges of sub item C11.7.7.5 </t>
  </si>
  <si>
    <t>C11.7.7.7</t>
  </si>
  <si>
    <t xml:space="preserve">Installation only of surface bonded road studs with anchor shanks </t>
  </si>
  <si>
    <t>C11.7.7.8</t>
  </si>
  <si>
    <t xml:space="preserve">Installation only of surface bonded road studs without anchor shanks </t>
  </si>
  <si>
    <t>C11.7.7.9</t>
  </si>
  <si>
    <t xml:space="preserve">Installation only of embedded glass road studs </t>
  </si>
  <si>
    <t>C11.7.7.10</t>
  </si>
  <si>
    <t xml:space="preserve">Installation only of temporary stick on road studs (including removal) </t>
  </si>
  <si>
    <t>C11.7.8</t>
  </si>
  <si>
    <t>Setting out and premarking the lines (excluding traffic island markings, lettering and symbols)</t>
  </si>
  <si>
    <t>C11.7.9</t>
  </si>
  <si>
    <t>Re-establishing the painting unit during the defects notification period and at other instances on instruction of the Engineer</t>
  </si>
  <si>
    <t>C11.7.10</t>
  </si>
  <si>
    <t>Removal of existing, temporary or final road markings by:</t>
  </si>
  <si>
    <t>C11.7.10.1</t>
  </si>
  <si>
    <t>Sandblasting</t>
  </si>
  <si>
    <t>C11.7.10.2</t>
  </si>
  <si>
    <t xml:space="preserve">Water-jetting </t>
  </si>
  <si>
    <t>C11.7.10.3</t>
  </si>
  <si>
    <t>Overpainting as temporary measure</t>
  </si>
  <si>
    <t>C11.7.11</t>
  </si>
  <si>
    <t>Removal of existing road studs</t>
  </si>
  <si>
    <t>C11.8</t>
  </si>
  <si>
    <t>LANDSCAPING AND PLANTING PLANTS</t>
  </si>
  <si>
    <t>C11.8.1</t>
  </si>
  <si>
    <t>Trimming:</t>
  </si>
  <si>
    <t>C11.8.1.1</t>
  </si>
  <si>
    <t>Machine trimming</t>
  </si>
  <si>
    <t>C11.8.1.2</t>
  </si>
  <si>
    <t>Hand trimming</t>
  </si>
  <si>
    <t>C11.8.2</t>
  </si>
  <si>
    <r>
      <t xml:space="preserve">Trimming using machines for trimming or shaping </t>
    </r>
    <r>
      <rPr>
        <b/>
        <sz val="10"/>
        <color theme="1"/>
        <rFont val="Arial"/>
        <family val="2"/>
      </rPr>
      <t>(alternative to subitem C11.8.1.1)</t>
    </r>
    <r>
      <rPr>
        <b/>
        <sz val="10"/>
        <rFont val="Arial"/>
        <family val="2"/>
      </rPr>
      <t>:</t>
    </r>
  </si>
  <si>
    <t>C11.8.2.1</t>
  </si>
  <si>
    <t>Bulldozer</t>
  </si>
  <si>
    <t>C11.8.2.2</t>
  </si>
  <si>
    <t>C11.8.3</t>
  </si>
  <si>
    <t>Preparing the areas for grassing:</t>
  </si>
  <si>
    <t>C11.8.3.1</t>
  </si>
  <si>
    <t>Ripping</t>
  </si>
  <si>
    <t>C11.8.3.2</t>
  </si>
  <si>
    <t>Scarifying for loosening topsoil</t>
  </si>
  <si>
    <t>C11.8.3.3</t>
  </si>
  <si>
    <t>Topsoiling within the road reserve where the following materials are used:</t>
  </si>
  <si>
    <t>Topsoil obtained from within the road reserve or borrow areas</t>
  </si>
  <si>
    <t xml:space="preserve">Topsoil obtained from commercial sources by the Contractor </t>
  </si>
  <si>
    <t>C11.8.3.4</t>
  </si>
  <si>
    <t xml:space="preserve">Topsoiling of borrowpits by using topsoil obtained from borrow areas or from the road reserve </t>
  </si>
  <si>
    <t>C11.8.3.5</t>
  </si>
  <si>
    <t>Providing and applying chemical fertilisers and/or soil-improvement material:</t>
  </si>
  <si>
    <t>Lime</t>
  </si>
  <si>
    <t>Superphosphate</t>
  </si>
  <si>
    <t>Limestone ammonium nitrate</t>
  </si>
  <si>
    <t>2:3:2 (22)</t>
  </si>
  <si>
    <t>3:2:1 (25)</t>
  </si>
  <si>
    <t>Other fertilisers and / or soil-improvement materials if required</t>
  </si>
  <si>
    <t>C11.8.4</t>
  </si>
  <si>
    <t>Grassing</t>
  </si>
  <si>
    <t>C11.8.4.1</t>
  </si>
  <si>
    <r>
      <t xml:space="preserve">The planting of grass cuttings </t>
    </r>
    <r>
      <rPr>
        <i/>
        <sz val="10"/>
        <color theme="1"/>
        <rFont val="Arial"/>
        <family val="2"/>
      </rPr>
      <t>(type of grass indicated)</t>
    </r>
  </si>
  <si>
    <t>C11.8.4.2</t>
  </si>
  <si>
    <t>Sodding by using the following types of sods:</t>
  </si>
  <si>
    <r>
      <t xml:space="preserve">Nursery sods </t>
    </r>
    <r>
      <rPr>
        <i/>
        <sz val="10"/>
        <color theme="1"/>
        <rFont val="Arial"/>
        <family val="2"/>
      </rPr>
      <t>(type of grass specified)</t>
    </r>
  </si>
  <si>
    <t>Veld sods</t>
  </si>
  <si>
    <t>C11.8.4.3</t>
  </si>
  <si>
    <t>Hydroseeding:</t>
  </si>
  <si>
    <t>Providing an approved seed mixture for hydroseeding</t>
  </si>
  <si>
    <t>Providing an approved mulch</t>
  </si>
  <si>
    <t>Hydroseeding</t>
  </si>
  <si>
    <t>C11.8.4.4</t>
  </si>
  <si>
    <t>Planting grass seed with an approved grass-planting machine</t>
  </si>
  <si>
    <t>C11.8.4.5</t>
  </si>
  <si>
    <t>Hand sowing</t>
  </si>
  <si>
    <t>C11.8.4.6</t>
  </si>
  <si>
    <r>
      <t xml:space="preserve">Other methods </t>
    </r>
    <r>
      <rPr>
        <i/>
        <sz val="10"/>
        <color theme="1"/>
        <rFont val="Arial"/>
        <family val="2"/>
      </rPr>
      <t>(specify)</t>
    </r>
  </si>
  <si>
    <t>C11.8.5</t>
  </si>
  <si>
    <t>Watering the grass when established by topsoiling only</t>
  </si>
  <si>
    <t>C11.8.6</t>
  </si>
  <si>
    <t>Watering the already planted grass, trees and shrubs during the growing season</t>
  </si>
  <si>
    <t>C11.8.7</t>
  </si>
  <si>
    <t>Mowing the grass</t>
  </si>
  <si>
    <t>C11.8.8</t>
  </si>
  <si>
    <r>
      <t xml:space="preserve">Anti-erosion compound or hydraulic mulches </t>
    </r>
    <r>
      <rPr>
        <i/>
        <sz val="10"/>
        <color theme="1"/>
        <rFont val="Arial"/>
        <family val="2"/>
      </rPr>
      <t>(specify type)</t>
    </r>
  </si>
  <si>
    <t>C11.8.9</t>
  </si>
  <si>
    <t>Trees and shrubs:</t>
  </si>
  <si>
    <t>C11.8.9.1</t>
  </si>
  <si>
    <t xml:space="preserve">Providing trees and shrubs </t>
  </si>
  <si>
    <r>
      <t xml:space="preserve">Trees </t>
    </r>
    <r>
      <rPr>
        <i/>
        <sz val="10"/>
        <color theme="1"/>
        <rFont val="Arial"/>
        <family val="2"/>
      </rPr>
      <t>(types and size/mass indicated)</t>
    </r>
  </si>
  <si>
    <r>
      <t xml:space="preserve">Shrubs </t>
    </r>
    <r>
      <rPr>
        <i/>
        <sz val="10"/>
        <color theme="1"/>
        <rFont val="Arial"/>
        <family val="2"/>
      </rPr>
      <t>(types and size/mass indicated)</t>
    </r>
  </si>
  <si>
    <t>C11.8.9.2</t>
  </si>
  <si>
    <t>Planting and establishing:</t>
  </si>
  <si>
    <t>Trees, all types and sizes</t>
  </si>
  <si>
    <t>Shrubs, all types and sizes</t>
  </si>
  <si>
    <t>C11.8.10</t>
  </si>
  <si>
    <t>Unspecified work for landscaping</t>
  </si>
  <si>
    <t>C11.8.11</t>
  </si>
  <si>
    <t>Weeding all grass-seeded areas and the grass when established by topsoiling only</t>
  </si>
  <si>
    <t>C11.8.12</t>
  </si>
  <si>
    <t>Removal of undesirable vegetation</t>
  </si>
  <si>
    <t>C11.9</t>
  </si>
  <si>
    <t>FINISHING THE ROAD AND ROAD RESERVE AND TREATING OLD ROADS</t>
  </si>
  <si>
    <t>C11.9.1</t>
  </si>
  <si>
    <t>Finishing the road and road reserve:</t>
  </si>
  <si>
    <t>C11.9.1.1</t>
  </si>
  <si>
    <t>Dual carriageway road</t>
  </si>
  <si>
    <t>C11.9.1.2</t>
  </si>
  <si>
    <t>Single carriageway road</t>
  </si>
  <si>
    <t>C11.9.2</t>
  </si>
  <si>
    <t>Treatment of old roads and temporary deviations</t>
  </si>
  <si>
    <t>C11.9.2.1</t>
  </si>
  <si>
    <t>Conventional construction methods</t>
  </si>
  <si>
    <t>C11.9.2.2</t>
  </si>
  <si>
    <t>By hand only</t>
  </si>
  <si>
    <t>C12.1</t>
  </si>
  <si>
    <t>PILING</t>
  </si>
  <si>
    <t>C12.1.1</t>
  </si>
  <si>
    <t>Additional foundation investigations</t>
  </si>
  <si>
    <t>C12.1.2</t>
  </si>
  <si>
    <t>Access and drainage:</t>
  </si>
  <si>
    <t>C12.1.2.1</t>
  </si>
  <si>
    <t>Access</t>
  </si>
  <si>
    <t>C12.1.2.2</t>
  </si>
  <si>
    <t>Drainage by pumping or other means</t>
  </si>
  <si>
    <t>C12.1.3</t>
  </si>
  <si>
    <r>
      <t>Establishment on site for piling</t>
    </r>
    <r>
      <rPr>
        <sz val="10"/>
        <color theme="1"/>
        <rFont val="Arial"/>
        <family val="2"/>
      </rPr>
      <t xml:space="preserve"> </t>
    </r>
    <r>
      <rPr>
        <i/>
        <sz val="10"/>
        <color theme="1"/>
        <rFont val="Arial"/>
        <family val="2"/>
      </rPr>
      <t>(piling locations indicated (type indicated)</t>
    </r>
  </si>
  <si>
    <t>C12.1.4</t>
  </si>
  <si>
    <r>
      <t xml:space="preserve">Moving to, and setting up equipment at each position for installing piles </t>
    </r>
    <r>
      <rPr>
        <i/>
        <sz val="10"/>
        <color theme="1"/>
        <rFont val="Arial"/>
        <family val="2"/>
      </rPr>
      <t>(pile type indicated)</t>
    </r>
  </si>
  <si>
    <t>C12.1.5</t>
  </si>
  <si>
    <r>
      <t xml:space="preserve">Augered or bored holes </t>
    </r>
    <r>
      <rPr>
        <i/>
        <sz val="10"/>
        <color theme="1"/>
        <rFont val="Arial"/>
        <family val="2"/>
      </rPr>
      <t>(type specified)</t>
    </r>
    <r>
      <rPr>
        <sz val="10"/>
        <color theme="1"/>
        <rFont val="Arial"/>
        <family val="2"/>
      </rPr>
      <t xml:space="preserve"> </t>
    </r>
    <r>
      <rPr>
        <b/>
        <sz val="10"/>
        <color theme="1"/>
        <rFont val="Arial"/>
        <family val="2"/>
      </rPr>
      <t xml:space="preserve">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</si>
  <si>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C12.1.5.1</t>
  </si>
  <si>
    <t>Augered holes</t>
  </si>
  <si>
    <t>0m up to 10m provided for in pay item C12.1.6</t>
  </si>
  <si>
    <t>Exceeding 10m and up to 15m</t>
  </si>
  <si>
    <t>Etc in increments of 5,0m depths</t>
  </si>
  <si>
    <t>C12.1.5.2</t>
  </si>
  <si>
    <t>Bored piles</t>
  </si>
  <si>
    <t>0m up to 10m</t>
  </si>
  <si>
    <t>Etc. in increments of 5,0m depths</t>
  </si>
  <si>
    <t>C12.1.6</t>
  </si>
  <si>
    <t>Extra over item C12.1.5 irrespective of the depth, to form augered and bored pile holes through identified materials consisting of:</t>
  </si>
  <si>
    <t>C12.1.6.1</t>
  </si>
  <si>
    <r>
      <t xml:space="preserve">Coarse gravel with a matrix content of less than </t>
    </r>
    <r>
      <rPr>
        <i/>
        <sz val="10"/>
        <color theme="1"/>
        <rFont val="Arial"/>
        <family val="2"/>
      </rPr>
      <t>(max. percentage indicated)</t>
    </r>
  </si>
  <si>
    <t>C12.1.6.2</t>
  </si>
  <si>
    <r>
      <t xml:space="preserve">Boulders </t>
    </r>
    <r>
      <rPr>
        <i/>
        <sz val="10"/>
        <color theme="1"/>
        <rFont val="Arial"/>
        <family val="2"/>
      </rPr>
      <t>(description of and maximum size indicated)</t>
    </r>
  </si>
  <si>
    <t>C12.1.6.3</t>
  </si>
  <si>
    <r>
      <t xml:space="preserve">Rock formation </t>
    </r>
    <r>
      <rPr>
        <i/>
        <sz val="10"/>
        <color theme="1"/>
        <rFont val="Arial"/>
        <family val="2"/>
      </rPr>
      <t>(description and class of rock indicated)</t>
    </r>
  </si>
  <si>
    <t>C12.1.7</t>
  </si>
  <si>
    <r>
      <t>Driving temporary casing for driven displacement piling systems</t>
    </r>
    <r>
      <rPr>
        <sz val="10"/>
        <color theme="1"/>
        <rFont val="Arial"/>
        <family val="2"/>
      </rPr>
      <t xml:space="preserve"> </t>
    </r>
    <r>
      <rPr>
        <i/>
        <sz val="10"/>
        <color theme="1"/>
        <rFont val="Arial"/>
        <family val="2"/>
      </rPr>
      <t>(system indicated)</t>
    </r>
    <r>
      <rPr>
        <sz val="10"/>
        <color theme="1"/>
        <rFont val="Arial"/>
        <family val="2"/>
      </rPr>
      <t xml:space="preserve"> </t>
    </r>
    <r>
      <rPr>
        <b/>
        <sz val="10"/>
        <color theme="1"/>
        <rFont val="Arial"/>
        <family val="2"/>
      </rPr>
      <t xml:space="preserve">for forming holes for piles with a diameter of </t>
    </r>
    <r>
      <rPr>
        <i/>
        <sz val="10"/>
        <color theme="1"/>
        <rFont val="Arial"/>
        <family val="2"/>
      </rPr>
      <t>(diameter indicated)</t>
    </r>
    <r>
      <rPr>
        <b/>
        <sz val="10"/>
        <color theme="1"/>
        <rFont val="Arial"/>
        <family val="2"/>
      </rPr>
      <t xml:space="preserve"> through material situated within the following successive depth ranges:</t>
    </r>
  </si>
  <si>
    <t>C12.1.7.1</t>
  </si>
  <si>
    <t>C12.1.7.2</t>
  </si>
  <si>
    <t>C12.1.7.3</t>
  </si>
  <si>
    <t>C12.1.8</t>
  </si>
  <si>
    <t>Forming augered or bored pile holes through unidentified materials</t>
  </si>
  <si>
    <t>C12.1.9</t>
  </si>
  <si>
    <t>Forming augered or bored pile holes through obstructions</t>
  </si>
  <si>
    <t>C12.1.10</t>
  </si>
  <si>
    <t>Provision for and maintenance of bentonite head for underslurry piles</t>
  </si>
  <si>
    <t>C12.1.11</t>
  </si>
  <si>
    <r>
      <t xml:space="preserve">Installing and removing temporary casings in augered holes for piles of </t>
    </r>
    <r>
      <rPr>
        <i/>
        <sz val="10"/>
        <color theme="1"/>
        <rFont val="Arial"/>
        <family val="2"/>
      </rPr>
      <t>(diameter indicated)</t>
    </r>
  </si>
  <si>
    <t>C12.1.12</t>
  </si>
  <si>
    <r>
      <t xml:space="preserve">Installing permanent pile casing for piles of </t>
    </r>
    <r>
      <rPr>
        <i/>
        <sz val="10"/>
        <color theme="1"/>
        <rFont val="Arial"/>
        <family val="2"/>
      </rPr>
      <t>(diameter and pile type indicated)</t>
    </r>
  </si>
  <si>
    <t>C12.1.13</t>
  </si>
  <si>
    <t>Extra over items C12.1.5 and C12.1.7 for raking of piles:</t>
  </si>
  <si>
    <t>C12.1.13.1</t>
  </si>
  <si>
    <r>
      <t xml:space="preserve">Holes for piles of </t>
    </r>
    <r>
      <rPr>
        <i/>
        <sz val="10"/>
        <color theme="1"/>
        <rFont val="Arial"/>
        <family val="2"/>
      </rPr>
      <t>(diameter and rake indicated)</t>
    </r>
  </si>
  <si>
    <t>C12.1.13.2</t>
  </si>
  <si>
    <r>
      <t xml:space="preserve">Temporary casing for driven displacement pile systems </t>
    </r>
    <r>
      <rPr>
        <i/>
        <sz val="10"/>
        <color theme="1"/>
        <rFont val="Arial"/>
        <family val="2"/>
      </rPr>
      <t>(diameter and rake indicated)</t>
    </r>
  </si>
  <si>
    <t>C12.1.14</t>
  </si>
  <si>
    <r>
      <t xml:space="preserve">Forming bulbous bases for piles of </t>
    </r>
    <r>
      <rPr>
        <i/>
        <sz val="10"/>
        <color theme="1"/>
        <rFont val="Arial"/>
        <family val="2"/>
      </rPr>
      <t>(diameter indicated)</t>
    </r>
  </si>
  <si>
    <t>C12.1.15</t>
  </si>
  <si>
    <t>Steel reinforcement in cast in situ piles:</t>
  </si>
  <si>
    <t>C12.1.15.1</t>
  </si>
  <si>
    <r>
      <t xml:space="preserve">Mild-steel bars </t>
    </r>
    <r>
      <rPr>
        <i/>
        <sz val="10"/>
        <color theme="1"/>
        <rFont val="Arial"/>
        <family val="2"/>
      </rPr>
      <t>(type indicated)</t>
    </r>
  </si>
  <si>
    <t>C12.1.15.2</t>
  </si>
  <si>
    <r>
      <t xml:space="preserve">High-yield-stress-steel bars </t>
    </r>
    <r>
      <rPr>
        <i/>
        <sz val="10"/>
        <color theme="1"/>
        <rFont val="Arial"/>
        <family val="2"/>
      </rPr>
      <t>(type indicated)</t>
    </r>
  </si>
  <si>
    <t>C12.1.16</t>
  </si>
  <si>
    <r>
      <t xml:space="preserve">Cast in situ concrete in piles, underreams, bulbous bases and sockets </t>
    </r>
    <r>
      <rPr>
        <i/>
        <sz val="10"/>
        <color theme="1"/>
        <rFont val="Arial"/>
        <family val="2"/>
      </rPr>
      <t>(class of concrete indicated)</t>
    </r>
  </si>
  <si>
    <t>C12.1.17</t>
  </si>
  <si>
    <t>Extra over item C12.1.16 for concrete cast underwater</t>
  </si>
  <si>
    <t>C12.1.18</t>
  </si>
  <si>
    <r>
      <t xml:space="preserve">Manufacturing, supplying and delivering prefabricated piles </t>
    </r>
    <r>
      <rPr>
        <i/>
        <sz val="10"/>
        <color theme="1"/>
        <rFont val="Arial"/>
        <family val="2"/>
      </rPr>
      <t>(type and size indicated)</t>
    </r>
  </si>
  <si>
    <t>C12.1.19</t>
  </si>
  <si>
    <r>
      <t xml:space="preserve">Installation of prefabricated piles </t>
    </r>
    <r>
      <rPr>
        <i/>
        <sz val="10"/>
        <color theme="1"/>
        <rFont val="Arial"/>
        <family val="2"/>
      </rPr>
      <t>(type and size indicated)</t>
    </r>
    <r>
      <rPr>
        <b/>
        <sz val="10"/>
        <color theme="1"/>
        <rFont val="Arial"/>
        <family val="2"/>
      </rPr>
      <t xml:space="preserve"> through material situated within the following successive depth ranges:</t>
    </r>
  </si>
  <si>
    <t>C12.1.19.1</t>
  </si>
  <si>
    <t>C12.1.19.2</t>
  </si>
  <si>
    <t>C12.1.19.3</t>
  </si>
  <si>
    <t>C12.1.20</t>
  </si>
  <si>
    <r>
      <t xml:space="preserve">Installation of self-drilling micropiles </t>
    </r>
    <r>
      <rPr>
        <i/>
        <sz val="10"/>
        <color theme="1"/>
        <rFont val="Arial"/>
        <family val="2"/>
      </rPr>
      <t>(size indicated)</t>
    </r>
    <r>
      <rPr>
        <b/>
        <sz val="10"/>
        <color theme="1"/>
        <rFont val="Arial"/>
        <family val="2"/>
      </rPr>
      <t xml:space="preserve"> through material situated within the following successive depth ranges:</t>
    </r>
  </si>
  <si>
    <t>C12.1.20.1</t>
  </si>
  <si>
    <t>0m up to 9,0m</t>
  </si>
  <si>
    <t>C12.1.20.2</t>
  </si>
  <si>
    <t>Exceeding 9,0m and up to 15m</t>
  </si>
  <si>
    <t>C12.1.20.3</t>
  </si>
  <si>
    <t>Etc. in increments of 3,0m depths</t>
  </si>
  <si>
    <t>C12.1.21</t>
  </si>
  <si>
    <t>Driving temporary casings for driven displacement in piling systems or install prefabricated piles through identified or unidentified materials</t>
  </si>
  <si>
    <t>C12.1.22</t>
  </si>
  <si>
    <r>
      <t xml:space="preserve">Extra over item C12.1.19 for raking of prefabricated piles </t>
    </r>
    <r>
      <rPr>
        <i/>
        <sz val="10"/>
        <color theme="1"/>
        <rFont val="Arial"/>
        <family val="2"/>
      </rPr>
      <t>(type, size and rake indicated)</t>
    </r>
  </si>
  <si>
    <t>C12.1.23</t>
  </si>
  <si>
    <r>
      <t xml:space="preserve">Splicing/coupling prefabricated piles for lengthening </t>
    </r>
    <r>
      <rPr>
        <i/>
        <sz val="10"/>
        <color theme="1"/>
        <rFont val="Arial"/>
        <family val="2"/>
      </rPr>
      <t>(size of pile indicated)</t>
    </r>
  </si>
  <si>
    <t>C12.1.24</t>
  </si>
  <si>
    <r>
      <t>Stripping/cutting the pile heads</t>
    </r>
    <r>
      <rPr>
        <sz val="10"/>
        <color theme="1"/>
        <rFont val="Arial"/>
        <family val="2"/>
      </rPr>
      <t xml:space="preserve"> </t>
    </r>
    <r>
      <rPr>
        <i/>
        <sz val="10"/>
        <color theme="1"/>
        <rFont val="Arial"/>
        <family val="2"/>
      </rPr>
      <t>(type and diameter/size of pile indicated)</t>
    </r>
  </si>
  <si>
    <t>C12.1.25</t>
  </si>
  <si>
    <t>Establishment on site for the load testing of piles</t>
  </si>
  <si>
    <t>C12.1.26</t>
  </si>
  <si>
    <r>
      <t xml:space="preserve">Load tests on piles </t>
    </r>
    <r>
      <rPr>
        <i/>
        <sz val="10"/>
        <color theme="1"/>
        <rFont val="Arial"/>
        <family val="2"/>
      </rPr>
      <t>(compression/tension test, diameter/ size, specified,</t>
    </r>
    <r>
      <rPr>
        <b/>
        <i/>
        <sz val="10"/>
        <color theme="1"/>
        <rFont val="Arial"/>
        <family val="2"/>
      </rPr>
      <t xml:space="preserve"> </t>
    </r>
    <r>
      <rPr>
        <i/>
        <sz val="10"/>
        <color theme="1"/>
        <rFont val="Arial"/>
        <family val="2"/>
      </rPr>
      <t>working load and pile type indicated)</t>
    </r>
  </si>
  <si>
    <t>C12.1.27</t>
  </si>
  <si>
    <t xml:space="preserve">Establishment on site for core drilling </t>
  </si>
  <si>
    <t>C12.1.28</t>
  </si>
  <si>
    <t>Moving equipment to and assembling at each location where cores are to be drilled</t>
  </si>
  <si>
    <t>C12.1.29</t>
  </si>
  <si>
    <r>
      <t xml:space="preserve">Drilling the cores </t>
    </r>
    <r>
      <rPr>
        <i/>
        <sz val="10"/>
        <color theme="1"/>
        <rFont val="Arial"/>
        <family val="2"/>
      </rPr>
      <t>(diameter indicated)</t>
    </r>
    <r>
      <rPr>
        <b/>
        <sz val="10"/>
        <color theme="1"/>
        <rFont val="Arial"/>
        <family val="2"/>
      </rPr>
      <t xml:space="preserve"> in:</t>
    </r>
  </si>
  <si>
    <t>C12.1.29.1</t>
  </si>
  <si>
    <t>Concrete</t>
  </si>
  <si>
    <t>C12.1.29.2</t>
  </si>
  <si>
    <t>Founding formation:</t>
  </si>
  <si>
    <t>Irrespective of hardness</t>
  </si>
  <si>
    <t>C12.1.30</t>
  </si>
  <si>
    <t>Standing time for pile-installation frame</t>
  </si>
  <si>
    <t>C12.1.31</t>
  </si>
  <si>
    <t>Pile Integrity Testing on augered/bored piles</t>
  </si>
  <si>
    <t>C12.1.31.1</t>
  </si>
  <si>
    <r>
      <t xml:space="preserve">Providing and installing </t>
    </r>
    <r>
      <rPr>
        <i/>
        <sz val="10"/>
        <color theme="1"/>
        <rFont val="Arial"/>
        <family val="2"/>
      </rPr>
      <t>(diameter indicated)</t>
    </r>
    <r>
      <rPr>
        <sz val="10"/>
        <color theme="1"/>
        <rFont val="Arial"/>
        <family val="2"/>
      </rPr>
      <t xml:space="preserve"> mild steel tubes for “Cross Hole Sonic Logging” in all designated piles</t>
    </r>
  </si>
  <si>
    <t>C12.1.31.2</t>
  </si>
  <si>
    <r>
      <t xml:space="preserve">Carrying out of Impact Frequency Response (IFR) measurements or Sonic Tapping tests and interpretation of results </t>
    </r>
    <r>
      <rPr>
        <i/>
        <sz val="10"/>
        <color theme="1"/>
        <rFont val="Arial"/>
        <family val="2"/>
      </rPr>
      <t>(per pile diameter)</t>
    </r>
  </si>
  <si>
    <t>C12.1.31.3</t>
  </si>
  <si>
    <r>
      <t xml:space="preserve">Cross-Hole Sonic Logging tests and interpreted results </t>
    </r>
    <r>
      <rPr>
        <i/>
        <sz val="10"/>
        <color theme="1"/>
        <rFont val="Arial"/>
        <family val="2"/>
      </rPr>
      <t>(per pile diameter)</t>
    </r>
  </si>
  <si>
    <t>C12.1.31.4</t>
  </si>
  <si>
    <r>
      <t xml:space="preserve">Base integrity tests </t>
    </r>
    <r>
      <rPr>
        <i/>
        <sz val="10"/>
        <color theme="1"/>
        <rFont val="Arial"/>
        <family val="2"/>
      </rPr>
      <t>(per designated pile)</t>
    </r>
  </si>
  <si>
    <t>C12.1.32</t>
  </si>
  <si>
    <t>Lateral support to excavations</t>
  </si>
  <si>
    <t>C12.1.32.1</t>
  </si>
  <si>
    <r>
      <t xml:space="preserve">At location </t>
    </r>
    <r>
      <rPr>
        <i/>
        <sz val="10"/>
        <color theme="1"/>
        <rFont val="Arial"/>
        <family val="2"/>
      </rPr>
      <t>(to be indicated)</t>
    </r>
    <r>
      <rPr>
        <sz val="10"/>
        <color theme="1"/>
        <rFont val="Arial"/>
        <family val="2"/>
      </rPr>
      <t>:</t>
    </r>
  </si>
  <si>
    <t>0 to 3,0m depth</t>
  </si>
  <si>
    <t>3,0 to 6,0m depth</t>
  </si>
  <si>
    <t>C12.1.32.2</t>
  </si>
  <si>
    <r>
      <t xml:space="preserve">At other locations </t>
    </r>
    <r>
      <rPr>
        <i/>
        <sz val="10"/>
        <color theme="1"/>
        <rFont val="Arial"/>
        <family val="2"/>
      </rPr>
      <t>(as indicated)</t>
    </r>
  </si>
  <si>
    <t>C12.2</t>
  </si>
  <si>
    <t>GROUND ANCHORS</t>
  </si>
  <si>
    <t>C12.2.1</t>
  </si>
  <si>
    <t xml:space="preserve">Establishment on site for anchoring </t>
  </si>
  <si>
    <t>C12.2.2</t>
  </si>
  <si>
    <r>
      <t xml:space="preserve">Re-establishment on site for additional work </t>
    </r>
    <r>
      <rPr>
        <i/>
        <sz val="10"/>
        <color theme="1"/>
        <rFont val="Arial"/>
        <family val="2"/>
      </rPr>
      <t>(type indicated)</t>
    </r>
  </si>
  <si>
    <t>C12.2.3</t>
  </si>
  <si>
    <t xml:space="preserve">Provision of access to anchor positions </t>
  </si>
  <si>
    <t>C12.2.4</t>
  </si>
  <si>
    <t>Moving to, and setting up the equipment for drilling the holes at each position</t>
  </si>
  <si>
    <t>C12.2.5</t>
  </si>
  <si>
    <r>
      <t>Drill holes with a diameter of</t>
    </r>
    <r>
      <rPr>
        <sz val="10"/>
        <color theme="1"/>
        <rFont val="Arial"/>
        <family val="2"/>
      </rPr>
      <t xml:space="preserve"> </t>
    </r>
    <r>
      <rPr>
        <i/>
        <sz val="10"/>
        <color theme="1"/>
        <rFont val="Arial"/>
        <family val="2"/>
      </rPr>
      <t xml:space="preserve">(diameter indicated) </t>
    </r>
    <r>
      <rPr>
        <b/>
        <sz val="10"/>
        <color theme="1"/>
        <rFont val="Arial"/>
        <family val="2"/>
      </rPr>
      <t>to the specified depths and inclinations</t>
    </r>
  </si>
  <si>
    <t>C12.2.6</t>
  </si>
  <si>
    <r>
      <t xml:space="preserve">Installation of permanent casing </t>
    </r>
    <r>
      <rPr>
        <i/>
        <sz val="10"/>
        <color theme="1"/>
        <rFont val="Arial"/>
        <family val="2"/>
      </rPr>
      <t>(size and length indicated)</t>
    </r>
  </si>
  <si>
    <t>C12.2.7</t>
  </si>
  <si>
    <t>Water tests</t>
  </si>
  <si>
    <t>C12.2.8</t>
  </si>
  <si>
    <t xml:space="preserve">Grouting and re-drilling the holes </t>
  </si>
  <si>
    <t>C12.2.9</t>
  </si>
  <si>
    <t>Cable anchor tendons:</t>
  </si>
  <si>
    <t>C12.2.9.1</t>
  </si>
  <si>
    <t>Free anchor length</t>
  </si>
  <si>
    <t>meganewton-metre (MN-m)</t>
  </si>
  <si>
    <t>C12.2.9.2</t>
  </si>
  <si>
    <t>Fixed anchor length</t>
  </si>
  <si>
    <t>C12.2.10</t>
  </si>
  <si>
    <t>Anchorages and couplers:</t>
  </si>
  <si>
    <t>C12.2.10.1</t>
  </si>
  <si>
    <t>Anchorage at jacking end</t>
  </si>
  <si>
    <t>meganewton (MN)</t>
  </si>
  <si>
    <t>C12.2.10.2</t>
  </si>
  <si>
    <t>Coupler at jacking end</t>
  </si>
  <si>
    <t>C12.2.11</t>
  </si>
  <si>
    <t>Encasing the anchorages at the jacking end in concrete</t>
  </si>
  <si>
    <t>C12.2.12</t>
  </si>
  <si>
    <t>Performance monitoring of anchors</t>
  </si>
  <si>
    <t>C12.2.12.1</t>
  </si>
  <si>
    <t>Establishment of lift-off testing team and equipment</t>
  </si>
  <si>
    <t>C12.2.12.2</t>
  </si>
  <si>
    <t>Lift-off tests</t>
  </si>
  <si>
    <t>C12.2.13</t>
  </si>
  <si>
    <r>
      <t>Establishment on the site for drilling of rockbolts, dowels, soil nails or mechanical anchors</t>
    </r>
    <r>
      <rPr>
        <sz val="10"/>
        <color theme="1"/>
        <rFont val="Arial"/>
        <family val="2"/>
      </rPr>
      <t xml:space="preserve"> </t>
    </r>
    <r>
      <rPr>
        <i/>
        <sz val="10"/>
        <color theme="1"/>
        <rFont val="Arial"/>
        <family val="2"/>
      </rPr>
      <t>(type indicated)</t>
    </r>
  </si>
  <si>
    <t>C12.2.14</t>
  </si>
  <si>
    <t>Move to and set up at each rockbolt, dowel, soil nail or mechanical anchor position</t>
  </si>
  <si>
    <t>C12.2.15</t>
  </si>
  <si>
    <r>
      <t xml:space="preserve">Install, grout and protect soil nails or rock bolts </t>
    </r>
    <r>
      <rPr>
        <i/>
        <sz val="10"/>
        <color theme="1"/>
        <rFont val="Arial"/>
        <family val="2"/>
      </rPr>
      <t>(lengths indicated)</t>
    </r>
  </si>
  <si>
    <t>C12.2.16</t>
  </si>
  <si>
    <t>Extra over for tensioning soil nails or rockbolts</t>
  </si>
  <si>
    <t>C12.2.17</t>
  </si>
  <si>
    <t>Apply rock bolt protection and camouflage</t>
  </si>
  <si>
    <t>C12.2.18</t>
  </si>
  <si>
    <r>
      <t xml:space="preserve">Move to and set up at each mechanical driven tipping anchor/ mechanical screw anchor position </t>
    </r>
    <r>
      <rPr>
        <i/>
        <sz val="10"/>
        <color theme="1"/>
        <rFont val="Arial"/>
        <family val="2"/>
      </rPr>
      <t>(type indicated)</t>
    </r>
  </si>
  <si>
    <t>C12.2.19</t>
  </si>
  <si>
    <r>
      <t>Install mechanically driven tipping anchors / mechanical screw anchors</t>
    </r>
    <r>
      <rPr>
        <sz val="10"/>
        <color theme="1"/>
        <rFont val="Arial"/>
        <family val="2"/>
      </rPr>
      <t xml:space="preserve"> </t>
    </r>
    <r>
      <rPr>
        <i/>
        <sz val="10"/>
        <color theme="1"/>
        <rFont val="Arial"/>
        <family val="2"/>
      </rPr>
      <t>(type and lengths indicated)</t>
    </r>
  </si>
  <si>
    <t>C12.3</t>
  </si>
  <si>
    <t>GROUND IMPROVEMENT</t>
  </si>
  <si>
    <t>C12.3.1</t>
  </si>
  <si>
    <t>Site Establishment</t>
  </si>
  <si>
    <t>C12.3.1.1</t>
  </si>
  <si>
    <t>Geotechnical Grouting</t>
  </si>
  <si>
    <t>C12.3.1.2</t>
  </si>
  <si>
    <t>Jet Grouting</t>
  </si>
  <si>
    <t>C12.3.1.3</t>
  </si>
  <si>
    <t>Compaction Grouting</t>
  </si>
  <si>
    <t>C12.3.1.4</t>
  </si>
  <si>
    <t>Dynamic compaction</t>
  </si>
  <si>
    <t>C12.3.1.5</t>
  </si>
  <si>
    <t>Rapid impact compaction</t>
  </si>
  <si>
    <t>C12.3.1.6</t>
  </si>
  <si>
    <t>Vibration compaction</t>
  </si>
  <si>
    <t>C12.3.1.7</t>
  </si>
  <si>
    <t>Underpinning</t>
  </si>
  <si>
    <t>C12.3.1.8</t>
  </si>
  <si>
    <t>Preloading</t>
  </si>
  <si>
    <t>C12.3.1.9</t>
  </si>
  <si>
    <t>Basal reinforcement</t>
  </si>
  <si>
    <t>C12.3.2</t>
  </si>
  <si>
    <t>Moving to and setting up equipment at each position for:</t>
  </si>
  <si>
    <t>C12.3.2.1</t>
  </si>
  <si>
    <t>C12.3.2.2</t>
  </si>
  <si>
    <t>C12.3.2.3</t>
  </si>
  <si>
    <t>C12.3.2.4</t>
  </si>
  <si>
    <t>C12.3.2.5</t>
  </si>
  <si>
    <t>C12.3.2.6</t>
  </si>
  <si>
    <t>C12.3.2.7</t>
  </si>
  <si>
    <t>C12.3.2.8</t>
  </si>
  <si>
    <t>C12.3.2.9</t>
  </si>
  <si>
    <t>Basal treatment</t>
  </si>
  <si>
    <t>C12.3.3</t>
  </si>
  <si>
    <t>Setting out of works at treatment positions</t>
  </si>
  <si>
    <t>C12.3.4</t>
  </si>
  <si>
    <t>Grouting (Cement)</t>
  </si>
  <si>
    <t>C12.3.4.1</t>
  </si>
  <si>
    <t>Geotechnical grouting</t>
  </si>
  <si>
    <t>C12.3.4.2</t>
  </si>
  <si>
    <t>Jet grouting</t>
  </si>
  <si>
    <t>C12.3.4.3</t>
  </si>
  <si>
    <t>Compaction grouting</t>
  </si>
  <si>
    <t>C12.3.5</t>
  </si>
  <si>
    <t>Grouting (Fillers and Additives)</t>
  </si>
  <si>
    <t>C12.3.5.1</t>
  </si>
  <si>
    <t>C12.3.5.2</t>
  </si>
  <si>
    <t>Bentonite</t>
  </si>
  <si>
    <t>C12.3.5.3</t>
  </si>
  <si>
    <r>
      <t xml:space="preserve">Other fillers </t>
    </r>
    <r>
      <rPr>
        <i/>
        <sz val="10"/>
        <color theme="1"/>
        <rFont val="Arial"/>
        <family val="2"/>
      </rPr>
      <t>(specify)</t>
    </r>
  </si>
  <si>
    <t>C12.3.6</t>
  </si>
  <si>
    <r>
      <t xml:space="preserve">Drilling of holes for geotechnical /compaction grouting </t>
    </r>
    <r>
      <rPr>
        <i/>
        <sz val="10"/>
        <color theme="1"/>
        <rFont val="Arial"/>
        <family val="2"/>
      </rPr>
      <t>(diameter and inclination indicated)</t>
    </r>
  </si>
  <si>
    <t>C12.3.7</t>
  </si>
  <si>
    <t>Extra over for drilling through reinforced concrete</t>
  </si>
  <si>
    <t>C12.3.8</t>
  </si>
  <si>
    <r>
      <t xml:space="preserve">Drilling holes for jet grouting to specified depths </t>
    </r>
    <r>
      <rPr>
        <i/>
        <sz val="10"/>
        <color theme="1"/>
        <rFont val="Arial"/>
        <family val="2"/>
      </rPr>
      <t>(depth ranges and inclinations to be specified)</t>
    </r>
  </si>
  <si>
    <t>C12.3.9</t>
  </si>
  <si>
    <r>
      <t xml:space="preserve">Installation of casing </t>
    </r>
    <r>
      <rPr>
        <i/>
        <sz val="10"/>
        <color theme="1"/>
        <rFont val="Arial"/>
        <family val="2"/>
      </rPr>
      <t>(diameter and inclination indicated)</t>
    </r>
  </si>
  <si>
    <t>C12.3.10</t>
  </si>
  <si>
    <t>Installation of standpipes for geotechnical grouting</t>
  </si>
  <si>
    <t>C12.3.11</t>
  </si>
  <si>
    <r>
      <t xml:space="preserve">Injection Grouting </t>
    </r>
    <r>
      <rPr>
        <i/>
        <sz val="10"/>
        <color theme="1"/>
        <rFont val="Arial"/>
        <family val="2"/>
      </rPr>
      <t>(type indicated)</t>
    </r>
  </si>
  <si>
    <t>C12.3.12</t>
  </si>
  <si>
    <r>
      <t xml:space="preserve">Extra-over items 12.3.4 and 12.3.5 for stage grouting </t>
    </r>
    <r>
      <rPr>
        <i/>
        <sz val="10"/>
        <color theme="1"/>
        <rFont val="Arial"/>
        <family val="2"/>
      </rPr>
      <t>(specify up-or downstage)</t>
    </r>
  </si>
  <si>
    <t>C12.3.13</t>
  </si>
  <si>
    <r>
      <t xml:space="preserve">Extra-over items 12.3.4 and 12.3.5 for jet grouting of widened sections or mushroom heads </t>
    </r>
    <r>
      <rPr>
        <i/>
        <sz val="10"/>
        <color theme="1"/>
        <rFont val="Arial"/>
        <family val="2"/>
      </rPr>
      <t>(position and width to be specified)</t>
    </r>
  </si>
  <si>
    <t>C12.3.14</t>
  </si>
  <si>
    <t>Exposing test jet grouted columns</t>
  </si>
  <si>
    <t>C12.3.15</t>
  </si>
  <si>
    <t>Coring of jet grouted columns</t>
  </si>
  <si>
    <t>C12.3.15.1</t>
  </si>
  <si>
    <t>Setting up over completed jet grouted columns</t>
  </si>
  <si>
    <t>C12.3.15.2</t>
  </si>
  <si>
    <r>
      <t xml:space="preserve">Drilling and core recovery </t>
    </r>
    <r>
      <rPr>
        <i/>
        <sz val="10"/>
        <color theme="1"/>
        <rFont val="Arial"/>
        <family val="2"/>
      </rPr>
      <t>(size indicated)</t>
    </r>
  </si>
  <si>
    <t>C12.3.15.3</t>
  </si>
  <si>
    <t>Provision of core boxes</t>
  </si>
  <si>
    <t>C12.3.16</t>
  </si>
  <si>
    <t>Removal of jetting and drilling spoil</t>
  </si>
  <si>
    <r>
      <t>cubic metre-kilometre (m</t>
    </r>
    <r>
      <rPr>
        <vertAlign val="superscript"/>
        <sz val="10"/>
        <rFont val="Arial"/>
        <family val="2"/>
      </rPr>
      <t>3</t>
    </r>
    <r>
      <rPr>
        <sz val="10"/>
        <rFont val="Arial"/>
        <family val="2"/>
      </rPr>
      <t>-km)</t>
    </r>
  </si>
  <si>
    <t>C12.3.17</t>
  </si>
  <si>
    <r>
      <t xml:space="preserve">Performing dynamic compaction over </t>
    </r>
    <r>
      <rPr>
        <i/>
        <sz val="10"/>
        <color theme="1"/>
        <rFont val="Arial"/>
        <family val="2"/>
      </rPr>
      <t>(specify distance)</t>
    </r>
    <r>
      <rPr>
        <b/>
        <sz val="10"/>
        <color theme="1"/>
        <rFont val="Arial"/>
        <family val="2"/>
      </rPr>
      <t xml:space="preserve"> utilising a </t>
    </r>
    <r>
      <rPr>
        <i/>
        <sz val="10"/>
        <color theme="1"/>
        <rFont val="Arial"/>
        <family val="2"/>
      </rPr>
      <t>(indicate mass)</t>
    </r>
    <r>
      <rPr>
        <b/>
        <sz val="10"/>
        <color theme="1"/>
        <rFont val="Arial"/>
        <family val="2"/>
      </rPr>
      <t xml:space="preserve"> tonne pounder  </t>
    </r>
  </si>
  <si>
    <t>C12.3.17.1</t>
  </si>
  <si>
    <t>Primary prints</t>
  </si>
  <si>
    <t>blows</t>
  </si>
  <si>
    <t>C12.3.17.2</t>
  </si>
  <si>
    <t>Secondary prints</t>
  </si>
  <si>
    <t>C12.3.17.3</t>
  </si>
  <si>
    <t>Ironing prints</t>
  </si>
  <si>
    <t>C12.3.18</t>
  </si>
  <si>
    <t>Variation in number of blows</t>
  </si>
  <si>
    <t>C12.3.18.1</t>
  </si>
  <si>
    <t>C12.3.18.2</t>
  </si>
  <si>
    <t>C12.3.18.3</t>
  </si>
  <si>
    <t>C12.3.19</t>
  </si>
  <si>
    <t xml:space="preserve">Importing G7 quality material from approved sources </t>
  </si>
  <si>
    <t>C12.3.20</t>
  </si>
  <si>
    <t>Importing dump rock for forming stone columns by dynamic compaction from approved sources</t>
  </si>
  <si>
    <t>C12.3.21</t>
  </si>
  <si>
    <t>Importing crushed rock for vibratory replacement from approved sources</t>
  </si>
  <si>
    <t>C12.3.22</t>
  </si>
  <si>
    <r>
      <t>Water acceptance testing</t>
    </r>
    <r>
      <rPr>
        <sz val="10"/>
        <color theme="1"/>
        <rFont val="Arial"/>
        <family val="2"/>
      </rPr>
      <t xml:space="preserve"> </t>
    </r>
    <r>
      <rPr>
        <i/>
        <sz val="10"/>
        <color theme="1"/>
        <rFont val="Arial"/>
        <family val="2"/>
      </rPr>
      <t>(permeability tests as specified)</t>
    </r>
  </si>
  <si>
    <t>C12.3.23</t>
  </si>
  <si>
    <t>Plate load tests</t>
  </si>
  <si>
    <t>C12.3.24</t>
  </si>
  <si>
    <t>Establishment on site for</t>
  </si>
  <si>
    <t>C12.3.24.1</t>
  </si>
  <si>
    <r>
      <t xml:space="preserve">DCP testing </t>
    </r>
    <r>
      <rPr>
        <i/>
        <sz val="10"/>
        <color theme="1"/>
        <rFont val="Arial"/>
        <family val="2"/>
      </rPr>
      <t>(depth indicated)</t>
    </r>
  </si>
  <si>
    <t>C12.3.24.2</t>
  </si>
  <si>
    <r>
      <t xml:space="preserve">CPT testing </t>
    </r>
    <r>
      <rPr>
        <i/>
        <sz val="10"/>
        <color theme="1"/>
        <rFont val="Arial"/>
        <family val="2"/>
      </rPr>
      <t>(depth indicated)</t>
    </r>
  </si>
  <si>
    <t>C12.3.24.3</t>
  </si>
  <si>
    <r>
      <t xml:space="preserve">DPSH testing </t>
    </r>
    <r>
      <rPr>
        <b/>
        <sz val="10"/>
        <color theme="1"/>
        <rFont val="Arial"/>
        <family val="2"/>
      </rPr>
      <t>(depth indicated)</t>
    </r>
  </si>
  <si>
    <t>C12.3.25</t>
  </si>
  <si>
    <t>DCP, CPT and DPSH testing</t>
  </si>
  <si>
    <t>C12.3.25.1</t>
  </si>
  <si>
    <t>C12.3.25.2</t>
  </si>
  <si>
    <t>C12.3.25.3</t>
  </si>
  <si>
    <r>
      <t xml:space="preserve">DPSH testing </t>
    </r>
    <r>
      <rPr>
        <i/>
        <sz val="10"/>
        <color theme="1"/>
        <rFont val="Arial"/>
        <family val="2"/>
      </rPr>
      <t>(depth indicated)</t>
    </r>
  </si>
  <si>
    <t>C12.3.26</t>
  </si>
  <si>
    <t>Continuous surface wave testing (CSW)</t>
  </si>
  <si>
    <t>C12.3.27</t>
  </si>
  <si>
    <t>Monitoring of instruments and earthworks by survey</t>
  </si>
  <si>
    <t>C12.3.28</t>
  </si>
  <si>
    <t>Supply and install rod settlement gauges</t>
  </si>
  <si>
    <t>C12.3.29</t>
  </si>
  <si>
    <t>Supply and install standpipe piezometers</t>
  </si>
  <si>
    <t>C12.3.30</t>
  </si>
  <si>
    <r>
      <t>Supply and install pneumatic piezometers</t>
    </r>
    <r>
      <rPr>
        <sz val="10"/>
        <color theme="1"/>
        <rFont val="Arial"/>
        <family val="2"/>
      </rPr>
      <t xml:space="preserve"> </t>
    </r>
    <r>
      <rPr>
        <i/>
        <sz val="10"/>
        <color theme="1"/>
        <rFont val="Arial"/>
        <family val="2"/>
      </rPr>
      <t>(lengths indicated)</t>
    </r>
  </si>
  <si>
    <t>C12.3.31</t>
  </si>
  <si>
    <r>
      <t>Supply and install inclinometer monitoring systems</t>
    </r>
    <r>
      <rPr>
        <sz val="10"/>
        <color theme="1"/>
        <rFont val="Arial"/>
        <family val="2"/>
      </rPr>
      <t xml:space="preserve"> </t>
    </r>
    <r>
      <rPr>
        <i/>
        <sz val="10"/>
        <color theme="1"/>
        <rFont val="Arial"/>
        <family val="2"/>
      </rPr>
      <t>(lengths indicated)</t>
    </r>
  </si>
  <si>
    <t>C12.3.32</t>
  </si>
  <si>
    <r>
      <t xml:space="preserve">Supply and install pressure measuring loadcells </t>
    </r>
    <r>
      <rPr>
        <i/>
        <sz val="10"/>
        <color theme="1"/>
        <rFont val="Arial"/>
        <family val="2"/>
      </rPr>
      <t>(type and make specified)</t>
    </r>
  </si>
  <si>
    <t>C12.3.33</t>
  </si>
  <si>
    <t>Supply and install geosynthetic for basal reinforcements</t>
  </si>
  <si>
    <t>C12.3.34</t>
  </si>
  <si>
    <t>Supply and placement of 125 mm protection layer</t>
  </si>
  <si>
    <t>C12.4</t>
  </si>
  <si>
    <t>LATERAL SUPPORT</t>
  </si>
  <si>
    <t>C12.4.1</t>
  </si>
  <si>
    <t>C12.4.1.1</t>
  </si>
  <si>
    <t>Sheet Piling</t>
  </si>
  <si>
    <t>C12.4.1.2</t>
  </si>
  <si>
    <t>Diaphragm Walls</t>
  </si>
  <si>
    <t>C12.4.2</t>
  </si>
  <si>
    <t>Moving to and setting up equipment at  sections or sites to be defined</t>
  </si>
  <si>
    <t>C12.4.2.1</t>
  </si>
  <si>
    <t>C12.4.2.2</t>
  </si>
  <si>
    <t>C12.4.3</t>
  </si>
  <si>
    <t>Setting out of works at sheet piling or diaphragm panel positions</t>
  </si>
  <si>
    <t>C12.4.4</t>
  </si>
  <si>
    <r>
      <t xml:space="preserve">Sheet pile driving </t>
    </r>
    <r>
      <rPr>
        <i/>
        <sz val="10"/>
        <color theme="1"/>
        <rFont val="Arial"/>
        <family val="2"/>
      </rPr>
      <t>(individual sheet pile type or sheet panel extent specified)</t>
    </r>
  </si>
  <si>
    <t>C12.4.5</t>
  </si>
  <si>
    <t>Sheet pile extraction</t>
  </si>
  <si>
    <t>C12.4.6</t>
  </si>
  <si>
    <r>
      <t>Sheet pile and diaphragm wall supports</t>
    </r>
    <r>
      <rPr>
        <sz val="10"/>
        <color theme="1"/>
        <rFont val="Arial"/>
        <family val="2"/>
      </rPr>
      <t xml:space="preserve"> </t>
    </r>
    <r>
      <rPr>
        <i/>
        <sz val="10"/>
        <color theme="1"/>
        <rFont val="Arial"/>
        <family val="2"/>
      </rPr>
      <t>(as specified)</t>
    </r>
  </si>
  <si>
    <t>C12.4.6.1</t>
  </si>
  <si>
    <t>Props</t>
  </si>
  <si>
    <t>C12.4.6.2</t>
  </si>
  <si>
    <t>Anchors</t>
  </si>
  <si>
    <t>C12.4.6.3</t>
  </si>
  <si>
    <t>Tie-bars</t>
  </si>
  <si>
    <t>C12.4.7</t>
  </si>
  <si>
    <t>Sheet pile grouting</t>
  </si>
  <si>
    <t>C12.4.7.1</t>
  </si>
  <si>
    <t>Chemical grouting</t>
  </si>
  <si>
    <t>C12.4.7.2</t>
  </si>
  <si>
    <t>C12.4.7.3</t>
  </si>
  <si>
    <t>C12.4.8</t>
  </si>
  <si>
    <r>
      <t xml:space="preserve">Concrete placed by tremie under slurry in diaphragm walls </t>
    </r>
    <r>
      <rPr>
        <i/>
        <sz val="10"/>
        <color theme="1"/>
        <rFont val="Arial"/>
        <family val="2"/>
      </rPr>
      <t>(class of concrete indicated)</t>
    </r>
  </si>
  <si>
    <t>C12.4.9</t>
  </si>
  <si>
    <t>Partial Excavation of Panels</t>
  </si>
  <si>
    <t>C12.4.10</t>
  </si>
  <si>
    <t>Cement, additives, bentonite, aggregate and  fillers</t>
  </si>
  <si>
    <t>C12.4.10.1</t>
  </si>
  <si>
    <t>C12.4.10.2</t>
  </si>
  <si>
    <t>C12.4.10.3</t>
  </si>
  <si>
    <r>
      <t xml:space="preserve">Fine/coarse aggregate </t>
    </r>
    <r>
      <rPr>
        <i/>
        <sz val="10"/>
        <color theme="1"/>
        <rFont val="Arial"/>
        <family val="2"/>
      </rPr>
      <t>(specify)</t>
    </r>
  </si>
  <si>
    <t>C12.4.10.4</t>
  </si>
  <si>
    <t>C12.4.11</t>
  </si>
  <si>
    <t>Bentonite slurry re-use</t>
  </si>
  <si>
    <t>C12.4.12</t>
  </si>
  <si>
    <t>Steel reinforcement</t>
  </si>
  <si>
    <t>C12.4.13</t>
  </si>
  <si>
    <t>Exposing tops of selected concrete panels</t>
  </si>
  <si>
    <t>C12.4.14</t>
  </si>
  <si>
    <t>Coring of concrete panels</t>
  </si>
  <si>
    <t>C12.4.14.1</t>
  </si>
  <si>
    <t>Setting up at completed panels</t>
  </si>
  <si>
    <t>C12.4.14.2</t>
  </si>
  <si>
    <t>C12.4.14.3</t>
  </si>
  <si>
    <t>C12.4.14.4</t>
  </si>
  <si>
    <t>Extra-over for inclined drilling</t>
  </si>
  <si>
    <t>C12.5</t>
  </si>
  <si>
    <t>SHOTCRETE</t>
  </si>
  <si>
    <t>C12.5.1</t>
  </si>
  <si>
    <t>Establishment on site</t>
  </si>
  <si>
    <t>C12.5.2</t>
  </si>
  <si>
    <t>Surface preparation for shotcreting</t>
  </si>
  <si>
    <t>C12.5.3</t>
  </si>
  <si>
    <t>Supply and installation of reinforcement:</t>
  </si>
  <si>
    <t>C12.5.3.1</t>
  </si>
  <si>
    <t>Welded steel mesh fabric (Ref. 395)</t>
  </si>
  <si>
    <t>C12.5.3.2</t>
  </si>
  <si>
    <r>
      <t xml:space="preserve">Fibre </t>
    </r>
    <r>
      <rPr>
        <i/>
        <sz val="10"/>
        <color theme="1"/>
        <rFont val="Arial"/>
        <family val="2"/>
      </rPr>
      <t>(type indicated)</t>
    </r>
  </si>
  <si>
    <t>C12.5.3.3</t>
  </si>
  <si>
    <r>
      <t xml:space="preserve">Other special reinforcement systems </t>
    </r>
    <r>
      <rPr>
        <sz val="10"/>
        <color theme="1"/>
        <rFont val="Arial"/>
        <family val="2"/>
      </rPr>
      <t>as specified</t>
    </r>
  </si>
  <si>
    <t>C12.5.4</t>
  </si>
  <si>
    <r>
      <t xml:space="preserve">Shotcrete </t>
    </r>
    <r>
      <rPr>
        <b/>
        <sz val="10"/>
        <color theme="1"/>
        <rFont val="Arial"/>
        <family val="2"/>
      </rPr>
      <t>(of specified thickness or volume)</t>
    </r>
    <r>
      <rPr>
        <b/>
        <sz val="10"/>
        <rFont val="Arial"/>
        <family val="2"/>
      </rPr>
      <t>:</t>
    </r>
  </si>
  <si>
    <t>C12.5.4.1</t>
  </si>
  <si>
    <r>
      <t xml:space="preserve">Flash/base coat (unreinforced) </t>
    </r>
    <r>
      <rPr>
        <i/>
        <sz val="10"/>
        <color theme="1"/>
        <rFont val="Arial"/>
        <family val="2"/>
      </rPr>
      <t>(specify thickness)</t>
    </r>
  </si>
  <si>
    <t>C12.5.4.2</t>
  </si>
  <si>
    <r>
      <t xml:space="preserve">Intermediate coat/s </t>
    </r>
    <r>
      <rPr>
        <i/>
        <sz val="10"/>
        <color theme="1"/>
        <rFont val="Arial"/>
        <family val="2"/>
      </rPr>
      <t>(specify thickness and number of layers)</t>
    </r>
  </si>
  <si>
    <t>C12.5.4.3</t>
  </si>
  <si>
    <r>
      <t xml:space="preserve">Final coat </t>
    </r>
    <r>
      <rPr>
        <i/>
        <sz val="10"/>
        <color theme="1"/>
        <rFont val="Arial"/>
        <family val="2"/>
      </rPr>
      <t>(specify thickness, pigmentation and finish)</t>
    </r>
  </si>
  <si>
    <t>C12.5.4.4</t>
  </si>
  <si>
    <t>Dental shotcrete</t>
  </si>
  <si>
    <t>C12.5.5</t>
  </si>
  <si>
    <t>Removal to spoil of material trimmed from slope</t>
  </si>
  <si>
    <t>C12.5.6</t>
  </si>
  <si>
    <t>Edge finishing of shotcrete</t>
  </si>
  <si>
    <t>C12.5.7</t>
  </si>
  <si>
    <t>Geopipe collectors and weepholes:</t>
  </si>
  <si>
    <t>C12.5.7.1</t>
  </si>
  <si>
    <r>
      <t xml:space="preserve">50mm diameter U-PVC weephole piping </t>
    </r>
    <r>
      <rPr>
        <i/>
        <sz val="10"/>
        <color theme="1"/>
        <rFont val="Arial"/>
        <family val="2"/>
      </rPr>
      <t>(specify length and class)</t>
    </r>
  </si>
  <si>
    <t>C12.5.7.2</t>
  </si>
  <si>
    <r>
      <t xml:space="preserve">Geopipe collectors </t>
    </r>
    <r>
      <rPr>
        <i/>
        <sz val="10"/>
        <color theme="1"/>
        <rFont val="Arial"/>
        <family val="2"/>
      </rPr>
      <t>(specify type, diameter and class)</t>
    </r>
  </si>
  <si>
    <t>C12.5.7.3</t>
  </si>
  <si>
    <r>
      <t xml:space="preserve">Other piping </t>
    </r>
    <r>
      <rPr>
        <i/>
        <sz val="10"/>
        <color theme="1"/>
        <rFont val="Arial"/>
        <family val="2"/>
      </rPr>
      <t>(specify type, diameter and class)</t>
    </r>
  </si>
  <si>
    <t>C12.5.8</t>
  </si>
  <si>
    <t>Geocomposite/geosynthetic drain as specified</t>
  </si>
  <si>
    <t>C12.6</t>
  </si>
  <si>
    <t>MECHANICALLY STABILISED EARTH AND GABIONS</t>
  </si>
  <si>
    <t>C12.6.1</t>
  </si>
  <si>
    <t>Establishment on site for MSE</t>
  </si>
  <si>
    <t>C12.6.1.1</t>
  </si>
  <si>
    <t>For reinforced concrete facing</t>
  </si>
  <si>
    <t>C12.6.1.2</t>
  </si>
  <si>
    <t>For concrete block wall facing</t>
  </si>
  <si>
    <t>C12.6.1.3</t>
  </si>
  <si>
    <t>For metallic facing</t>
  </si>
  <si>
    <t>C12.6.2</t>
  </si>
  <si>
    <t>Excavation for wall base foundation</t>
  </si>
  <si>
    <t>C12.6.3</t>
  </si>
  <si>
    <t>Concrete for wall base foundation</t>
  </si>
  <si>
    <t>C12.6.4</t>
  </si>
  <si>
    <t>Reinforcing steel in wall base foundation</t>
  </si>
  <si>
    <t>C12.6.4.1</t>
  </si>
  <si>
    <t>C12.6.4.2</t>
  </si>
  <si>
    <t>C12.6.5</t>
  </si>
  <si>
    <t>Preparation of surface for laying metallic strips or geosynthetic</t>
  </si>
  <si>
    <t>C12.6.6</t>
  </si>
  <si>
    <r>
      <t xml:space="preserve">Metallic reinforcing strips </t>
    </r>
    <r>
      <rPr>
        <i/>
        <sz val="10"/>
        <color theme="1"/>
        <rFont val="Arial"/>
        <family val="2"/>
      </rPr>
      <t>(section dimension indicated)</t>
    </r>
  </si>
  <si>
    <t>C12.6.7</t>
  </si>
  <si>
    <r>
      <t xml:space="preserve">Metallic reinforcing mesh </t>
    </r>
    <r>
      <rPr>
        <i/>
        <sz val="10"/>
        <color theme="1"/>
        <rFont val="Arial"/>
        <family val="2"/>
      </rPr>
      <t>(section dimension indicated)</t>
    </r>
  </si>
  <si>
    <t>C12.6.8</t>
  </si>
  <si>
    <r>
      <t xml:space="preserve">Polymer/Geosynthetic reinforcing strips </t>
    </r>
    <r>
      <rPr>
        <i/>
        <sz val="10"/>
        <color theme="1"/>
        <rFont val="Arial"/>
        <family val="2"/>
      </rPr>
      <t>(section dimension indicated)</t>
    </r>
  </si>
  <si>
    <t>C12.6.9</t>
  </si>
  <si>
    <t>Polymer/Geosynthetic reinforcing sheet as specified</t>
  </si>
  <si>
    <t>C12.6.10</t>
  </si>
  <si>
    <t>Fixing mechanism to facings</t>
  </si>
  <si>
    <t>C12.6.10.1</t>
  </si>
  <si>
    <t>Strips</t>
  </si>
  <si>
    <t>C12.6.10.2</t>
  </si>
  <si>
    <t>Sheets</t>
  </si>
  <si>
    <t>C12.6.11</t>
  </si>
  <si>
    <r>
      <t xml:space="preserve">Backfill </t>
    </r>
    <r>
      <rPr>
        <i/>
        <sz val="10"/>
        <color theme="1"/>
        <rFont val="Arial"/>
        <family val="2"/>
      </rPr>
      <t>(material type and compaction requirements indicated)</t>
    </r>
  </si>
  <si>
    <t>C12.6.12</t>
  </si>
  <si>
    <r>
      <t xml:space="preserve">Facings </t>
    </r>
    <r>
      <rPr>
        <i/>
        <sz val="10"/>
        <color theme="1"/>
        <rFont val="Arial"/>
        <family val="2"/>
      </rPr>
      <t>(type, size and thickness indicated)</t>
    </r>
  </si>
  <si>
    <t>C12.6.12.1</t>
  </si>
  <si>
    <t>For reinforced concrete panel facing</t>
  </si>
  <si>
    <t>C12.6.12.2</t>
  </si>
  <si>
    <t>C12.6.12.3</t>
  </si>
  <si>
    <t>C12.6.13</t>
  </si>
  <si>
    <r>
      <t xml:space="preserve">Drainage </t>
    </r>
    <r>
      <rPr>
        <i/>
        <sz val="10"/>
        <color theme="1"/>
        <rFont val="Arial"/>
        <family val="2"/>
      </rPr>
      <t>(type and size indicated)</t>
    </r>
  </si>
  <si>
    <t>C12.6.14</t>
  </si>
  <si>
    <t>C12.6.14.1</t>
  </si>
  <si>
    <t>C12.5.14.2</t>
  </si>
  <si>
    <t>C12.6.14.3</t>
  </si>
  <si>
    <t>Excavating soft material within 1,5m below the surface level using labour enhancement construction methods</t>
  </si>
  <si>
    <t>C12.6.14.4</t>
  </si>
  <si>
    <t>Excavating intermediate material within 1,5m below the surface level using labour enhancement construction methods</t>
  </si>
  <si>
    <t>C12.6.15</t>
  </si>
  <si>
    <t>Surface preparation for bedding the gabions</t>
  </si>
  <si>
    <t>C12.6.16</t>
  </si>
  <si>
    <t xml:space="preserve">Gabions and mattresses: </t>
  </si>
  <si>
    <t>C12.6.16.1</t>
  </si>
  <si>
    <t>C12.6.16.2</t>
  </si>
  <si>
    <r>
      <t xml:space="preserve">Polymer coated gabion boxes </t>
    </r>
    <r>
      <rPr>
        <i/>
        <sz val="10"/>
        <color theme="1"/>
        <rFont val="Arial"/>
        <family val="2"/>
      </rPr>
      <t>(dimensions of box)</t>
    </r>
  </si>
  <si>
    <t>C12.6.16.3</t>
  </si>
  <si>
    <t>C12.6.16.4</t>
  </si>
  <si>
    <r>
      <t xml:space="preserve">Polymer coated gabion mattresses </t>
    </r>
    <r>
      <rPr>
        <i/>
        <sz val="10"/>
        <color theme="1"/>
        <rFont val="Arial"/>
        <family val="2"/>
      </rPr>
      <t>(dimensions of mattress)</t>
    </r>
  </si>
  <si>
    <t>C12.6.17</t>
  </si>
  <si>
    <r>
      <t xml:space="preserve">Geotextile </t>
    </r>
    <r>
      <rPr>
        <i/>
        <sz val="10"/>
        <color theme="1"/>
        <rFont val="Arial"/>
        <family val="2"/>
      </rPr>
      <t>(type indicated)</t>
    </r>
  </si>
  <si>
    <t>C12.7</t>
  </si>
  <si>
    <t xml:space="preserve">TRENCHLESS METHODS </t>
  </si>
  <si>
    <t>C12.7.1</t>
  </si>
  <si>
    <r>
      <t xml:space="preserve">Establishment on site for: </t>
    </r>
    <r>
      <rPr>
        <i/>
        <sz val="10"/>
        <color theme="1"/>
        <rFont val="Arial"/>
        <family val="2"/>
      </rPr>
      <t>(indicate type of operation: Pipe Jacking, Horizontal directional drilling, Pipe Ramming, or Micro-tunnelling)</t>
    </r>
  </si>
  <si>
    <t>C12.7.2</t>
  </si>
  <si>
    <r>
      <t xml:space="preserve">Moving to and setting up equipment at each position for </t>
    </r>
    <r>
      <rPr>
        <i/>
        <sz val="10"/>
        <color theme="1"/>
        <rFont val="Arial"/>
        <family val="2"/>
      </rPr>
      <t>(indicate type of operation)</t>
    </r>
  </si>
  <si>
    <t>C12.7.3</t>
  </si>
  <si>
    <r>
      <t xml:space="preserve">Installing holes </t>
    </r>
    <r>
      <rPr>
        <i/>
        <sz val="10"/>
        <color theme="1"/>
        <rFont val="Arial"/>
        <family val="2"/>
      </rPr>
      <t>(diameter, lining type indicated)</t>
    </r>
    <r>
      <rPr>
        <b/>
        <sz val="10"/>
        <color theme="1"/>
        <rFont val="Arial"/>
        <family val="2"/>
      </rPr>
      <t xml:space="preserve"> to required length for </t>
    </r>
    <r>
      <rPr>
        <i/>
        <sz val="10"/>
        <color theme="1"/>
        <rFont val="Arial"/>
        <family val="2"/>
      </rPr>
      <t>(indicate type of operation)</t>
    </r>
  </si>
  <si>
    <t>C12.7.4</t>
  </si>
  <si>
    <r>
      <t xml:space="preserve">Penetrating unidentified obstructions/services </t>
    </r>
    <r>
      <rPr>
        <i/>
        <sz val="10"/>
        <color theme="1"/>
        <rFont val="Arial"/>
        <family val="2"/>
      </rPr>
      <t>(indicate type of operation, i.e. Pipe Jacking, Horizontal directional drilling, Pipe Ramming or  Micro-tunnelling)</t>
    </r>
    <r>
      <rPr>
        <sz val="10"/>
        <color theme="1"/>
        <rFont val="Arial"/>
        <family val="2"/>
      </rPr>
      <t xml:space="preserve"> </t>
    </r>
    <r>
      <rPr>
        <b/>
        <sz val="10"/>
        <color theme="1"/>
        <rFont val="Arial"/>
        <family val="2"/>
      </rPr>
      <t>for penetration of</t>
    </r>
    <r>
      <rPr>
        <sz val="10"/>
        <color theme="1"/>
        <rFont val="Arial"/>
        <family val="2"/>
      </rPr>
      <t>:</t>
    </r>
  </si>
  <si>
    <t>C12.7.4.1</t>
  </si>
  <si>
    <t>Steel or iron</t>
  </si>
  <si>
    <t>C12.7.4.2</t>
  </si>
  <si>
    <t>C12.7.4.3</t>
  </si>
  <si>
    <t>Rock of UCS &gt; 3 MPa</t>
  </si>
  <si>
    <t>C12.8</t>
  </si>
  <si>
    <t>GROUND DRAINAGE</t>
  </si>
  <si>
    <t>C12.8.1</t>
  </si>
  <si>
    <t>C12.8.1.1</t>
  </si>
  <si>
    <t xml:space="preserve">Well point construction  </t>
  </si>
  <si>
    <t>C12.8.1.2</t>
  </si>
  <si>
    <t>Horizontal drains</t>
  </si>
  <si>
    <t>C12.8.1.3</t>
  </si>
  <si>
    <r>
      <t xml:space="preserve">Vertical drains </t>
    </r>
    <r>
      <rPr>
        <i/>
        <sz val="10"/>
        <color theme="1"/>
        <rFont val="Arial"/>
        <family val="2"/>
      </rPr>
      <t>(all types)</t>
    </r>
  </si>
  <si>
    <t>C12.8.1.4</t>
  </si>
  <si>
    <t>Geosynthetic/Blanket drains</t>
  </si>
  <si>
    <t>C12.8.2</t>
  </si>
  <si>
    <r>
      <t xml:space="preserve">Provision of access to drain positions </t>
    </r>
    <r>
      <rPr>
        <i/>
        <sz val="10"/>
        <color theme="1"/>
        <rFont val="Arial"/>
        <family val="2"/>
      </rPr>
      <t>(type indicated)</t>
    </r>
  </si>
  <si>
    <t>C12.8.3</t>
  </si>
  <si>
    <r>
      <t xml:space="preserve">Moving to, and setting up the equipment for drilling the holes at each well/horizontal/ sand drain position </t>
    </r>
    <r>
      <rPr>
        <i/>
        <sz val="10"/>
        <color theme="1"/>
        <rFont val="Arial"/>
        <family val="2"/>
      </rPr>
      <t>(type indicated)</t>
    </r>
  </si>
  <si>
    <t>C12.8.4</t>
  </si>
  <si>
    <r>
      <t xml:space="preserve">Moving to, and setting up the equipment   for installing vertical drains at each drain position </t>
    </r>
    <r>
      <rPr>
        <i/>
        <sz val="10"/>
        <color theme="1"/>
        <rFont val="Arial"/>
        <family val="2"/>
      </rPr>
      <t>(size and type of drain indicated)</t>
    </r>
  </si>
  <si>
    <t>C12.8.5</t>
  </si>
  <si>
    <r>
      <t xml:space="preserve">Drill holes for wells </t>
    </r>
    <r>
      <rPr>
        <i/>
        <sz val="10"/>
        <color theme="1"/>
        <rFont val="Arial"/>
        <family val="2"/>
      </rPr>
      <t>(diameter   indicated)</t>
    </r>
    <r>
      <rPr>
        <b/>
        <sz val="10"/>
        <color theme="1"/>
        <rFont val="Arial"/>
        <family val="2"/>
      </rPr>
      <t xml:space="preserve"> to the required depth</t>
    </r>
  </si>
  <si>
    <t>C12.8.6</t>
  </si>
  <si>
    <r>
      <t xml:space="preserve">Drill holes for horizontal drains </t>
    </r>
    <r>
      <rPr>
        <sz val="10"/>
        <color theme="1"/>
        <rFont val="Arial"/>
        <family val="2"/>
      </rPr>
      <t xml:space="preserve"> </t>
    </r>
    <r>
      <rPr>
        <i/>
        <sz val="10"/>
        <color theme="1"/>
        <rFont val="Arial"/>
        <family val="2"/>
      </rPr>
      <t>(inclination and diameter indicated)</t>
    </r>
    <r>
      <rPr>
        <b/>
        <sz val="10"/>
        <color theme="1"/>
        <rFont val="Arial"/>
        <family val="2"/>
      </rPr>
      <t xml:space="preserve"> to the required depth</t>
    </r>
  </si>
  <si>
    <t>C12.8.7</t>
  </si>
  <si>
    <r>
      <t xml:space="preserve">Drill holes for vertical sand drains </t>
    </r>
    <r>
      <rPr>
        <i/>
        <sz val="10"/>
        <color theme="1"/>
        <rFont val="Arial"/>
        <family val="2"/>
      </rPr>
      <t>(diameter indicated)</t>
    </r>
    <r>
      <rPr>
        <b/>
        <sz val="10"/>
        <color theme="1"/>
        <rFont val="Arial"/>
        <family val="2"/>
      </rPr>
      <t xml:space="preserve"> to the required depth</t>
    </r>
  </si>
  <si>
    <t>C12.8.8</t>
  </si>
  <si>
    <r>
      <t xml:space="preserve">Pre-drilling of holes for vertical drains </t>
    </r>
    <r>
      <rPr>
        <i/>
        <sz val="10"/>
        <color theme="1"/>
        <rFont val="Arial"/>
        <family val="2"/>
      </rPr>
      <t>(diameter indicated)</t>
    </r>
    <r>
      <rPr>
        <b/>
        <sz val="10"/>
        <color theme="1"/>
        <rFont val="Arial"/>
        <family val="2"/>
      </rPr>
      <t xml:space="preserve"> to the required depth</t>
    </r>
  </si>
  <si>
    <t>C12.8.9</t>
  </si>
  <si>
    <r>
      <t xml:space="preserve">Installation of slotted drainage pipes for wells </t>
    </r>
    <r>
      <rPr>
        <i/>
        <sz val="10"/>
        <color theme="1"/>
        <rFont val="Arial"/>
        <family val="2"/>
      </rPr>
      <t>(size indicated)</t>
    </r>
  </si>
  <si>
    <t>C12.8.10</t>
  </si>
  <si>
    <r>
      <t>Installation of slotted drainage pipes for horizontal drains</t>
    </r>
    <r>
      <rPr>
        <sz val="10"/>
        <color theme="1"/>
        <rFont val="Arial"/>
        <family val="2"/>
      </rPr>
      <t xml:space="preserve"> (size indicated)</t>
    </r>
  </si>
  <si>
    <t>C12.8.11</t>
  </si>
  <si>
    <r>
      <t xml:space="preserve">Installation of vertical drains </t>
    </r>
    <r>
      <rPr>
        <i/>
        <sz val="10"/>
        <color theme="1"/>
        <rFont val="Arial"/>
        <family val="2"/>
      </rPr>
      <t>(type/ size indicated)</t>
    </r>
    <r>
      <rPr>
        <sz val="10"/>
        <color theme="1"/>
        <rFont val="Arial"/>
        <family val="2"/>
      </rPr>
      <t xml:space="preserve"> </t>
    </r>
  </si>
  <si>
    <t>C12.8.12</t>
  </si>
  <si>
    <r>
      <t xml:space="preserve">Filter sand for wells </t>
    </r>
    <r>
      <rPr>
        <i/>
        <sz val="10"/>
        <color theme="1"/>
        <rFont val="Arial"/>
        <family val="2"/>
      </rPr>
      <t>(type/ size indicated)</t>
    </r>
  </si>
  <si>
    <t>C12.8.13</t>
  </si>
  <si>
    <r>
      <t xml:space="preserve">River sand for vertical drains </t>
    </r>
    <r>
      <rPr>
        <i/>
        <sz val="10"/>
        <color theme="1"/>
        <rFont val="Arial"/>
        <family val="2"/>
      </rPr>
      <t>(source indicated)</t>
    </r>
  </si>
  <si>
    <t>C12.8.14</t>
  </si>
  <si>
    <t>Provision and installation of submersible borehole pumps in designated wells</t>
  </si>
  <si>
    <t>C12.8.15</t>
  </si>
  <si>
    <t>Construction of base station for wells</t>
  </si>
  <si>
    <t>C12.9</t>
  </si>
  <si>
    <t>SLOPE PROTECTION MEASURES</t>
  </si>
  <si>
    <t>C12.9.1</t>
  </si>
  <si>
    <r>
      <t xml:space="preserve">Barring down of rock surfaces within vertical height intervals </t>
    </r>
    <r>
      <rPr>
        <i/>
        <sz val="10"/>
        <color theme="1"/>
        <rFont val="Arial"/>
        <family val="2"/>
      </rPr>
      <t>(intervals stated)</t>
    </r>
  </si>
  <si>
    <t>C12.9.2</t>
  </si>
  <si>
    <r>
      <t xml:space="preserve">Cleaning of rock surfaces by high pressure air and water jetting equipment within the vertical height intervals </t>
    </r>
    <r>
      <rPr>
        <i/>
        <sz val="10"/>
        <color theme="1"/>
        <rFont val="Arial"/>
        <family val="2"/>
      </rPr>
      <t>(categories stated)</t>
    </r>
    <r>
      <rPr>
        <sz val="10"/>
        <color theme="1"/>
        <rFont val="Arial"/>
        <family val="2"/>
      </rPr>
      <t xml:space="preserve">  </t>
    </r>
  </si>
  <si>
    <t>C12.9.3</t>
  </si>
  <si>
    <t>Disposal of barred down and accumulated debris</t>
  </si>
  <si>
    <t>C12.9.4</t>
  </si>
  <si>
    <r>
      <t xml:space="preserve">Supply and install wire mesh rockfall netting within vertical height intervals </t>
    </r>
    <r>
      <rPr>
        <i/>
        <sz val="10"/>
        <color theme="1"/>
        <rFont val="Arial"/>
        <family val="2"/>
      </rPr>
      <t>(intervals stated) (galvanic requirements, roll width, wire thickness, tensile strength, weave, aperture, PVC coating and/or colouring indicated)</t>
    </r>
  </si>
  <si>
    <t>C12.9.5</t>
  </si>
  <si>
    <r>
      <t xml:space="preserve">Supply and Installation/erection of catch fencing </t>
    </r>
    <r>
      <rPr>
        <i/>
        <sz val="10"/>
        <color theme="1"/>
        <rFont val="Arial"/>
        <family val="2"/>
      </rPr>
      <t>(galvanic requirements, type, height, length and energy rating in kJ and location of fences indicated)</t>
    </r>
  </si>
  <si>
    <t>C12.9.6</t>
  </si>
  <si>
    <r>
      <t xml:space="preserve">Supply and installation/erection of additional anchor lengths for catch fences </t>
    </r>
    <r>
      <rPr>
        <i/>
        <sz val="10"/>
        <color theme="1"/>
        <rFont val="Arial"/>
        <family val="2"/>
      </rPr>
      <t>(differentiate between threadbar and wire rope anchor for different diameters)</t>
    </r>
  </si>
  <si>
    <t>C12.9.7</t>
  </si>
  <si>
    <r>
      <t>Gap filling under the catch fences</t>
    </r>
    <r>
      <rPr>
        <sz val="10"/>
        <color theme="1"/>
        <rFont val="Arial"/>
        <family val="2"/>
      </rPr>
      <t xml:space="preserve"> </t>
    </r>
    <r>
      <rPr>
        <i/>
        <sz val="10"/>
        <color theme="1"/>
        <rFont val="Arial"/>
        <family val="2"/>
      </rPr>
      <t>(energy class stated)</t>
    </r>
  </si>
  <si>
    <t>C12.9.8</t>
  </si>
  <si>
    <r>
      <t xml:space="preserve">Supply and installation/erection of shallow landslide fencing </t>
    </r>
    <r>
      <rPr>
        <i/>
        <sz val="10"/>
        <color theme="1"/>
        <rFont val="Arial"/>
        <family val="2"/>
      </rPr>
      <t>(galvanic requirements, type, height, length and rating and fence length class interval)</t>
    </r>
  </si>
  <si>
    <t>C12.9.9</t>
  </si>
  <si>
    <r>
      <t>Supply and install additional anchor lengths for shallow landslide fences</t>
    </r>
    <r>
      <rPr>
        <sz val="10"/>
        <color theme="1"/>
        <rFont val="Arial"/>
        <family val="2"/>
      </rPr>
      <t xml:space="preserve"> </t>
    </r>
    <r>
      <rPr>
        <i/>
        <sz val="10"/>
        <color theme="1"/>
        <rFont val="Arial"/>
        <family val="2"/>
      </rPr>
      <t>(differentiate between threadbar and wire rope anchor for different diameters)</t>
    </r>
  </si>
  <si>
    <t>C12.9.10</t>
  </si>
  <si>
    <r>
      <t xml:space="preserve">Gap filling under the shallow landslide fences </t>
    </r>
    <r>
      <rPr>
        <i/>
        <sz val="10"/>
        <color theme="1"/>
        <rFont val="Arial"/>
        <family val="2"/>
      </rPr>
      <t>(fence rating indicated)</t>
    </r>
  </si>
  <si>
    <t>C12.9.11</t>
  </si>
  <si>
    <r>
      <t xml:space="preserve">Supply and installation/erection of debris flow fencing </t>
    </r>
    <r>
      <rPr>
        <i/>
        <sz val="10"/>
        <color theme="1"/>
        <rFont val="Arial"/>
        <family val="2"/>
      </rPr>
      <t>(galvanic requirements, type, rating and location for each numbered fence indicated)</t>
    </r>
  </si>
  <si>
    <t>C12.9.12</t>
  </si>
  <si>
    <r>
      <t xml:space="preserve">Supply and install additional anchor lengths for debris flow fences </t>
    </r>
    <r>
      <rPr>
        <i/>
        <sz val="10"/>
        <color theme="1"/>
        <rFont val="Arial"/>
        <family val="2"/>
      </rPr>
      <t>(differentiate between threadbar and wire rope anchor for different diameters)</t>
    </r>
  </si>
  <si>
    <t>C12.10</t>
  </si>
  <si>
    <t>HARD EXCAVATION BY BLASTING</t>
  </si>
  <si>
    <t>C12.10.1</t>
  </si>
  <si>
    <t xml:space="preserve">Excavation in hard rock using controlled blasting techniques </t>
  </si>
  <si>
    <t>C12.10.2</t>
  </si>
  <si>
    <t>Pre-splitting - base rate for holes @ 750mm c/c</t>
  </si>
  <si>
    <t>C12.10.3</t>
  </si>
  <si>
    <t>Pre-splitting - compensation for additional holes</t>
  </si>
  <si>
    <t>metre of hole (m)</t>
  </si>
  <si>
    <t>C12.10.4</t>
  </si>
  <si>
    <t>Smooth blasting - base rate for holes @ 1500mm c/c</t>
  </si>
  <si>
    <t>C12.10.5</t>
  </si>
  <si>
    <t xml:space="preserve">Smooth Blasting - compensation for additional holes </t>
  </si>
  <si>
    <t>C12.10.6</t>
  </si>
  <si>
    <t>Line Drilling - base rate for holes @ 300mm c/c</t>
  </si>
  <si>
    <t>C12.10.7</t>
  </si>
  <si>
    <t xml:space="preserve">Line Drilling – compensation for additional holes </t>
  </si>
  <si>
    <t>C12.11</t>
  </si>
  <si>
    <t>GEOSYNTHETICS</t>
  </si>
  <si>
    <t>Measurement and Payment will be covered under the Chapters where applicable</t>
  </si>
  <si>
    <t>C12.12</t>
  </si>
  <si>
    <t>CONSTRUCTION DEWATERING</t>
  </si>
  <si>
    <t>C12.12.1</t>
  </si>
  <si>
    <t>Establishment on site for construction dewatering</t>
  </si>
  <si>
    <t>C12.12.2</t>
  </si>
  <si>
    <r>
      <t xml:space="preserve">Installing and commissioning all requisite plant and equipment to undertake dewatering by well system offered </t>
    </r>
    <r>
      <rPr>
        <i/>
        <sz val="10"/>
        <color theme="1"/>
        <rFont val="Arial"/>
        <family val="2"/>
      </rPr>
      <t>(type of well system to be nominated by tenderer)</t>
    </r>
  </si>
  <si>
    <t>C12.12.3</t>
  </si>
  <si>
    <r>
      <t xml:space="preserve">Operate and maintain well system </t>
    </r>
    <r>
      <rPr>
        <sz val="10"/>
        <color theme="1"/>
        <rFont val="Arial"/>
        <family val="2"/>
      </rPr>
      <t xml:space="preserve"> </t>
    </r>
    <r>
      <rPr>
        <i/>
        <sz val="10"/>
        <color theme="1"/>
        <rFont val="Arial"/>
        <family val="2"/>
      </rPr>
      <t>(type of well system to be nominated by tenderer)</t>
    </r>
  </si>
  <si>
    <t>(pumped) hours (hrs)</t>
  </si>
  <si>
    <t>C12.12.4</t>
  </si>
  <si>
    <r>
      <t xml:space="preserve">Supply, install and remove discharge pipeline </t>
    </r>
    <r>
      <rPr>
        <sz val="10"/>
        <color theme="1"/>
        <rFont val="Arial"/>
        <family val="2"/>
      </rPr>
      <t xml:space="preserve"> </t>
    </r>
    <r>
      <rPr>
        <b/>
        <sz val="10"/>
        <color theme="1"/>
        <rFont val="Arial"/>
        <family val="2"/>
      </rPr>
      <t>to the required depth</t>
    </r>
    <r>
      <rPr>
        <sz val="10"/>
        <color theme="1"/>
        <rFont val="Arial"/>
        <family val="2"/>
      </rPr>
      <t xml:space="preserve"> </t>
    </r>
    <r>
      <rPr>
        <i/>
        <sz val="10"/>
        <color theme="1"/>
        <rFont val="Arial"/>
        <family val="2"/>
      </rPr>
      <t>(diameter and class indicated)</t>
    </r>
  </si>
  <si>
    <t>C12.12.5</t>
  </si>
  <si>
    <r>
      <t>Install ground observation wells to the required depth</t>
    </r>
    <r>
      <rPr>
        <sz val="10"/>
        <color theme="1"/>
        <rFont val="Arial"/>
        <family val="2"/>
      </rPr>
      <t xml:space="preserve"> </t>
    </r>
    <r>
      <rPr>
        <i/>
        <sz val="10"/>
        <color theme="1"/>
        <rFont val="Arial"/>
        <family val="2"/>
      </rPr>
      <t>(diameter and class indicated)</t>
    </r>
  </si>
  <si>
    <t>C12.12.6</t>
  </si>
  <si>
    <t>Monitoring of lowering of ground water levels</t>
  </si>
  <si>
    <t>C12.12.7</t>
  </si>
  <si>
    <t>Monitoring of potential settlements</t>
  </si>
  <si>
    <t>C12.12.8</t>
  </si>
  <si>
    <t>Monitoring quality of groundwater</t>
  </si>
  <si>
    <t>C12.12.8.1</t>
  </si>
  <si>
    <t>Monitoring of silt and fine sand</t>
  </si>
  <si>
    <t>C12.12.8.2</t>
  </si>
  <si>
    <t>Monitoring of groundwater chemistry and quality</t>
  </si>
  <si>
    <t>C13.1</t>
  </si>
  <si>
    <t>FOUNDATIONS</t>
  </si>
  <si>
    <t>C13.1.1</t>
  </si>
  <si>
    <r>
      <t xml:space="preserve">Provision of designs and drawings of temporary works by an ECSA-registered Professional Engineer or Technologist or Geotechnical Engineer </t>
    </r>
    <r>
      <rPr>
        <i/>
        <sz val="10"/>
        <color theme="1"/>
        <rFont val="Arial"/>
        <family val="2"/>
      </rPr>
      <t>(description of works to which applicable)</t>
    </r>
  </si>
  <si>
    <t>C13.1.2</t>
  </si>
  <si>
    <t>Additional foundation investigations:</t>
  </si>
  <si>
    <t>C13.1.2.1</t>
  </si>
  <si>
    <t>Provisional sum allowed for additional foundation investigations</t>
  </si>
  <si>
    <t>C13.1.2.2</t>
  </si>
  <si>
    <t>Handling costs and profit in respect of item C13.1.2.1</t>
  </si>
  <si>
    <t>134.1.3</t>
  </si>
  <si>
    <t>Excavation:</t>
  </si>
  <si>
    <t>C13.1.3.1</t>
  </si>
  <si>
    <t>Excavating soft material situated within the following successive depth ranges:</t>
  </si>
  <si>
    <t>0m up to 1,5m</t>
  </si>
  <si>
    <t>&gt; 1,5m and &lt; 3,0m</t>
  </si>
  <si>
    <t>C13.1.3.2</t>
  </si>
  <si>
    <t>Extra over subitem C13.1.3.1 for excavation in hard material  irrespective of depth</t>
  </si>
  <si>
    <t>C13.1.3.3</t>
  </si>
  <si>
    <t>Extra over subitem C13.1.3.1 for additional excavation required by the Engineer after excavation is complete</t>
  </si>
  <si>
    <t>C13.1.3.4</t>
  </si>
  <si>
    <t>Extra over subitem C13.1.3.1 for excavation by hand</t>
  </si>
  <si>
    <t>C13.1.3.5</t>
  </si>
  <si>
    <t>Extra over subitem C13.1.3.1 for excavation in restricted areas</t>
  </si>
  <si>
    <t>C13.1.4</t>
  </si>
  <si>
    <r>
      <t>Excavation by labour enhanced</t>
    </r>
    <r>
      <rPr>
        <sz val="10"/>
        <color theme="1"/>
        <rFont val="Arial"/>
        <family val="2"/>
      </rPr>
      <t xml:space="preserve"> </t>
    </r>
    <r>
      <rPr>
        <b/>
        <sz val="10"/>
        <color theme="1"/>
        <rFont val="Arial"/>
        <family val="2"/>
      </rPr>
      <t>methods:</t>
    </r>
  </si>
  <si>
    <t>C13.1.4.1</t>
  </si>
  <si>
    <t>Excavate in soft material situated within the following successive depth ranges:</t>
  </si>
  <si>
    <t>C13.1.4.2</t>
  </si>
  <si>
    <t>Extra over item C13.1.3.1(a) for excavation in intermediate material</t>
  </si>
  <si>
    <t>C13.1.4.3</t>
  </si>
  <si>
    <t>Extra over item C13.1.3.1(a) for additional excavation required by the Engineer after excavation is complete</t>
  </si>
  <si>
    <t>C13.1.5</t>
  </si>
  <si>
    <t>Mass excavation within a restricted area (extra over item C13.1.3)</t>
  </si>
  <si>
    <t>C13.1.6</t>
  </si>
  <si>
    <t>C13.1.6.1</t>
  </si>
  <si>
    <t>C13.1.6.2</t>
  </si>
  <si>
    <t>Drainage</t>
  </si>
  <si>
    <t>C13.1.7</t>
  </si>
  <si>
    <t>Backfill to excavations utilising:</t>
  </si>
  <si>
    <t>C13.1.7.1</t>
  </si>
  <si>
    <t>Material from excavation</t>
  </si>
  <si>
    <t>C13.1.7.2</t>
  </si>
  <si>
    <t>Imported material</t>
  </si>
  <si>
    <t>C13.1.7.3</t>
  </si>
  <si>
    <t>Soil cement</t>
  </si>
  <si>
    <t>C13.1.8</t>
  </si>
  <si>
    <t>Backfill to excavations utilising labour:</t>
  </si>
  <si>
    <t>C13.1.8.1</t>
  </si>
  <si>
    <t xml:space="preserve">Material from excavation </t>
  </si>
  <si>
    <t>C13.1.8.2</t>
  </si>
  <si>
    <t xml:space="preserve">Imported material </t>
  </si>
  <si>
    <t>C13.1.8.3</t>
  </si>
  <si>
    <t xml:space="preserve">Soil cement </t>
  </si>
  <si>
    <t>C13.1.9</t>
  </si>
  <si>
    <t>Fill within a restricted area (extra over item C5.2.2)</t>
  </si>
  <si>
    <t>C13.1.10</t>
  </si>
  <si>
    <t>Haul in excess of 1,0 km on excavated material and on material imported for backfill, foundation fill and fill for caissons</t>
  </si>
  <si>
    <r>
      <t>cubic metre kilometre (m</t>
    </r>
    <r>
      <rPr>
        <vertAlign val="superscript"/>
        <sz val="10"/>
        <color rgb="FF000000"/>
        <rFont val="Arial"/>
        <family val="2"/>
      </rPr>
      <t>3</t>
    </r>
    <r>
      <rPr>
        <sz val="10"/>
        <color rgb="FF000000"/>
        <rFont val="Arial"/>
        <family val="2"/>
      </rPr>
      <t>.km)</t>
    </r>
  </si>
  <si>
    <t>C13.1.11</t>
  </si>
  <si>
    <t>Haul in excess of 50 metres on excavated material and on foundation fill for labour enhanced construction</t>
  </si>
  <si>
    <t>C13.1.12</t>
  </si>
  <si>
    <t>Overbreak in excavation in hard material</t>
  </si>
  <si>
    <t>C13.1.13</t>
  </si>
  <si>
    <t>Overbreak in excavation in hard material for labour enhanced construction</t>
  </si>
  <si>
    <t>C13.1.14</t>
  </si>
  <si>
    <t>Foundation fill consisting of:</t>
  </si>
  <si>
    <t>C13.1.14.1</t>
  </si>
  <si>
    <t>C13.1.14.2</t>
  </si>
  <si>
    <t>Crushed-stone fill</t>
  </si>
  <si>
    <t>C13.1.14.3</t>
  </si>
  <si>
    <t>Compacted granular material</t>
  </si>
  <si>
    <t>C13.1.14.4</t>
  </si>
  <si>
    <r>
      <t xml:space="preserve">Mass concrete </t>
    </r>
    <r>
      <rPr>
        <i/>
        <sz val="10"/>
        <color theme="1"/>
        <rFont val="Arial"/>
        <family val="2"/>
      </rPr>
      <t>(class indicated)</t>
    </r>
  </si>
  <si>
    <t>C13.1.14.5</t>
  </si>
  <si>
    <r>
      <t xml:space="preserve">Concrete blinding </t>
    </r>
    <r>
      <rPr>
        <i/>
        <sz val="10"/>
        <color theme="1"/>
        <rFont val="Arial"/>
        <family val="2"/>
      </rPr>
      <t>(thickness and class of concrete indicated)</t>
    </r>
  </si>
  <si>
    <t>C13.1.14.6</t>
  </si>
  <si>
    <r>
      <t xml:space="preserve">Plum concrete </t>
    </r>
    <r>
      <rPr>
        <i/>
        <sz val="10"/>
        <color theme="1"/>
        <rFont val="Arial"/>
        <family val="2"/>
      </rPr>
      <t>(class indicated)</t>
    </r>
  </si>
  <si>
    <t>C13.1.15</t>
  </si>
  <si>
    <t>Foundation fill placed by labour enhanced methods consisting of:</t>
  </si>
  <si>
    <t>C13.1.15.1</t>
  </si>
  <si>
    <t>C13.1.15.2</t>
  </si>
  <si>
    <t>C13.1.15.3</t>
  </si>
  <si>
    <t>C13.1.15.4</t>
  </si>
  <si>
    <t>C13.1.15.5</t>
  </si>
  <si>
    <t>C13.1.15.6</t>
  </si>
  <si>
    <t>C13.1.16</t>
  </si>
  <si>
    <r>
      <t xml:space="preserve">Establishment on site for drilling of holes and grouting of rock fissures </t>
    </r>
    <r>
      <rPr>
        <i/>
        <sz val="10"/>
        <color theme="1"/>
        <rFont val="Arial"/>
        <family val="2"/>
      </rPr>
      <t>(type of drilling indicated)</t>
    </r>
  </si>
  <si>
    <t>C13.1.17</t>
  </si>
  <si>
    <t>Moving to and setting up equipment at each hole to be drilled for grouting</t>
  </si>
  <si>
    <t>C13.1.18</t>
  </si>
  <si>
    <r>
      <t xml:space="preserve">Drilling of holes for grouting </t>
    </r>
    <r>
      <rPr>
        <i/>
        <sz val="10"/>
        <color theme="1"/>
        <rFont val="Arial"/>
        <family val="2"/>
      </rPr>
      <t>(diameter and type of drilling indicated)</t>
    </r>
  </si>
  <si>
    <t>C13.1.19</t>
  </si>
  <si>
    <r>
      <t xml:space="preserve">Grouting of rock fissures </t>
    </r>
    <r>
      <rPr>
        <i/>
        <sz val="10"/>
        <color theme="1"/>
        <rFont val="Arial"/>
        <family val="2"/>
      </rPr>
      <t>(type of grout and for which purpose it is required indicated)</t>
    </r>
  </si>
  <si>
    <t>C13.1.20</t>
  </si>
  <si>
    <t>Dowel bars:</t>
  </si>
  <si>
    <t>C13.1.20.1</t>
  </si>
  <si>
    <r>
      <t xml:space="preserve">Drilling and preparation of holes </t>
    </r>
    <r>
      <rPr>
        <i/>
        <sz val="10"/>
        <color theme="1"/>
        <rFont val="Arial"/>
        <family val="2"/>
      </rPr>
      <t>(diameter and length indicated)</t>
    </r>
  </si>
  <si>
    <t>C13.1.20.2</t>
  </si>
  <si>
    <r>
      <t xml:space="preserve">Supply and installation of dowel bars
</t>
    </r>
    <r>
      <rPr>
        <i/>
        <sz val="10"/>
        <color theme="1"/>
        <rFont val="Arial"/>
        <family val="2"/>
      </rPr>
      <t>(type, diameter, length, corrosion protection, together with type of grout, indicated)</t>
    </r>
  </si>
  <si>
    <t>C13.1.21</t>
  </si>
  <si>
    <r>
      <t xml:space="preserve">Foundation lining </t>
    </r>
    <r>
      <rPr>
        <i/>
        <sz val="10"/>
        <color theme="1"/>
        <rFont val="Arial"/>
        <family val="2"/>
      </rPr>
      <t>(type of material and thickness indicated)</t>
    </r>
  </si>
  <si>
    <t>C13.1.22</t>
  </si>
  <si>
    <r>
      <t xml:space="preserve">Foundation lining </t>
    </r>
    <r>
      <rPr>
        <i/>
        <sz val="10"/>
        <color theme="1"/>
        <rFont val="Arial"/>
        <family val="2"/>
      </rPr>
      <t>(type of material and thickness indicated)</t>
    </r>
    <r>
      <rPr>
        <b/>
        <sz val="10"/>
        <color theme="1"/>
        <rFont val="Arial"/>
        <family val="2"/>
      </rPr>
      <t xml:space="preserve"> using labour enhanced methods</t>
    </r>
  </si>
  <si>
    <t>C13.1.23</t>
  </si>
  <si>
    <t>Lateral support for excavations:</t>
  </si>
  <si>
    <t>C13.1.23.1</t>
  </si>
  <si>
    <r>
      <t xml:space="preserve">Excavation or fill at </t>
    </r>
    <r>
      <rPr>
        <i/>
        <sz val="10"/>
        <color theme="1"/>
        <rFont val="Arial"/>
        <family val="2"/>
      </rPr>
      <t>(indicate location)</t>
    </r>
  </si>
  <si>
    <t>0m to 2,5m depth</t>
  </si>
  <si>
    <t>2,5m to 5,0m depth</t>
  </si>
  <si>
    <t>Etc. at other locations</t>
  </si>
  <si>
    <t>C13.1.24</t>
  </si>
  <si>
    <t>Establishment on site for constructing caissons</t>
  </si>
  <si>
    <t>C13.1.25</t>
  </si>
  <si>
    <r>
      <t xml:space="preserve">Formwork for caissons </t>
    </r>
    <r>
      <rPr>
        <i/>
        <sz val="10"/>
        <color theme="1"/>
        <rFont val="Arial"/>
        <family val="2"/>
      </rPr>
      <t>(class of finish indicated)</t>
    </r>
  </si>
  <si>
    <t>C13.1.26</t>
  </si>
  <si>
    <t>Steel reinforcement for caissons:</t>
  </si>
  <si>
    <t>C13.1.26.1</t>
  </si>
  <si>
    <t>Mild-steel bars</t>
  </si>
  <si>
    <t>C13.1.26.2</t>
  </si>
  <si>
    <t>C13.1.27</t>
  </si>
  <si>
    <r>
      <t xml:space="preserve">Cast in situ concrete in caissons and concrete seals </t>
    </r>
    <r>
      <rPr>
        <i/>
        <sz val="10"/>
        <color theme="1"/>
        <rFont val="Arial"/>
        <family val="2"/>
      </rPr>
      <t>(class of concrete indicated)</t>
    </r>
  </si>
  <si>
    <t>C13.1.28</t>
  </si>
  <si>
    <r>
      <t xml:space="preserve">Cutting edge for </t>
    </r>
    <r>
      <rPr>
        <i/>
        <sz val="10"/>
        <color theme="1"/>
        <rFont val="Arial"/>
        <family val="2"/>
      </rPr>
      <t>(diameter/ size indicated)</t>
    </r>
    <r>
      <rPr>
        <b/>
        <sz val="10"/>
        <color theme="1"/>
        <rFont val="Arial"/>
        <family val="2"/>
      </rPr>
      <t xml:space="preserve"> caissons</t>
    </r>
  </si>
  <si>
    <t>C13.1.29</t>
  </si>
  <si>
    <r>
      <t xml:space="preserve">Sinking </t>
    </r>
    <r>
      <rPr>
        <i/>
        <sz val="10"/>
        <color theme="1"/>
        <rFont val="Arial"/>
        <family val="2"/>
      </rPr>
      <t>(diameter/size indicated)</t>
    </r>
    <r>
      <rPr>
        <b/>
        <sz val="10"/>
        <color theme="1"/>
        <rFont val="Arial"/>
        <family val="2"/>
      </rPr>
      <t xml:space="preserve"> caissons through material situated within the following successive depth ranges:</t>
    </r>
  </si>
  <si>
    <t>C13.1.29.1</t>
  </si>
  <si>
    <t>0m up to 5,0m</t>
  </si>
  <si>
    <t>C13.1.29.2</t>
  </si>
  <si>
    <t>Exceeding 5,0m and up to 10m</t>
  </si>
  <si>
    <t>C13.1.29.3</t>
  </si>
  <si>
    <t>Etc.in increments of 5,0m depths</t>
  </si>
  <si>
    <t>C13.1.30</t>
  </si>
  <si>
    <t>Excavation for caissons:</t>
  </si>
  <si>
    <t>C13.1.30.1</t>
  </si>
  <si>
    <t>0m up to 2,0m</t>
  </si>
  <si>
    <t>Exceeding 2,0m and up to 4,0m</t>
  </si>
  <si>
    <t>Etc. in increments of 2,0m depths</t>
  </si>
  <si>
    <t>C13.1.30.2</t>
  </si>
  <si>
    <t>Extra over subitem C13.1.24.1 for excavation in hard material irrespective of depth</t>
  </si>
  <si>
    <t>C13.1.31</t>
  </si>
  <si>
    <t>Filling the caissons</t>
  </si>
  <si>
    <t>C13.1.32</t>
  </si>
  <si>
    <r>
      <t xml:space="preserve">Stripping </t>
    </r>
    <r>
      <rPr>
        <i/>
        <sz val="10"/>
        <color theme="1"/>
        <rFont val="Arial"/>
        <family val="2"/>
      </rPr>
      <t>(size of caisson indicated)</t>
    </r>
    <r>
      <rPr>
        <b/>
        <sz val="10"/>
        <color theme="1"/>
        <rFont val="Arial"/>
        <family val="2"/>
      </rPr>
      <t xml:space="preserve"> caisson heads</t>
    </r>
  </si>
  <si>
    <t>C13.2</t>
  </si>
  <si>
    <t>FALSEWORK, FORMWORK AND CONCRETE FINISH</t>
  </si>
  <si>
    <t>C13.2.1</t>
  </si>
  <si>
    <r>
      <t>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t>
    </r>
    <r>
      <rPr>
        <sz val="10"/>
        <color theme="1"/>
        <rFont val="Arial"/>
        <family val="2"/>
      </rPr>
      <t xml:space="preserve"> </t>
    </r>
    <r>
      <rPr>
        <b/>
        <sz val="10"/>
        <color theme="1"/>
        <rFont val="Arial"/>
        <family val="2"/>
      </rPr>
      <t xml:space="preserve">to </t>
    </r>
    <r>
      <rPr>
        <i/>
        <sz val="10"/>
        <color theme="1"/>
        <rFont val="Arial"/>
        <family val="2"/>
      </rPr>
      <t>(description of member to which applicable)</t>
    </r>
  </si>
  <si>
    <t>C13.2.2</t>
  </si>
  <si>
    <r>
      <t>Vertical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</si>
  <si>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C13.2.3</t>
  </si>
  <si>
    <r>
      <t>Horizontal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</si>
  <si>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C13.2.4</t>
  </si>
  <si>
    <r>
      <t>Inclined formwork to provide</t>
    </r>
    <r>
      <rPr>
        <sz val="10"/>
        <color theme="1"/>
        <rFont val="Arial"/>
        <family val="2"/>
      </rPr>
      <t xml:space="preserve"> </t>
    </r>
    <r>
      <rPr>
        <i/>
        <sz val="10"/>
        <color theme="1"/>
        <rFont val="Arial"/>
        <family val="2"/>
      </rPr>
      <t>(class of finish indicated as F1, F2, F3 or board)</t>
    </r>
    <r>
      <rPr>
        <sz val="10"/>
        <color theme="1"/>
        <rFont val="Arial"/>
        <family val="2"/>
      </rPr>
      <t xml:space="preserve"> </t>
    </r>
    <r>
      <rPr>
        <b/>
        <sz val="10"/>
        <color theme="1"/>
        <rFont val="Arial"/>
        <family val="2"/>
      </rPr>
      <t>surface finish to</t>
    </r>
    <r>
      <rPr>
        <sz val="10"/>
        <color theme="1"/>
        <rFont val="Arial"/>
        <family val="2"/>
      </rPr>
      <t xml:space="preserve"> </t>
    </r>
    <r>
      <rPr>
        <i/>
        <sz val="10"/>
        <color theme="1"/>
        <rFont val="Arial"/>
        <family val="2"/>
      </rPr>
      <t>(description of member to which applicable)</t>
    </r>
  </si>
  <si>
    <t>C13.2.5</t>
  </si>
  <si>
    <t>Permanent formwork</t>
  </si>
  <si>
    <t>C13.2.5.1</t>
  </si>
  <si>
    <r>
      <t xml:space="preserve">To form voids of </t>
    </r>
    <r>
      <rPr>
        <i/>
        <sz val="10"/>
        <color theme="1"/>
        <rFont val="Arial"/>
        <family val="2"/>
      </rPr>
      <t>(diameter/ size of void indicated)</t>
    </r>
    <r>
      <rPr>
        <sz val="10"/>
        <color theme="1"/>
        <rFont val="Arial"/>
        <family val="2"/>
      </rPr>
      <t xml:space="preserve"> in </t>
    </r>
    <r>
      <rPr>
        <i/>
        <sz val="10"/>
        <color theme="1"/>
        <rFont val="Arial"/>
        <family val="2"/>
      </rPr>
      <t>(description of member to which applicable)</t>
    </r>
  </si>
  <si>
    <t>C13.2.5.2</t>
  </si>
  <si>
    <r>
      <t xml:space="preserve">Of </t>
    </r>
    <r>
      <rPr>
        <i/>
        <sz val="10"/>
        <color theme="1"/>
        <rFont val="Arial"/>
        <family val="2"/>
      </rPr>
      <t>(description of material and member to which applicable)</t>
    </r>
  </si>
  <si>
    <t>C13.2.6</t>
  </si>
  <si>
    <r>
      <t>Formwork to form open joints</t>
    </r>
    <r>
      <rPr>
        <sz val="10"/>
        <color theme="1"/>
        <rFont val="Arial"/>
        <family val="2"/>
      </rPr>
      <t xml:space="preserve"> </t>
    </r>
    <r>
      <rPr>
        <i/>
        <sz val="10"/>
        <color theme="1"/>
        <rFont val="Arial"/>
        <family val="2"/>
      </rPr>
      <t>(description of member to which applicable, and location)</t>
    </r>
  </si>
  <si>
    <t>C13.2.7</t>
  </si>
  <si>
    <t>Establishment on the site for sliding formwork operations</t>
  </si>
  <si>
    <t>C13.2.8</t>
  </si>
  <si>
    <r>
      <t xml:space="preserve">Transporting to and setting up the sliding formwork assembly at </t>
    </r>
    <r>
      <rPr>
        <i/>
        <sz val="10"/>
        <color theme="1"/>
        <rFont val="Arial"/>
        <family val="2"/>
      </rPr>
      <t>(description of each structure)</t>
    </r>
  </si>
  <si>
    <t>C13.2.9</t>
  </si>
  <si>
    <r>
      <t xml:space="preserve">Forming the concrete by sliding formwork for </t>
    </r>
    <r>
      <rPr>
        <i/>
        <sz val="10"/>
        <color theme="1"/>
        <rFont val="Arial"/>
        <family val="2"/>
      </rPr>
      <t>(description of each structure and class of surface finish to exposed surfaces indicated)</t>
    </r>
  </si>
  <si>
    <t>C13.2.10</t>
  </si>
  <si>
    <r>
      <t xml:space="preserve">Provision of designs and drawings of falsework and formwork by an ECSA registered Professional Engineer or Technologist </t>
    </r>
    <r>
      <rPr>
        <i/>
        <sz val="10"/>
        <color theme="1"/>
        <rFont val="Arial"/>
        <family val="2"/>
      </rPr>
      <t>(description of member to which applicable)</t>
    </r>
  </si>
  <si>
    <t>C13.3</t>
  </si>
  <si>
    <t>STEEL REINFORCEMENT</t>
  </si>
  <si>
    <t>C13.3.1</t>
  </si>
  <si>
    <t>Reinforcement for:</t>
  </si>
  <si>
    <t>C13.3.1.1</t>
  </si>
  <si>
    <r>
      <t xml:space="preserve">… </t>
    </r>
    <r>
      <rPr>
        <i/>
        <sz val="10"/>
        <color theme="1"/>
        <rFont val="Arial"/>
        <family val="2"/>
      </rPr>
      <t>(Description of portion of structure to which applicable)</t>
    </r>
    <r>
      <rPr>
        <sz val="10"/>
        <color theme="1"/>
        <rFont val="Arial"/>
        <family val="2"/>
      </rPr>
      <t>:</t>
    </r>
  </si>
  <si>
    <t>Welded Steel Fabric</t>
  </si>
  <si>
    <r>
      <t xml:space="preserve">Stainless steel bars </t>
    </r>
    <r>
      <rPr>
        <i/>
        <sz val="10"/>
        <color theme="1"/>
        <rFont val="Arial"/>
        <family val="2"/>
      </rPr>
      <t>(type indicated)</t>
    </r>
  </si>
  <si>
    <r>
      <t xml:space="preserve">Other Materials </t>
    </r>
    <r>
      <rPr>
        <i/>
        <sz val="10"/>
        <color theme="1"/>
        <rFont val="Arial"/>
        <family val="2"/>
      </rPr>
      <t>(specify material)</t>
    </r>
  </si>
  <si>
    <t>C13.3.1.2</t>
  </si>
  <si>
    <t>Etc. for other structures or parts of structures</t>
  </si>
  <si>
    <t>C13.3.2</t>
  </si>
  <si>
    <r>
      <t>Mechanical couplers</t>
    </r>
    <r>
      <rPr>
        <sz val="10"/>
        <color theme="1"/>
        <rFont val="Arial"/>
        <family val="2"/>
      </rPr>
      <t xml:space="preserve"> </t>
    </r>
    <r>
      <rPr>
        <i/>
        <sz val="10"/>
        <color theme="1"/>
        <rFont val="Arial"/>
        <family val="2"/>
      </rPr>
      <t>(type of coupler and diameter of bar indicated)</t>
    </r>
  </si>
  <si>
    <t>C13.3.3</t>
  </si>
  <si>
    <r>
      <t>Spacer ladders for</t>
    </r>
    <r>
      <rPr>
        <sz val="10"/>
        <color theme="1"/>
        <rFont val="Arial"/>
        <family val="2"/>
      </rPr>
      <t xml:space="preserve"> </t>
    </r>
    <r>
      <rPr>
        <i/>
        <sz val="10"/>
        <color theme="1"/>
        <rFont val="Arial"/>
        <family val="2"/>
      </rPr>
      <t>(description of part of structure to which applicable)</t>
    </r>
  </si>
  <si>
    <t>C13.3.4</t>
  </si>
  <si>
    <r>
      <t xml:space="preserve">Extra-over item C13.3.1 (a), (b), etc. for galvanising of reinforcement </t>
    </r>
    <r>
      <rPr>
        <sz val="10"/>
        <rFont val="Arial"/>
        <family val="2"/>
      </rPr>
      <t>  </t>
    </r>
    <r>
      <rPr>
        <b/>
        <sz val="10"/>
        <rFont val="Arial"/>
        <family val="2"/>
      </rPr>
      <t xml:space="preserve"> </t>
    </r>
  </si>
  <si>
    <t>C13.4</t>
  </si>
  <si>
    <t>CONCRETE</t>
  </si>
  <si>
    <t>C13.4.1</t>
  </si>
  <si>
    <r>
      <t xml:space="preserve">Cast in situ concrete </t>
    </r>
    <r>
      <rPr>
        <i/>
        <sz val="10"/>
        <color theme="1"/>
        <rFont val="Arial"/>
        <family val="2"/>
      </rPr>
      <t>(Class of concrete and use or position in structure stated)</t>
    </r>
    <r>
      <rPr>
        <b/>
        <sz val="10"/>
        <color theme="1"/>
        <rFont val="Arial"/>
        <family val="2"/>
      </rPr>
      <t xml:space="preserve">: </t>
    </r>
  </si>
  <si>
    <t>C13.4.1.1</t>
  </si>
  <si>
    <t>Strength concrete (class C):</t>
  </si>
  <si>
    <t>Indicate part of structure, class code and 28 day characteristic cylinder strength/characteristic compressive cube strength and nominal aggregate size e.g. Blinding C12/15-20</t>
  </si>
  <si>
    <t>Etc. For other parts of structure</t>
  </si>
  <si>
    <t>C13.4.1.2</t>
  </si>
  <si>
    <t>Durable concrete (class D):</t>
  </si>
  <si>
    <t>Indicate part of structure, class code and 28 day characteristic cylinder strength/characteristic compressive cube strength, environmental exposure and service life and nominal aggregate size e.g. Deck slab D35/45-XS1(100)-20</t>
  </si>
  <si>
    <t>C13.4.1.3</t>
  </si>
  <si>
    <t>Prescribed-composition concrete (class P):</t>
  </si>
  <si>
    <t>Indicate part of structure, class code and 28 day characteristic cylinder strength/characteristic compressive cube strength and nominal aggregate size e.g. Piers P32/40-20</t>
  </si>
  <si>
    <t>Etc. for other parts of structure</t>
  </si>
  <si>
    <t>C13.4.2</t>
  </si>
  <si>
    <r>
      <t xml:space="preserve">Labour enhanced cast in situ concrete </t>
    </r>
    <r>
      <rPr>
        <i/>
        <sz val="10"/>
        <color theme="1"/>
        <rFont val="Arial"/>
        <family val="2"/>
      </rPr>
      <t>(class of concrete and use or position in structure stated)</t>
    </r>
  </si>
  <si>
    <t>C13.4.2.1</t>
  </si>
  <si>
    <t>Commercially- sourced concrete</t>
  </si>
  <si>
    <t>C13.4.2.2</t>
  </si>
  <si>
    <t>Contractor-mixed concrete on site</t>
  </si>
  <si>
    <t>C13.4.3</t>
  </si>
  <si>
    <t>Extra over item C13.4.1 for the protection of concrete from adverse environmental conditions, if required:</t>
  </si>
  <si>
    <t>C13.4.3.1</t>
  </si>
  <si>
    <t>C13.4.3.2</t>
  </si>
  <si>
    <t>Etc for other parts of structure</t>
  </si>
  <si>
    <t>C13.4.3.3</t>
  </si>
  <si>
    <t>C13.4.4</t>
  </si>
  <si>
    <t>Extra over item C13.4.2 for the protection of labour enhanced concrete from adverse environmental conditions</t>
  </si>
  <si>
    <t>C13.4.4.1</t>
  </si>
  <si>
    <r>
      <t xml:space="preserve">… </t>
    </r>
    <r>
      <rPr>
        <i/>
        <sz val="10"/>
        <rFont val="Arial"/>
        <family val="2"/>
      </rPr>
      <t>(Class of concrete and use or position in structure stated)</t>
    </r>
  </si>
  <si>
    <t>C13.4.5</t>
  </si>
  <si>
    <t>Curing and surface protection of cast in situ concrete, as and where specifically required:</t>
  </si>
  <si>
    <t>C13.4.5.1</t>
  </si>
  <si>
    <r>
      <t xml:space="preserve">Indicate structural element and surface to be cured </t>
    </r>
    <r>
      <rPr>
        <i/>
        <sz val="10"/>
        <color theme="1"/>
        <rFont val="Arial"/>
        <family val="2"/>
      </rPr>
      <t>(Tenderer to specify method of curing)</t>
    </r>
  </si>
  <si>
    <t>C13.4.5.2</t>
  </si>
  <si>
    <r>
      <t xml:space="preserve">Etc. for other parts of structure </t>
    </r>
    <r>
      <rPr>
        <i/>
        <sz val="10"/>
        <color theme="1"/>
        <rFont val="Arial"/>
        <family val="2"/>
      </rPr>
      <t>(Tenderer to specify method of curing)</t>
    </r>
  </si>
  <si>
    <t>C13.4.6</t>
  </si>
  <si>
    <t>Curing and surface protection of labour enhanced cast in situ concrete</t>
  </si>
  <si>
    <t>C13.4.6.1</t>
  </si>
  <si>
    <r>
      <t xml:space="preserve">Structural element and surface to be stated </t>
    </r>
    <r>
      <rPr>
        <i/>
        <sz val="10"/>
        <color rgb="FFFF0000"/>
        <rFont val="Arial"/>
        <family val="2"/>
      </rPr>
      <t>(Tenderer to specify method of curing)</t>
    </r>
  </si>
  <si>
    <t>C13.4.7</t>
  </si>
  <si>
    <t>No-fines concrete (class NF):</t>
  </si>
  <si>
    <t>C13.4.7.1</t>
  </si>
  <si>
    <t>Cast in situ:</t>
  </si>
  <si>
    <t>Indicate class of no-fines concrete and portion of structure or use</t>
  </si>
  <si>
    <t>Etc. for other classes of no-fines concrete and other portions of structures or uses</t>
  </si>
  <si>
    <t>C13.4.7.2</t>
  </si>
  <si>
    <t>Precast:</t>
  </si>
  <si>
    <t>Indicate class of no-fines concrete and describe unit with reference to drawing</t>
  </si>
  <si>
    <t>Etc. for other classes of no-fines concrete and units of other types and sizes</t>
  </si>
  <si>
    <t>C13.4.8</t>
  </si>
  <si>
    <t>Labour enhanced no fines concrete (Class NF)</t>
  </si>
  <si>
    <t>C13.4.8.1</t>
  </si>
  <si>
    <r>
      <t xml:space="preserve">Cast in situ </t>
    </r>
    <r>
      <rPr>
        <i/>
        <sz val="10"/>
        <color theme="1"/>
        <rFont val="Arial"/>
        <family val="2"/>
      </rPr>
      <t>(class and portion of structure or use stated)</t>
    </r>
  </si>
  <si>
    <t>C13.4.8.2</t>
  </si>
  <si>
    <t>Precast</t>
  </si>
  <si>
    <t>C13.4.9</t>
  </si>
  <si>
    <r>
      <t xml:space="preserve">Manufacturing precast concrete members </t>
    </r>
    <r>
      <rPr>
        <i/>
        <sz val="10"/>
        <color theme="1"/>
        <rFont val="Arial"/>
        <family val="2"/>
      </rPr>
      <t>(description of member with reference to drawing)</t>
    </r>
  </si>
  <si>
    <t>C13.4.10</t>
  </si>
  <si>
    <r>
      <t xml:space="preserve">Labour enhanced manufacture of precast concrete members </t>
    </r>
    <r>
      <rPr>
        <i/>
        <sz val="10"/>
        <color theme="1"/>
        <rFont val="Arial"/>
        <family val="2"/>
      </rPr>
      <t>(description of member with reference to drawing)</t>
    </r>
  </si>
  <si>
    <t>C13.4.11</t>
  </si>
  <si>
    <r>
      <t xml:space="preserve">Transporting and erecting precast concrete members </t>
    </r>
    <r>
      <rPr>
        <i/>
        <sz val="10"/>
        <color theme="1"/>
        <rFont val="Arial"/>
        <family val="2"/>
      </rPr>
      <t>(description of member and approximate mass to be given)</t>
    </r>
  </si>
  <si>
    <t>C13.4.12</t>
  </si>
  <si>
    <r>
      <t xml:space="preserve">Labour enhanced transporting and erecting precast concrete members </t>
    </r>
    <r>
      <rPr>
        <i/>
        <sz val="10"/>
        <color theme="1"/>
        <rFont val="Arial"/>
        <family val="2"/>
      </rPr>
      <t>(description of member and approximate mass to be given)</t>
    </r>
  </si>
  <si>
    <t>C13.4.13</t>
  </si>
  <si>
    <t>Complete demolition and disposal of existing structural concrete elements or parts existing structures:</t>
  </si>
  <si>
    <t>C13.4.13.1</t>
  </si>
  <si>
    <r>
      <t xml:space="preserve">… </t>
    </r>
    <r>
      <rPr>
        <i/>
        <sz val="10"/>
        <color theme="1"/>
        <rFont val="Arial"/>
        <family val="2"/>
      </rPr>
      <t>(Member Indicated)</t>
    </r>
  </si>
  <si>
    <t>C13.4.13.2</t>
  </si>
  <si>
    <t>etc. for other members</t>
  </si>
  <si>
    <t>C13.4.14</t>
  </si>
  <si>
    <t>Controlled demolition of concrete from structural elements:</t>
  </si>
  <si>
    <t>C13.4.14.1</t>
  </si>
  <si>
    <t>C13.4.14.2</t>
  </si>
  <si>
    <t>C13.5</t>
  </si>
  <si>
    <t>PRESTRESSING</t>
  </si>
  <si>
    <t>C13.5.1</t>
  </si>
  <si>
    <t>Prestressing tendons:</t>
  </si>
  <si>
    <t>C13.5.1.1</t>
  </si>
  <si>
    <t>Longitudinal tendons</t>
  </si>
  <si>
    <t>C13.5.1.2</t>
  </si>
  <si>
    <t>Transverse tendons</t>
  </si>
  <si>
    <t>C13.5.1.3</t>
  </si>
  <si>
    <t>Vertical tendons</t>
  </si>
  <si>
    <t>C13.5.2</t>
  </si>
  <si>
    <t>C13.5.2.1</t>
  </si>
  <si>
    <t>C13.5.2.2</t>
  </si>
  <si>
    <t>Anchorage at dead end</t>
  </si>
  <si>
    <t>C13.5.2.3</t>
  </si>
  <si>
    <t>C13.5.2.4</t>
  </si>
  <si>
    <t>Coupler at dead end</t>
  </si>
  <si>
    <t>C13.5.3</t>
  </si>
  <si>
    <t>Extra over item C13.5.2 for partially tensioning the tendons</t>
  </si>
  <si>
    <t>C13.6</t>
  </si>
  <si>
    <t>BEARINGS</t>
  </si>
  <si>
    <t>C13.6.1</t>
  </si>
  <si>
    <t>Bearings:</t>
  </si>
  <si>
    <t>C13.6.1.1</t>
  </si>
  <si>
    <r>
      <t xml:space="preserve">Bearings </t>
    </r>
    <r>
      <rPr>
        <i/>
        <sz val="10"/>
        <color theme="1"/>
        <rFont val="Arial"/>
        <family val="2"/>
      </rPr>
      <t>(description of each type and class)</t>
    </r>
  </si>
  <si>
    <t>C13.6.1.2</t>
  </si>
  <si>
    <t>Provision of engineering drawings of proprietary bearings and certification after installation by an ECSA Registered Professional Engineer or Technologist</t>
  </si>
  <si>
    <t>C13.6.2</t>
  </si>
  <si>
    <t>Concrete Hinges</t>
  </si>
  <si>
    <t>C13.6.2.1</t>
  </si>
  <si>
    <r>
      <t xml:space="preserve">… </t>
    </r>
    <r>
      <rPr>
        <i/>
        <sz val="10"/>
        <color theme="1"/>
        <rFont val="Arial"/>
        <family val="2"/>
      </rPr>
      <t>(description of hinge measured per metre)</t>
    </r>
  </si>
  <si>
    <t>C13.6.2.2</t>
  </si>
  <si>
    <r>
      <t xml:space="preserve">… </t>
    </r>
    <r>
      <rPr>
        <i/>
        <sz val="10"/>
        <color theme="1"/>
        <rFont val="Arial"/>
        <family val="2"/>
      </rPr>
      <t>(description of hinge measured by number)</t>
    </r>
  </si>
  <si>
    <t>C13.6.3</t>
  </si>
  <si>
    <r>
      <t xml:space="preserve">Bearing strips </t>
    </r>
    <r>
      <rPr>
        <i/>
        <sz val="10"/>
        <color theme="1"/>
        <rFont val="Arial"/>
        <family val="2"/>
      </rPr>
      <t>(description of the material and number of Layers)</t>
    </r>
  </si>
  <si>
    <t>C13.6.4</t>
  </si>
  <si>
    <r>
      <t>Dowels or guides</t>
    </r>
    <r>
      <rPr>
        <sz val="10"/>
        <color theme="1"/>
        <rFont val="Arial"/>
        <family val="2"/>
      </rPr>
      <t xml:space="preserve"> </t>
    </r>
    <r>
      <rPr>
        <i/>
        <sz val="10"/>
        <color theme="1"/>
        <rFont val="Arial"/>
        <family val="2"/>
      </rPr>
      <t>(description of each type)</t>
    </r>
  </si>
  <si>
    <t>C13.6.5</t>
  </si>
  <si>
    <t>Specialist proprietary bearings:</t>
  </si>
  <si>
    <t>C13.6.5.1</t>
  </si>
  <si>
    <t>Prime cost sum allowed for purchasing and taking delivery of bearing</t>
  </si>
  <si>
    <t>C13.6.5.2</t>
  </si>
  <si>
    <t>Percentage on prime cost sum for charges and profit</t>
  </si>
  <si>
    <t>C13.6.6</t>
  </si>
  <si>
    <r>
      <t>Installing the proprietary bearings</t>
    </r>
    <r>
      <rPr>
        <sz val="10"/>
        <color theme="1"/>
        <rFont val="Arial"/>
        <family val="2"/>
      </rPr>
      <t xml:space="preserve"> </t>
    </r>
    <r>
      <rPr>
        <i/>
        <sz val="10"/>
        <color theme="1"/>
        <rFont val="Arial"/>
        <family val="2"/>
      </rPr>
      <t>(description of each type, and state class)</t>
    </r>
  </si>
  <si>
    <t>C13.7</t>
  </si>
  <si>
    <t>JOINTS</t>
  </si>
  <si>
    <t>C13.7.1</t>
  </si>
  <si>
    <t>Expansion joints:</t>
  </si>
  <si>
    <t>C13.7.1.1</t>
  </si>
  <si>
    <r>
      <t xml:space="preserve">… </t>
    </r>
    <r>
      <rPr>
        <i/>
        <sz val="10"/>
        <color theme="1"/>
        <rFont val="Arial"/>
        <family val="2"/>
      </rPr>
      <t>(description of joint measured per metre)</t>
    </r>
  </si>
  <si>
    <t>C13.7.1.2</t>
  </si>
  <si>
    <r>
      <t xml:space="preserve">… </t>
    </r>
    <r>
      <rPr>
        <i/>
        <sz val="10"/>
        <color theme="1"/>
        <rFont val="Arial"/>
        <family val="2"/>
      </rPr>
      <t>(description of joint measured by number)</t>
    </r>
  </si>
  <si>
    <t>C13.7.2</t>
  </si>
  <si>
    <t>Filled joints:</t>
  </si>
  <si>
    <t>C13.7.2.1</t>
  </si>
  <si>
    <r>
      <t xml:space="preserve">… </t>
    </r>
    <r>
      <rPr>
        <i/>
        <sz val="10"/>
        <color theme="1"/>
        <rFont val="Arial"/>
        <family val="2"/>
      </rPr>
      <t>(description of joint and thickness of joint filler for joints measured per square metre)</t>
    </r>
  </si>
  <si>
    <t>C13.7.2.2</t>
  </si>
  <si>
    <r>
      <t xml:space="preserve">… </t>
    </r>
    <r>
      <rPr>
        <i/>
        <sz val="10"/>
        <color theme="1"/>
        <rFont val="Arial"/>
        <family val="2"/>
      </rPr>
      <t>(description of joint and thickness of joint filler for joints measured per metre)</t>
    </r>
  </si>
  <si>
    <t>C13.7.3</t>
  </si>
  <si>
    <t>Unfilled joints:</t>
  </si>
  <si>
    <t>C13.7.3.1</t>
  </si>
  <si>
    <r>
      <t xml:space="preserve">… </t>
    </r>
    <r>
      <rPr>
        <i/>
        <sz val="10"/>
        <color theme="1"/>
        <rFont val="Arial"/>
        <family val="2"/>
      </rPr>
      <t>(description of joint for joints measured per square metre)</t>
    </r>
  </si>
  <si>
    <t>C13.7.3.2</t>
  </si>
  <si>
    <r>
      <t xml:space="preserve">… </t>
    </r>
    <r>
      <rPr>
        <i/>
        <sz val="10"/>
        <color theme="1"/>
        <rFont val="Arial"/>
        <family val="2"/>
      </rPr>
      <t>(description of joint for joints measured per linear metre)</t>
    </r>
  </si>
  <si>
    <t>C13.7.4</t>
  </si>
  <si>
    <t>Sealing joints with:</t>
  </si>
  <si>
    <t>C13.7.4.1</t>
  </si>
  <si>
    <t>Flexible joint sealant 20mm wide by 30mm thick on bridge sidewalk and parapet</t>
  </si>
  <si>
    <t>C13.7.4.2</t>
  </si>
  <si>
    <r>
      <t xml:space="preserve">Waterstop </t>
    </r>
    <r>
      <rPr>
        <i/>
        <sz val="10"/>
        <color theme="1"/>
        <rFont val="Arial"/>
        <family val="2"/>
      </rPr>
      <t>(description of joint, waterstop and size)</t>
    </r>
  </si>
  <si>
    <t>C13.7.5</t>
  </si>
  <si>
    <t>Supply and installation of Agrément South Africa certified proprietary expansion joints</t>
  </si>
  <si>
    <t>C13.7.5.1</t>
  </si>
  <si>
    <t>Claw and other modular joints in nosings</t>
  </si>
  <si>
    <r>
      <t xml:space="preserve">… </t>
    </r>
    <r>
      <rPr>
        <i/>
        <sz val="10"/>
        <rFont val="Arial"/>
        <family val="2"/>
      </rPr>
      <t>(Type of joint and movement range specified)</t>
    </r>
  </si>
  <si>
    <t>C13.7.5.2</t>
  </si>
  <si>
    <t>Asphaltic plug type joints</t>
  </si>
  <si>
    <t>150mm x 50mm</t>
  </si>
  <si>
    <t>300mm x 50mm</t>
  </si>
  <si>
    <t>400mm x 75mm</t>
  </si>
  <si>
    <t>500mm x 75mm</t>
  </si>
  <si>
    <t>500mm x 100mm</t>
  </si>
  <si>
    <r>
      <t xml:space="preserve">… </t>
    </r>
    <r>
      <rPr>
        <i/>
        <sz val="10"/>
        <color theme="1"/>
        <rFont val="Arial"/>
        <family val="2"/>
      </rPr>
      <t>(other dimensions as specified)</t>
    </r>
  </si>
  <si>
    <t>Extra over for variation in joint depth of asphaltic joints</t>
  </si>
  <si>
    <t>C13.7.5.3</t>
  </si>
  <si>
    <t>Provision of engineering drawings of proprietary joints and certification after installation by an ECSA registered Professional Engineer or Technologist</t>
  </si>
  <si>
    <t>C13.7.6</t>
  </si>
  <si>
    <t>Joint terminations in:</t>
  </si>
  <si>
    <t>C13.7.6.1</t>
  </si>
  <si>
    <r>
      <t xml:space="preserve">Barriers and Parapets </t>
    </r>
    <r>
      <rPr>
        <i/>
        <sz val="10"/>
        <color theme="1"/>
        <rFont val="Arial"/>
        <family val="2"/>
      </rPr>
      <t>(type of joint indicated)</t>
    </r>
  </si>
  <si>
    <t>C13.7.6.2</t>
  </si>
  <si>
    <r>
      <t xml:space="preserve">Sidewalks </t>
    </r>
    <r>
      <rPr>
        <i/>
        <sz val="10"/>
        <color theme="1"/>
        <rFont val="Arial"/>
        <family val="2"/>
      </rPr>
      <t>(type of joint indicated)</t>
    </r>
  </si>
  <si>
    <t>C13.7.7</t>
  </si>
  <si>
    <t>Cover plates (non-metallic) in barriers, parapets and sidewalks where specified on the drawings in:</t>
  </si>
  <si>
    <t>C13.7.7.1</t>
  </si>
  <si>
    <t>C13.7.7.2</t>
  </si>
  <si>
    <t>C13.7.8</t>
  </si>
  <si>
    <t>Additional water tests for joints ordered by the Engineer</t>
  </si>
  <si>
    <t>C13.7.9</t>
  </si>
  <si>
    <t>Specialist proprietary expansion joints:</t>
  </si>
  <si>
    <t>C13.7.9.1</t>
  </si>
  <si>
    <t>Prime cost sum allowed for purchasing and taking delivery of expansion joints</t>
  </si>
  <si>
    <t>C13.7.9.2</t>
  </si>
  <si>
    <t>C13.7.10</t>
  </si>
  <si>
    <r>
      <t>Installation of specialist proprietary expansion joints</t>
    </r>
    <r>
      <rPr>
        <sz val="10"/>
        <rFont val="Arial"/>
        <family val="2"/>
      </rPr>
      <t> </t>
    </r>
    <r>
      <rPr>
        <b/>
        <sz val="10"/>
        <rFont val="Arial"/>
        <family val="2"/>
      </rPr>
      <t>:</t>
    </r>
  </si>
  <si>
    <t>C13.7.10.1</t>
  </si>
  <si>
    <t>Asphaltic plug joint 50mm thickness and 300 mm width on bridge decks</t>
  </si>
  <si>
    <t>C13.7.10.2</t>
  </si>
  <si>
    <t>C13.8</t>
  </si>
  <si>
    <t>ANCILLARY STRUCTURAL ELEMENTS</t>
  </si>
  <si>
    <t>C13.8.1</t>
  </si>
  <si>
    <r>
      <t>Concrete barriers and parapets</t>
    </r>
    <r>
      <rPr>
        <sz val="10"/>
        <color theme="1"/>
        <rFont val="Arial"/>
        <family val="2"/>
      </rPr>
      <t xml:space="preserve"> </t>
    </r>
    <r>
      <rPr>
        <i/>
        <sz val="10"/>
        <color theme="1"/>
        <rFont val="Arial"/>
        <family val="2"/>
      </rPr>
      <t>(refer to drawings)</t>
    </r>
  </si>
  <si>
    <t>C13.8.1.1</t>
  </si>
  <si>
    <t>Barriers</t>
  </si>
  <si>
    <t>C13.8.1.2</t>
  </si>
  <si>
    <t>Parapets</t>
  </si>
  <si>
    <t>C13.8.2</t>
  </si>
  <si>
    <r>
      <t xml:space="preserve">End blocks </t>
    </r>
    <r>
      <rPr>
        <i/>
        <sz val="10"/>
        <color theme="1"/>
        <rFont val="Arial"/>
        <family val="2"/>
      </rPr>
      <t>(length indicated)</t>
    </r>
  </si>
  <si>
    <t>C13.8.3</t>
  </si>
  <si>
    <r>
      <t xml:space="preserve">Concrete transition blocks </t>
    </r>
    <r>
      <rPr>
        <i/>
        <sz val="10"/>
        <color theme="1"/>
        <rFont val="Arial"/>
        <family val="2"/>
      </rPr>
      <t>(length indicated)</t>
    </r>
  </si>
  <si>
    <t>C13.8.4</t>
  </si>
  <si>
    <t>Concrete pedestrian railings</t>
  </si>
  <si>
    <t>C13.8.5</t>
  </si>
  <si>
    <r>
      <t xml:space="preserve">Steel railings </t>
    </r>
    <r>
      <rPr>
        <i/>
        <sz val="10"/>
        <color theme="1"/>
        <rFont val="Arial"/>
        <family val="2"/>
      </rPr>
      <t>(type described)</t>
    </r>
  </si>
  <si>
    <t>C13.8.6</t>
  </si>
  <si>
    <t>Service ducts in structures</t>
  </si>
  <si>
    <t>C13.8.6.1</t>
  </si>
  <si>
    <r>
      <t xml:space="preserve">Type and size </t>
    </r>
    <r>
      <rPr>
        <i/>
        <sz val="10"/>
        <color theme="1"/>
        <rFont val="Arial"/>
        <family val="2"/>
      </rPr>
      <t>(diameter)</t>
    </r>
  </si>
  <si>
    <t>C13.8.6.2</t>
  </si>
  <si>
    <t>Joint in ducts at bridge deck expansion joints</t>
  </si>
  <si>
    <t>C13.8.7</t>
  </si>
  <si>
    <r>
      <t xml:space="preserve">Numbers for structures: </t>
    </r>
    <r>
      <rPr>
        <i/>
        <sz val="10"/>
        <color theme="1"/>
        <rFont val="Arial"/>
        <family val="2"/>
      </rPr>
      <t>(refer to drawings)</t>
    </r>
  </si>
  <si>
    <t>C13.8.7.1</t>
  </si>
  <si>
    <t>Number plates</t>
  </si>
  <si>
    <t>C13.8.7.2</t>
  </si>
  <si>
    <t>Painted numbers</t>
  </si>
  <si>
    <t>C13.8.7.3</t>
  </si>
  <si>
    <t>Numbers formed in concrete</t>
  </si>
  <si>
    <t>C13.8.7.4</t>
  </si>
  <si>
    <t>Numbers on concrete pedestals </t>
  </si>
  <si>
    <t>C13.8.8</t>
  </si>
  <si>
    <r>
      <t>Cast in situ no-fines concrete</t>
    </r>
    <r>
      <rPr>
        <sz val="10"/>
        <color theme="1"/>
        <rFont val="Arial"/>
        <family val="2"/>
      </rPr>
      <t xml:space="preserve"> </t>
    </r>
    <r>
      <rPr>
        <i/>
        <sz val="10"/>
        <color theme="1"/>
        <rFont val="Arial"/>
        <family val="2"/>
      </rPr>
      <t>(class of concrete indicated)</t>
    </r>
  </si>
  <si>
    <t>C13.8.9</t>
  </si>
  <si>
    <r>
      <t xml:space="preserve">Precast no-fines concrete units </t>
    </r>
    <r>
      <rPr>
        <i/>
        <sz val="10"/>
        <color theme="1"/>
        <rFont val="Arial"/>
        <family val="2"/>
      </rPr>
      <t>(class of concrete and description of unit)</t>
    </r>
  </si>
  <si>
    <t>C13.8.10</t>
  </si>
  <si>
    <t>Drainage pipes and weep holes:</t>
  </si>
  <si>
    <t>C13.8.10.1</t>
  </si>
  <si>
    <t>Drainage pipes:</t>
  </si>
  <si>
    <r>
      <t xml:space="preserve">… </t>
    </r>
    <r>
      <rPr>
        <i/>
        <sz val="10"/>
        <color theme="1"/>
        <rFont val="Arial"/>
        <family val="2"/>
      </rPr>
      <t>(Type and size indicated)</t>
    </r>
  </si>
  <si>
    <t>C13.8.10.2</t>
  </si>
  <si>
    <t>Weep holes:</t>
  </si>
  <si>
    <t>C13.8.11</t>
  </si>
  <si>
    <r>
      <t>Drainage gulley’s</t>
    </r>
    <r>
      <rPr>
        <sz val="10"/>
        <color theme="1"/>
        <rFont val="Arial"/>
        <family val="2"/>
      </rPr>
      <t xml:space="preserve"> </t>
    </r>
    <r>
      <rPr>
        <i/>
        <sz val="10"/>
        <color theme="1"/>
        <rFont val="Arial"/>
        <family val="2"/>
      </rPr>
      <t>(description of each type given)</t>
    </r>
  </si>
  <si>
    <t>C13.8.12</t>
  </si>
  <si>
    <r>
      <t>Synthetic-fibre filter fabric</t>
    </r>
    <r>
      <rPr>
        <sz val="10"/>
        <color theme="1"/>
        <rFont val="Arial"/>
        <family val="2"/>
      </rPr>
      <t xml:space="preserve"> </t>
    </r>
    <r>
      <rPr>
        <i/>
        <sz val="10"/>
        <color theme="1"/>
        <rFont val="Arial"/>
        <family val="2"/>
      </rPr>
      <t>(type indicated and description)</t>
    </r>
  </si>
  <si>
    <t>C13.8.13</t>
  </si>
  <si>
    <r>
      <t>Concrete channels adjoining structural works</t>
    </r>
    <r>
      <rPr>
        <sz val="10"/>
        <color theme="1"/>
        <rFont val="Arial"/>
        <family val="2"/>
      </rPr>
      <t xml:space="preserve"> </t>
    </r>
    <r>
      <rPr>
        <i/>
        <sz val="10"/>
        <color theme="1"/>
        <rFont val="Arial"/>
        <family val="2"/>
      </rPr>
      <t>(size indicated)</t>
    </r>
  </si>
  <si>
    <t>C13.8.14</t>
  </si>
  <si>
    <r>
      <t xml:space="preserve">Crushed stone in drainage strips </t>
    </r>
    <r>
      <rPr>
        <i/>
        <sz val="10"/>
        <color theme="1"/>
        <rFont val="Arial"/>
        <family val="2"/>
      </rPr>
      <t>(stone size indicated)</t>
    </r>
  </si>
  <si>
    <t>C13.8.15</t>
  </si>
  <si>
    <r>
      <t>Drainage strips</t>
    </r>
    <r>
      <rPr>
        <sz val="10"/>
        <color theme="1"/>
        <rFont val="Arial"/>
        <family val="2"/>
      </rPr>
      <t xml:space="preserve"> </t>
    </r>
    <r>
      <rPr>
        <i/>
        <sz val="10"/>
        <color theme="1"/>
        <rFont val="Arial"/>
        <family val="2"/>
      </rPr>
      <t>(type, size and grade indicated)</t>
    </r>
  </si>
  <si>
    <t>C13.8.16</t>
  </si>
  <si>
    <t>Perforated drainage pipes:</t>
  </si>
  <si>
    <t>C13.8.16.1</t>
  </si>
  <si>
    <r>
      <t xml:space="preserve">Size </t>
    </r>
    <r>
      <rPr>
        <i/>
        <sz val="10"/>
        <color theme="1"/>
        <rFont val="Arial"/>
        <family val="2"/>
      </rPr>
      <t>(diameter)</t>
    </r>
    <r>
      <rPr>
        <sz val="10"/>
        <color theme="1"/>
        <rFont val="Arial"/>
        <family val="2"/>
      </rPr>
      <t xml:space="preserve"> and type of pipe wrapped in synthetic – filter fabric as specified </t>
    </r>
    <r>
      <rPr>
        <i/>
        <sz val="10"/>
        <color theme="1"/>
        <rFont val="Arial"/>
        <family val="2"/>
      </rPr>
      <t>(describe type, grade etc.)</t>
    </r>
  </si>
  <si>
    <t>C13.8.17</t>
  </si>
  <si>
    <t>Supplying and installing bolt groups complete with electrification brackets:</t>
  </si>
  <si>
    <t>C13.8.17.1</t>
  </si>
  <si>
    <t>Single-bolt groups</t>
  </si>
  <si>
    <t>C13.8.17.2</t>
  </si>
  <si>
    <t>Double-bolt groups</t>
  </si>
  <si>
    <t>C13.9</t>
  </si>
  <si>
    <t>STRUCTURAL STEELWORK FOR MINOR STRUCTURES</t>
  </si>
  <si>
    <t>C13.9.1</t>
  </si>
  <si>
    <t>Structural steel:</t>
  </si>
  <si>
    <t>C13.9.1.1</t>
  </si>
  <si>
    <r>
      <t xml:space="preserve">… </t>
    </r>
    <r>
      <rPr>
        <i/>
        <sz val="10"/>
        <color theme="1"/>
        <rFont val="Arial"/>
        <family val="2"/>
      </rPr>
      <t>(Structure/article described)</t>
    </r>
  </si>
  <si>
    <t>C13.9.1.2</t>
  </si>
  <si>
    <t>C13.9.1.3</t>
  </si>
  <si>
    <t>C13.9.2</t>
  </si>
  <si>
    <t>Anchor bolts:</t>
  </si>
  <si>
    <t>C13.9.2.1</t>
  </si>
  <si>
    <r>
      <t xml:space="preserve">… </t>
    </r>
    <r>
      <rPr>
        <i/>
        <sz val="10"/>
        <color theme="1"/>
        <rFont val="Arial"/>
        <family val="2"/>
      </rPr>
      <t>(Description of each assembly, and grade/type of steel, diameter and length indicated)</t>
    </r>
  </si>
  <si>
    <t>C13.9.2.2</t>
  </si>
  <si>
    <t>C13.9.3</t>
  </si>
  <si>
    <r>
      <t>Corrosion protection</t>
    </r>
    <r>
      <rPr>
        <sz val="10"/>
        <color theme="1"/>
        <rFont val="Arial"/>
        <family val="2"/>
      </rPr>
      <t> </t>
    </r>
    <r>
      <rPr>
        <b/>
        <sz val="10"/>
        <color theme="1"/>
        <rFont val="Arial"/>
        <family val="2"/>
      </rPr>
      <t>:</t>
    </r>
  </si>
  <si>
    <t>C13.9.3.1</t>
  </si>
  <si>
    <t>Sprayed-on metal:</t>
  </si>
  <si>
    <r>
      <t xml:space="preserve">… </t>
    </r>
    <r>
      <rPr>
        <i/>
        <sz val="10"/>
        <color theme="1"/>
        <rFont val="Arial"/>
        <family val="2"/>
      </rPr>
      <t>(Type of metal and thickness or type symbol of coating indicated)</t>
    </r>
  </si>
  <si>
    <t>C13.9.3.2</t>
  </si>
  <si>
    <t>Galvanising</t>
  </si>
  <si>
    <r>
      <t xml:space="preserve">… </t>
    </r>
    <r>
      <rPr>
        <i/>
        <sz val="10"/>
        <color theme="1"/>
        <rFont val="Arial"/>
        <family val="2"/>
      </rPr>
      <t>(Thickness or type symbol of zinc coat indicated)</t>
    </r>
  </si>
  <si>
    <t>C13.10</t>
  </si>
  <si>
    <t>PAINTING OF MINOR STRUCTURES</t>
  </si>
  <si>
    <t>C13.10.1</t>
  </si>
  <si>
    <t>Painting:</t>
  </si>
  <si>
    <t>C13.10.1.1</t>
  </si>
  <si>
    <r>
      <t xml:space="preserve">… </t>
    </r>
    <r>
      <rPr>
        <i/>
        <sz val="10"/>
        <color theme="1"/>
        <rFont val="Arial"/>
        <family val="2"/>
      </rPr>
      <t>(Describe structure/article)</t>
    </r>
  </si>
  <si>
    <t>C13.10.1.2</t>
  </si>
  <si>
    <t>C13.10.1.3</t>
  </si>
  <si>
    <t>C13.10.1.4</t>
  </si>
  <si>
    <t>C13.10.2</t>
  </si>
  <si>
    <t>Extra-over item C13.10.1, using non-toxic materials:</t>
  </si>
  <si>
    <t>C13.10.2.1</t>
  </si>
  <si>
    <t>C13.10.2.2</t>
  </si>
  <si>
    <t>C13.10.2.3</t>
  </si>
  <si>
    <t>C13.10.2.4</t>
  </si>
  <si>
    <t>C13.11</t>
  </si>
  <si>
    <t>STRUCTURAL STEELWORK FOR MAJOR STRUCTURES</t>
  </si>
  <si>
    <t>C13.11.1</t>
  </si>
  <si>
    <r>
      <t>Supply, fabrication and erection of steelwork</t>
    </r>
    <r>
      <rPr>
        <sz val="10"/>
        <color theme="1"/>
        <rFont val="Arial"/>
        <family val="2"/>
      </rPr>
      <t> </t>
    </r>
    <r>
      <rPr>
        <b/>
        <sz val="10"/>
        <color theme="1"/>
        <rFont val="Arial"/>
        <family val="2"/>
      </rPr>
      <t xml:space="preserve"> </t>
    </r>
    <r>
      <rPr>
        <i/>
        <sz val="10"/>
        <color theme="1"/>
        <rFont val="Arial"/>
        <family val="2"/>
      </rPr>
      <t>(location, member, grade and type identified)</t>
    </r>
  </si>
  <si>
    <t>C13.11.2</t>
  </si>
  <si>
    <r>
      <t xml:space="preserve">Miscellaneous metalwork </t>
    </r>
    <r>
      <rPr>
        <i/>
        <sz val="10"/>
        <color theme="1"/>
        <rFont val="Arial"/>
        <family val="2"/>
      </rPr>
      <t>(location and member to be specified)</t>
    </r>
  </si>
  <si>
    <t>C13.12</t>
  </si>
  <si>
    <t>STRUCTURAL STEEL PROTECTIVE TREATMENT OF MAJOR STRUCTURES</t>
  </si>
  <si>
    <t>C13.12.1</t>
  </si>
  <si>
    <t>Steelwork protective system:</t>
  </si>
  <si>
    <t>C13.12.1.1</t>
  </si>
  <si>
    <r>
      <t xml:space="preserve">… </t>
    </r>
    <r>
      <rPr>
        <i/>
        <sz val="10"/>
        <color theme="1"/>
        <rFont val="Arial"/>
        <family val="2"/>
      </rPr>
      <t>(system and location to be specified)</t>
    </r>
  </si>
  <si>
    <t>C13.12.1.2</t>
  </si>
  <si>
    <t>C13.13</t>
  </si>
  <si>
    <t>INCREMENTAL LAUNCHING OF BRIDGE DECKS</t>
  </si>
  <si>
    <t>C13.13.1</t>
  </si>
  <si>
    <t>Temporary bridge segment casting yard:</t>
  </si>
  <si>
    <t>C13.13.1.1</t>
  </si>
  <si>
    <r>
      <t xml:space="preserve">Installation </t>
    </r>
    <r>
      <rPr>
        <i/>
        <sz val="10"/>
        <color theme="1"/>
        <rFont val="Arial"/>
        <family val="2"/>
      </rPr>
      <t>(Description of Structure)</t>
    </r>
  </si>
  <si>
    <t>C13.13.2</t>
  </si>
  <si>
    <t>Cover to casting area:</t>
  </si>
  <si>
    <t>C13.13.2.1</t>
  </si>
  <si>
    <r>
      <t xml:space="preserve">Provide cover </t>
    </r>
    <r>
      <rPr>
        <i/>
        <sz val="10"/>
        <color theme="1"/>
        <rFont val="Arial"/>
        <family val="2"/>
      </rPr>
      <t>(Description of Structure)</t>
    </r>
  </si>
  <si>
    <t>C13.13.2.2</t>
  </si>
  <si>
    <r>
      <t xml:space="preserve">Re-use </t>
    </r>
    <r>
      <rPr>
        <i/>
        <sz val="10"/>
        <color theme="1"/>
        <rFont val="Arial"/>
        <family val="2"/>
      </rPr>
      <t>(Description of Structure)</t>
    </r>
    <r>
      <rPr>
        <sz val="10"/>
        <color theme="1"/>
        <rFont val="Arial"/>
        <family val="2"/>
      </rPr>
      <t> </t>
    </r>
  </si>
  <si>
    <t>C13.13.3</t>
  </si>
  <si>
    <t>Launching girder:</t>
  </si>
  <si>
    <t>C13.13.3.1</t>
  </si>
  <si>
    <r>
      <t xml:space="preserve">Provide launching girder </t>
    </r>
    <r>
      <rPr>
        <i/>
        <sz val="10"/>
        <color theme="1"/>
        <rFont val="Arial"/>
        <family val="2"/>
      </rPr>
      <t>(Description of Structure)</t>
    </r>
  </si>
  <si>
    <t>C13.13.3.2</t>
  </si>
  <si>
    <t>C13.13.4</t>
  </si>
  <si>
    <t>Formwork assembly:</t>
  </si>
  <si>
    <t>C13.13.4.1</t>
  </si>
  <si>
    <r>
      <t xml:space="preserve">Supply formwork assembly </t>
    </r>
    <r>
      <rPr>
        <i/>
        <sz val="10"/>
        <color theme="1"/>
        <rFont val="Arial"/>
        <family val="2"/>
      </rPr>
      <t>(Description of Structure)</t>
    </r>
  </si>
  <si>
    <t>C13.13.4.2</t>
  </si>
  <si>
    <t>C13.13.5</t>
  </si>
  <si>
    <t>Launching equipment:</t>
  </si>
  <si>
    <t>C13.13.5.1</t>
  </si>
  <si>
    <r>
      <t xml:space="preserve">Supply launching equipment </t>
    </r>
    <r>
      <rPr>
        <i/>
        <sz val="10"/>
        <color theme="1"/>
        <rFont val="Arial"/>
        <family val="2"/>
      </rPr>
      <t>(Description of Structure)</t>
    </r>
  </si>
  <si>
    <t>C13.13.5.2</t>
  </si>
  <si>
    <t>C13.13.6</t>
  </si>
  <si>
    <r>
      <t>Temporary bearings, side guides and launching pads</t>
    </r>
    <r>
      <rPr>
        <sz val="10"/>
        <rFont val="Arial"/>
        <family val="2"/>
      </rPr>
      <t> </t>
    </r>
    <r>
      <rPr>
        <b/>
        <sz val="10"/>
        <rFont val="Arial"/>
        <family val="2"/>
      </rPr>
      <t>:</t>
    </r>
  </si>
  <si>
    <t>C13.13.6.1</t>
  </si>
  <si>
    <t>Supply temporary bearings</t>
  </si>
  <si>
    <t>C13.13.6.2</t>
  </si>
  <si>
    <t>Supply side guides</t>
  </si>
  <si>
    <t>C13.13.6.3</t>
  </si>
  <si>
    <t>Re-use of temporary bearings </t>
  </si>
  <si>
    <t>C13.13.6.4</t>
  </si>
  <si>
    <t>Re-use of side guides </t>
  </si>
  <si>
    <t>C13.13.7</t>
  </si>
  <si>
    <t>Platforms:</t>
  </si>
  <si>
    <t>C13.13.7.1</t>
  </si>
  <si>
    <r>
      <t xml:space="preserve">Supply platforms </t>
    </r>
    <r>
      <rPr>
        <i/>
        <sz val="10"/>
        <color theme="1"/>
        <rFont val="Arial"/>
        <family val="2"/>
      </rPr>
      <t>(Description of Structure)</t>
    </r>
  </si>
  <si>
    <t>C13.13.7.2</t>
  </si>
  <si>
    <t>C13.13.8</t>
  </si>
  <si>
    <t>Stay system for piers:</t>
  </si>
  <si>
    <t>C13.13.8.1</t>
  </si>
  <si>
    <r>
      <t xml:space="preserve">Pier </t>
    </r>
    <r>
      <rPr>
        <i/>
        <sz val="10"/>
        <color theme="1"/>
        <rFont val="Arial"/>
        <family val="2"/>
      </rPr>
      <t>(description)</t>
    </r>
  </si>
  <si>
    <t>C13.13.9</t>
  </si>
  <si>
    <t>Launching of deck segments:</t>
  </si>
  <si>
    <t>C13.13.9.1</t>
  </si>
  <si>
    <r>
      <t xml:space="preserve">Structure </t>
    </r>
    <r>
      <rPr>
        <i/>
        <sz val="10"/>
        <color theme="1"/>
        <rFont val="Arial"/>
        <family val="2"/>
      </rPr>
      <t>(description)</t>
    </r>
    <r>
      <rPr>
        <sz val="10"/>
        <color theme="1"/>
        <rFont val="Arial"/>
        <family val="2"/>
      </rPr>
      <t xml:space="preserve"> deck segments</t>
    </r>
  </si>
  <si>
    <t>C13.13.10</t>
  </si>
  <si>
    <t>Temporary piers including piles and pilecap:</t>
  </si>
  <si>
    <t>C13.13.10.1</t>
  </si>
  <si>
    <r>
      <t xml:space="preserve">Temporary piers </t>
    </r>
    <r>
      <rPr>
        <i/>
        <sz val="10"/>
        <color theme="1"/>
        <rFont val="Arial"/>
        <family val="2"/>
      </rPr>
      <t>(description)</t>
    </r>
  </si>
  <si>
    <t>C13.14</t>
  </si>
  <si>
    <t>SPECIALIST STRUCTURES</t>
  </si>
  <si>
    <t>C13.14.1</t>
  </si>
  <si>
    <t>C14.1</t>
  </si>
  <si>
    <t>ACCESS FOR BRIDGE REHABILITATION</t>
  </si>
  <si>
    <t>C14.1.1</t>
  </si>
  <si>
    <t>Temporary access structures and work platforms (by element)</t>
  </si>
  <si>
    <t>C14.1.1.1</t>
  </si>
  <si>
    <t>Access and platforms to locations as described as well as dismantling and removal at completion (heights assessed by Contractor)</t>
  </si>
  <si>
    <r>
      <t xml:space="preserve">… </t>
    </r>
    <r>
      <rPr>
        <i/>
        <sz val="10"/>
        <color theme="1"/>
        <rFont val="Arial"/>
        <family val="2"/>
      </rPr>
      <t>(Description of bridge or structures given)</t>
    </r>
  </si>
  <si>
    <r>
      <t xml:space="preserve">… </t>
    </r>
    <r>
      <rPr>
        <i/>
        <sz val="10"/>
        <color theme="1"/>
        <rFont val="Arial"/>
        <family val="2"/>
      </rPr>
      <t>(Element of work requiring access described)</t>
    </r>
  </si>
  <si>
    <t>… (Etc. for other elements of work)</t>
  </si>
  <si>
    <r>
      <t xml:space="preserve">… </t>
    </r>
    <r>
      <rPr>
        <i/>
        <sz val="10"/>
        <color theme="1"/>
        <rFont val="Arial"/>
        <family val="2"/>
      </rPr>
      <t>(Etc. for other bridges or structures)</t>
    </r>
  </si>
  <si>
    <r>
      <t xml:space="preserve">… </t>
    </r>
    <r>
      <rPr>
        <i/>
        <sz val="10"/>
        <color theme="1"/>
        <rFont val="Arial"/>
        <family val="2"/>
      </rPr>
      <t>(Etc. for other elements of work)</t>
    </r>
  </si>
  <si>
    <t>C14.1.2</t>
  </si>
  <si>
    <t>Mobile access units</t>
  </si>
  <si>
    <t>C14.1.2.1</t>
  </si>
  <si>
    <r>
      <t xml:space="preserve">Establishment of mobile access unit on site </t>
    </r>
    <r>
      <rPr>
        <i/>
        <sz val="10"/>
        <color theme="1"/>
        <rFont val="Arial"/>
        <family val="2"/>
      </rPr>
      <t>(description of type of unit)</t>
    </r>
  </si>
  <si>
    <t>C14.1.2.2</t>
  </si>
  <si>
    <t>Setting up of mobile access unit at each structure location and removal after completion</t>
  </si>
  <si>
    <t>C14.1.2.3</t>
  </si>
  <si>
    <r>
      <t xml:space="preserve">Operation of mobile access unit during repair work at each location </t>
    </r>
    <r>
      <rPr>
        <i/>
        <sz val="10"/>
        <color theme="1"/>
        <rFont val="Arial"/>
        <family val="2"/>
      </rPr>
      <t>(structure)</t>
    </r>
  </si>
  <si>
    <t>days</t>
  </si>
  <si>
    <t>C14.1.2.4</t>
  </si>
  <si>
    <t>Operation of mobile access unit during inspections by the Engineer</t>
  </si>
  <si>
    <t>C14.1.2.5</t>
  </si>
  <si>
    <t>De-establishing and removal of mobile access unit from site after completion of work</t>
  </si>
  <si>
    <t>C14.1.3</t>
  </si>
  <si>
    <r>
      <t xml:space="preserve">Access at end of defects liability period </t>
    </r>
    <r>
      <rPr>
        <i/>
        <sz val="10"/>
        <color theme="1"/>
        <rFont val="Arial"/>
        <family val="2"/>
      </rPr>
      <t>(description of location)</t>
    </r>
  </si>
  <si>
    <t>C14.1.4</t>
  </si>
  <si>
    <r>
      <t xml:space="preserve">Attendance by </t>
    </r>
    <r>
      <rPr>
        <i/>
        <sz val="10"/>
        <color theme="1"/>
        <rFont val="Arial"/>
        <family val="2"/>
      </rPr>
      <t>(relevant authority)</t>
    </r>
  </si>
  <si>
    <t>C14.1.4.1</t>
  </si>
  <si>
    <r>
      <t xml:space="preserve">Prime cost sum to allow for attendance by relevant authority to obtain access near electrified railway lines or other relevant authorities as required </t>
    </r>
    <r>
      <rPr>
        <i/>
        <sz val="10"/>
        <color theme="1"/>
        <rFont val="Arial"/>
        <family val="2"/>
      </rPr>
      <t>(give description of bridge)</t>
    </r>
  </si>
  <si>
    <t>C14.1.4.2</t>
  </si>
  <si>
    <t>Percentage on prime cost sum for charges and profits</t>
  </si>
  <si>
    <t>C14.1.5</t>
  </si>
  <si>
    <r>
      <t xml:space="preserve">Provision of designs and drawings of access structures and platforms by an ECSA Registered Professional Engineer or Technologist </t>
    </r>
    <r>
      <rPr>
        <i/>
        <sz val="10"/>
        <color theme="1"/>
        <rFont val="Arial"/>
        <family val="2"/>
      </rPr>
      <t>(description of member to which applicable)</t>
    </r>
  </si>
  <si>
    <t>C14.1.6</t>
  </si>
  <si>
    <r>
      <t xml:space="preserve">Provision of a safety gantry with warning system </t>
    </r>
    <r>
      <rPr>
        <i/>
        <sz val="10"/>
        <color theme="1"/>
        <rFont val="Arial"/>
        <family val="2"/>
      </rPr>
      <t>(description of type of gantry, size and location)</t>
    </r>
  </si>
  <si>
    <t>C14.1.7</t>
  </si>
  <si>
    <t>Accommodation of Vehicular and Pedestrian Traffic at Access Structures</t>
  </si>
  <si>
    <t>C14.2</t>
  </si>
  <si>
    <t>CORROSION SURVEY METHODS AND TESTING OF NEAR SURFACE CONCRETE PROPERTIES</t>
  </si>
  <si>
    <t>C14.2.1</t>
  </si>
  <si>
    <t>Delamination Survey:</t>
  </si>
  <si>
    <t>C14.2.1.1</t>
  </si>
  <si>
    <r>
      <t xml:space="preserve">using hammer tapping technique to </t>
    </r>
    <r>
      <rPr>
        <i/>
        <sz val="10"/>
        <color theme="1"/>
        <rFont val="Arial"/>
        <family val="2"/>
      </rPr>
      <t>(description)</t>
    </r>
  </si>
  <si>
    <t>C14.2.1.2</t>
  </si>
  <si>
    <r>
      <t xml:space="preserve">using chain drag technique to </t>
    </r>
    <r>
      <rPr>
        <i/>
        <sz val="10"/>
        <color theme="1"/>
        <rFont val="Arial"/>
        <family val="2"/>
      </rPr>
      <t>(description)</t>
    </r>
  </si>
  <si>
    <t>C14.2.1.3</t>
  </si>
  <si>
    <r>
      <t xml:space="preserve">using extracted core samples </t>
    </r>
    <r>
      <rPr>
        <i/>
        <sz val="10"/>
        <color theme="1"/>
        <rFont val="Arial"/>
        <family val="2"/>
      </rPr>
      <t>(description of location, core size and length)</t>
    </r>
  </si>
  <si>
    <t>C14.2.1.4</t>
  </si>
  <si>
    <t>C14.2.2</t>
  </si>
  <si>
    <t xml:space="preserve">Concrete cover survey </t>
  </si>
  <si>
    <t>C14.2.2.1</t>
  </si>
  <si>
    <r>
      <t xml:space="preserve">… </t>
    </r>
    <r>
      <rPr>
        <i/>
        <sz val="10"/>
        <color theme="1"/>
        <rFont val="Arial"/>
        <family val="2"/>
      </rPr>
      <t>(description of location on structure)</t>
    </r>
  </si>
  <si>
    <t>C14.2.3</t>
  </si>
  <si>
    <t>Concrete compressive strength</t>
  </si>
  <si>
    <t>C14.2.3.1</t>
  </si>
  <si>
    <t>C14.2.3.2</t>
  </si>
  <si>
    <t>C14.2.4</t>
  </si>
  <si>
    <t xml:space="preserve">Carbonation depth testing </t>
  </si>
  <si>
    <t>C14.2.4.1</t>
  </si>
  <si>
    <r>
      <t xml:space="preserve">using extracted core samples or fragment removed for </t>
    </r>
    <r>
      <rPr>
        <i/>
        <sz val="10"/>
        <color theme="1"/>
        <rFont val="Arial"/>
        <family val="2"/>
      </rPr>
      <t>(description of location on structure)</t>
    </r>
  </si>
  <si>
    <t>C14.2.5</t>
  </si>
  <si>
    <t xml:space="preserve">Chloride profile testing </t>
  </si>
  <si>
    <t>C14.2.5.1</t>
  </si>
  <si>
    <t>C14.2.6</t>
  </si>
  <si>
    <t xml:space="preserve">Half-cell potential measurements </t>
  </si>
  <si>
    <t>C14.2.6.1</t>
  </si>
  <si>
    <t>C14.2.7</t>
  </si>
  <si>
    <t xml:space="preserve">Surface resistivity measurements </t>
  </si>
  <si>
    <t>C14.2.7.1</t>
  </si>
  <si>
    <t>C14.2.8</t>
  </si>
  <si>
    <t xml:space="preserve">Corrosion rate measurements </t>
  </si>
  <si>
    <t>C14.2.8.1</t>
  </si>
  <si>
    <t>C14.3</t>
  </si>
  <si>
    <t>DEMOLITION AND REMOVAL OF STRUCTURAL CONCRETE AND STEELWORK</t>
  </si>
  <si>
    <t>C14.3.1</t>
  </si>
  <si>
    <r>
      <t>Demolition of concrete members or elements</t>
    </r>
    <r>
      <rPr>
        <sz val="10"/>
        <rFont val="Arial"/>
        <family val="2"/>
      </rPr>
      <t xml:space="preserve"> </t>
    </r>
  </si>
  <si>
    <t>C14.3.1.1</t>
  </si>
  <si>
    <r>
      <t>Full member or element</t>
    </r>
    <r>
      <rPr>
        <b/>
        <sz val="10"/>
        <color theme="1"/>
        <rFont val="Arial"/>
        <family val="2"/>
      </rPr>
      <t xml:space="preserve"> </t>
    </r>
    <r>
      <rPr>
        <i/>
        <sz val="10"/>
        <color theme="1"/>
        <rFont val="Arial"/>
        <family val="2"/>
      </rPr>
      <t>(location and description)</t>
    </r>
  </si>
  <si>
    <t>C14.3.1.2</t>
  </si>
  <si>
    <r>
      <t xml:space="preserve">Partial member or element </t>
    </r>
    <r>
      <rPr>
        <i/>
        <sz val="10"/>
        <color theme="1"/>
        <rFont val="Arial"/>
        <family val="2"/>
      </rPr>
      <t>(location and description)</t>
    </r>
  </si>
  <si>
    <t>C14.3.2</t>
  </si>
  <si>
    <t>Demolition of concrete members or elements by labour enhanced construction</t>
  </si>
  <si>
    <t>C14.3.2.1</t>
  </si>
  <si>
    <r>
      <t xml:space="preserve">Full member or element </t>
    </r>
    <r>
      <rPr>
        <i/>
        <sz val="10"/>
        <color theme="1"/>
        <rFont val="Arial"/>
        <family val="2"/>
      </rPr>
      <t>(location and description)</t>
    </r>
  </si>
  <si>
    <t>C14.3.2.2</t>
  </si>
  <si>
    <t>C14.3.3</t>
  </si>
  <si>
    <r>
      <t>Demolition of structural steel structures, members or elements</t>
    </r>
    <r>
      <rPr>
        <sz val="10"/>
        <color theme="1"/>
        <rFont val="Arial"/>
        <family val="2"/>
      </rPr>
      <t xml:space="preserve"> </t>
    </r>
    <r>
      <rPr>
        <i/>
        <sz val="10"/>
        <color theme="1"/>
        <rFont val="Arial"/>
        <family val="2"/>
      </rPr>
      <t>(location and description)</t>
    </r>
  </si>
  <si>
    <t>C14.3.3.1</t>
  </si>
  <si>
    <t>C14.3.3.2</t>
  </si>
  <si>
    <t>C14.3.4</t>
  </si>
  <si>
    <r>
      <t xml:space="preserve">Demolition of structural steel structures, members or elements by labour optimised construction </t>
    </r>
    <r>
      <rPr>
        <i/>
        <sz val="10"/>
        <color theme="1"/>
        <rFont val="Arial"/>
        <family val="2"/>
      </rPr>
      <t>(location and description)</t>
    </r>
  </si>
  <si>
    <t>C14.3.4.1</t>
  </si>
  <si>
    <t>C14.3.4.2</t>
  </si>
  <si>
    <t>C14.3.5</t>
  </si>
  <si>
    <r>
      <t>Removal of metal sections embedded in concrete</t>
    </r>
    <r>
      <rPr>
        <sz val="10"/>
        <color theme="1"/>
        <rFont val="Arial"/>
        <family val="2"/>
      </rPr>
      <t xml:space="preserve"> </t>
    </r>
    <r>
      <rPr>
        <i/>
        <sz val="10"/>
        <color theme="1"/>
        <rFont val="Arial"/>
        <family val="2"/>
      </rPr>
      <t>(description)</t>
    </r>
  </si>
  <si>
    <t>C14.3.6</t>
  </si>
  <si>
    <t>Establishment on site for hydro-demolition equipment</t>
  </si>
  <si>
    <t>C14.4</t>
  </si>
  <si>
    <t>SURFACE AND STRUCTURAL REPAIR OF CONCRETE MEMBERS</t>
  </si>
  <si>
    <t>C14.4.1</t>
  </si>
  <si>
    <r>
      <t xml:space="preserve">Cementitious mortar or concrete </t>
    </r>
    <r>
      <rPr>
        <b/>
        <i/>
        <sz val="10"/>
        <rFont val="Arial"/>
        <family val="2"/>
      </rPr>
      <t>(Class)</t>
    </r>
    <r>
      <rPr>
        <b/>
        <sz val="10"/>
        <rFont val="Arial"/>
        <family val="2"/>
      </rPr>
      <t xml:space="preserve"> to </t>
    </r>
    <r>
      <rPr>
        <b/>
        <i/>
        <sz val="10"/>
        <rFont val="Arial"/>
        <family val="2"/>
      </rPr>
      <t>(description)</t>
    </r>
  </si>
  <si>
    <t>C14.4.2</t>
  </si>
  <si>
    <t>Epoxy mortar</t>
  </si>
  <si>
    <t>C14.4.3</t>
  </si>
  <si>
    <r>
      <t>Proprietary cementitious repair system</t>
    </r>
    <r>
      <rPr>
        <sz val="10"/>
        <rFont val="Arial"/>
        <family val="2"/>
      </rPr>
      <t xml:space="preserve"> </t>
    </r>
    <r>
      <rPr>
        <i/>
        <sz val="10"/>
        <rFont val="Arial"/>
        <family val="2"/>
      </rPr>
      <t>(Class and generic description)</t>
    </r>
    <r>
      <rPr>
        <sz val="10"/>
        <rFont val="Arial"/>
        <family val="2"/>
      </rPr>
      <t xml:space="preserve"> </t>
    </r>
    <r>
      <rPr>
        <b/>
        <sz val="10"/>
        <rFont val="Arial"/>
        <family val="2"/>
      </rPr>
      <t>in positions as indicated in accordance with Table A14.4.5-1</t>
    </r>
  </si>
  <si>
    <t>C14.4.3.1</t>
  </si>
  <si>
    <r>
      <t>Class R4</t>
    </r>
    <r>
      <rPr>
        <sz val="10"/>
        <color theme="1"/>
        <rFont val="Arial"/>
        <family val="2"/>
      </rPr>
      <t xml:space="preserve"> – </t>
    </r>
    <r>
      <rPr>
        <i/>
        <sz val="10"/>
        <color theme="1"/>
        <rFont val="Arial"/>
        <family val="2"/>
      </rPr>
      <t>(Generic description)</t>
    </r>
  </si>
  <si>
    <r>
      <t xml:space="preserve">… </t>
    </r>
    <r>
      <rPr>
        <i/>
        <sz val="10"/>
        <color theme="1"/>
        <rFont val="Arial"/>
        <family val="2"/>
      </rPr>
      <t>(Position indicated)</t>
    </r>
  </si>
  <si>
    <r>
      <t xml:space="preserve">… </t>
    </r>
    <r>
      <rPr>
        <i/>
        <sz val="10"/>
        <color theme="1"/>
        <rFont val="Arial"/>
        <family val="2"/>
      </rPr>
      <t>(Etc. for other positions)</t>
    </r>
  </si>
  <si>
    <t>C14.4.3.2</t>
  </si>
  <si>
    <r>
      <t>Class R3</t>
    </r>
    <r>
      <rPr>
        <sz val="10"/>
        <color theme="1"/>
        <rFont val="Arial"/>
        <family val="2"/>
      </rPr>
      <t xml:space="preserve"> – </t>
    </r>
    <r>
      <rPr>
        <i/>
        <sz val="10"/>
        <color theme="1"/>
        <rFont val="Arial"/>
        <family val="2"/>
      </rPr>
      <t>(Generic description)</t>
    </r>
  </si>
  <si>
    <t>C14.4.3.3</t>
  </si>
  <si>
    <r>
      <t xml:space="preserve">Class R2 </t>
    </r>
    <r>
      <rPr>
        <sz val="10"/>
        <color theme="1"/>
        <rFont val="Arial"/>
        <family val="2"/>
      </rPr>
      <t xml:space="preserve">– </t>
    </r>
    <r>
      <rPr>
        <i/>
        <sz val="10"/>
        <color theme="1"/>
        <rFont val="Arial"/>
        <family val="2"/>
      </rPr>
      <t>(Generic description)</t>
    </r>
  </si>
  <si>
    <t>C14.4.3.4</t>
  </si>
  <si>
    <r>
      <t>Class R1</t>
    </r>
    <r>
      <rPr>
        <sz val="10"/>
        <color theme="1"/>
        <rFont val="Arial"/>
        <family val="2"/>
      </rPr>
      <t xml:space="preserve"> – </t>
    </r>
    <r>
      <rPr>
        <i/>
        <sz val="10"/>
        <color theme="1"/>
        <rFont val="Arial"/>
        <family val="2"/>
      </rPr>
      <t>(Generic description)</t>
    </r>
  </si>
  <si>
    <t>C14.4.4</t>
  </si>
  <si>
    <t>Curing of repair surfaces</t>
  </si>
  <si>
    <t>C14.4.4.1</t>
  </si>
  <si>
    <r>
      <t xml:space="preserve">By coating the surface with </t>
    </r>
    <r>
      <rPr>
        <i/>
        <sz val="10"/>
        <color theme="1"/>
        <rFont val="Arial"/>
        <family val="2"/>
      </rPr>
      <t>(type indicated)</t>
    </r>
    <r>
      <rPr>
        <sz val="10"/>
        <color theme="1"/>
        <rFont val="Arial"/>
        <family val="2"/>
      </rPr>
      <t xml:space="preserve"> to </t>
    </r>
    <r>
      <rPr>
        <i/>
        <sz val="10"/>
        <color theme="1"/>
        <rFont val="Arial"/>
        <family val="2"/>
      </rPr>
      <t>(description)</t>
    </r>
  </si>
  <si>
    <t>C14.4.4.2</t>
  </si>
  <si>
    <r>
      <t xml:space="preserve">Curing by </t>
    </r>
    <r>
      <rPr>
        <i/>
        <sz val="10"/>
        <color theme="1"/>
        <rFont val="Arial"/>
        <family val="2"/>
      </rPr>
      <t>(method indicated)</t>
    </r>
    <r>
      <rPr>
        <sz val="10"/>
        <color theme="1"/>
        <rFont val="Arial"/>
        <family val="2"/>
      </rPr>
      <t xml:space="preserve"> to </t>
    </r>
    <r>
      <rPr>
        <i/>
        <sz val="10"/>
        <color theme="1"/>
        <rFont val="Arial"/>
        <family val="2"/>
      </rPr>
      <t>(description)</t>
    </r>
  </si>
  <si>
    <t>C14.4.5</t>
  </si>
  <si>
    <r>
      <t xml:space="preserve">Sounding survey </t>
    </r>
    <r>
      <rPr>
        <sz val="10"/>
        <color theme="1"/>
        <rFont val="Arial"/>
        <family val="2"/>
      </rPr>
      <t>(Prior to repair of the surface)</t>
    </r>
  </si>
  <si>
    <t>C14.5</t>
  </si>
  <si>
    <t>ANCHORING OF REINFORCEMENT, GROUTING AND CRACK INJECTION</t>
  </si>
  <si>
    <t>C14.5.1</t>
  </si>
  <si>
    <t>Anchoring of reinforcing steel:</t>
  </si>
  <si>
    <t>C14.5.1.1</t>
  </si>
  <si>
    <r>
      <t xml:space="preserve">Reinforcing </t>
    </r>
    <r>
      <rPr>
        <i/>
        <sz val="10"/>
        <color theme="1"/>
        <rFont val="Arial"/>
        <family val="2"/>
      </rPr>
      <t>(type, bar diameter)</t>
    </r>
    <r>
      <rPr>
        <sz val="10"/>
        <color theme="1"/>
        <rFont val="Arial"/>
        <family val="2"/>
      </rPr>
      <t xml:space="preserve"> into formed holes </t>
    </r>
    <r>
      <rPr>
        <i/>
        <sz val="10"/>
        <color theme="1"/>
        <rFont val="Arial"/>
        <family val="2"/>
      </rPr>
      <t>(hole diameter and depth stated)</t>
    </r>
    <r>
      <rPr>
        <sz val="10"/>
        <color theme="1"/>
        <rFont val="Arial"/>
        <family val="2"/>
      </rPr>
      <t xml:space="preserve"> in </t>
    </r>
    <r>
      <rPr>
        <i/>
        <sz val="10"/>
        <color theme="1"/>
        <rFont val="Arial"/>
        <family val="2"/>
      </rPr>
      <t>(description of member)</t>
    </r>
  </si>
  <si>
    <t>C14.5.1.2</t>
  </si>
  <si>
    <r>
      <t xml:space="preserve">Reinforcing </t>
    </r>
    <r>
      <rPr>
        <i/>
        <sz val="10"/>
        <color theme="1"/>
        <rFont val="Arial"/>
        <family val="2"/>
      </rPr>
      <t>(type, bar diameter)</t>
    </r>
    <r>
      <rPr>
        <sz val="10"/>
        <color theme="1"/>
        <rFont val="Arial"/>
        <family val="2"/>
      </rPr>
      <t xml:space="preserve"> into pockets </t>
    </r>
    <r>
      <rPr>
        <i/>
        <sz val="10"/>
        <color theme="1"/>
        <rFont val="Arial"/>
        <family val="2"/>
      </rPr>
      <t>(pocket size and depth stated)</t>
    </r>
    <r>
      <rPr>
        <sz val="10"/>
        <color theme="1"/>
        <rFont val="Arial"/>
        <family val="2"/>
      </rPr>
      <t xml:space="preserve"> in </t>
    </r>
    <r>
      <rPr>
        <i/>
        <sz val="10"/>
        <color theme="1"/>
        <rFont val="Arial"/>
        <family val="2"/>
      </rPr>
      <t>(description of member)</t>
    </r>
  </si>
  <si>
    <t>C14.5.2</t>
  </si>
  <si>
    <r>
      <t xml:space="preserve">Preparation of contact surfaces for grouting </t>
    </r>
    <r>
      <rPr>
        <i/>
        <sz val="10"/>
        <color theme="1"/>
        <rFont val="Arial"/>
        <family val="2"/>
      </rPr>
      <t>(type, position and size indicated)</t>
    </r>
  </si>
  <si>
    <t>C14.5.3</t>
  </si>
  <si>
    <t>Grouting for:</t>
  </si>
  <si>
    <t>C14.5.3.1</t>
  </si>
  <si>
    <r>
      <t xml:space="preserve">Bedding </t>
    </r>
    <r>
      <rPr>
        <i/>
        <sz val="10"/>
        <color theme="1"/>
        <rFont val="Arial"/>
        <family val="2"/>
      </rPr>
      <t>(type, thickness and size indicated)</t>
    </r>
    <r>
      <rPr>
        <sz val="10"/>
        <color theme="1"/>
        <rFont val="Arial"/>
        <family val="2"/>
      </rPr>
      <t xml:space="preserve"> to </t>
    </r>
    <r>
      <rPr>
        <i/>
        <sz val="10"/>
        <color theme="1"/>
        <rFont val="Arial"/>
        <family val="2"/>
      </rPr>
      <t>(description)</t>
    </r>
  </si>
  <si>
    <t>C14.5.3.2</t>
  </si>
  <si>
    <r>
      <t xml:space="preserve">Gap filling </t>
    </r>
    <r>
      <rPr>
        <i/>
        <sz val="10"/>
        <color theme="1"/>
        <rFont val="Arial"/>
        <family val="2"/>
      </rPr>
      <t>(type, thickness and size indicated)</t>
    </r>
    <r>
      <rPr>
        <sz val="10"/>
        <color theme="1"/>
        <rFont val="Arial"/>
        <family val="2"/>
      </rPr>
      <t xml:space="preserve"> to </t>
    </r>
    <r>
      <rPr>
        <i/>
        <sz val="10"/>
        <color theme="1"/>
        <rFont val="Arial"/>
        <family val="2"/>
      </rPr>
      <t>(description)</t>
    </r>
  </si>
  <si>
    <t>C14.5.4</t>
  </si>
  <si>
    <t>Establishment on site for crack injection</t>
  </si>
  <si>
    <t>C14.5.5</t>
  </si>
  <si>
    <r>
      <t xml:space="preserve">Surface preparation and surface sealing for crack injection to </t>
    </r>
    <r>
      <rPr>
        <i/>
        <sz val="10"/>
        <color theme="1"/>
        <rFont val="Arial"/>
        <family val="2"/>
      </rPr>
      <t>(location on structure)</t>
    </r>
  </si>
  <si>
    <t>C14.5.6</t>
  </si>
  <si>
    <r>
      <t xml:space="preserve">Crack injection adhesive to </t>
    </r>
    <r>
      <rPr>
        <i/>
        <sz val="10"/>
        <color theme="1"/>
        <rFont val="Arial"/>
        <family val="2"/>
      </rPr>
      <t>(location on structure)</t>
    </r>
  </si>
  <si>
    <t>C14.5.7</t>
  </si>
  <si>
    <t xml:space="preserve">Crack filling </t>
  </si>
  <si>
    <t>C14.5.7.1</t>
  </si>
  <si>
    <r>
      <t xml:space="preserve">Repair system to </t>
    </r>
    <r>
      <rPr>
        <i/>
        <sz val="10"/>
        <color theme="1"/>
        <rFont val="Arial"/>
        <family val="2"/>
      </rPr>
      <t>(location on structure)</t>
    </r>
  </si>
  <si>
    <t>C14.5.8</t>
  </si>
  <si>
    <t>Site and core tests</t>
  </si>
  <si>
    <t>C14.5.8.1</t>
  </si>
  <si>
    <r>
      <t xml:space="preserve">Drilling of cores </t>
    </r>
    <r>
      <rPr>
        <i/>
        <sz val="10"/>
        <color rgb="FFFF0000"/>
        <rFont val="Arial"/>
        <family val="2"/>
      </rPr>
      <t>(specify diameter of cores)</t>
    </r>
  </si>
  <si>
    <t>C14.5.8.2</t>
  </si>
  <si>
    <t>Site testing and testing of cores</t>
  </si>
  <si>
    <t>C14.5.8.3</t>
  </si>
  <si>
    <t>Percentage on provisional sum for charges and profit</t>
  </si>
  <si>
    <t>C14.6</t>
  </si>
  <si>
    <t>SPRAYED CONCRETE FOR STRUCTURES</t>
  </si>
  <si>
    <t>C14.6.1</t>
  </si>
  <si>
    <t>Establishment on site for sprayed concrete work</t>
  </si>
  <si>
    <t>C14.6.2</t>
  </si>
  <si>
    <t>Preparation of concrete surface</t>
  </si>
  <si>
    <t>C14.6.3</t>
  </si>
  <si>
    <t>Sprayed concrete of specified strength class, thickness and finish applied in one or multiple layers as necessary:</t>
  </si>
  <si>
    <t>C14.6.3.1</t>
  </si>
  <si>
    <r>
      <t xml:space="preserve">… </t>
    </r>
    <r>
      <rPr>
        <i/>
        <sz val="10"/>
        <rFont val="Arial"/>
        <family val="2"/>
      </rPr>
      <t>(Indicate strength, thickness, finish of sprayed concrete to portion of structure or use)</t>
    </r>
  </si>
  <si>
    <t>C14.6.3.2</t>
  </si>
  <si>
    <t>Etc. for other strength, thickness, finish of sprayed concrete to other portions of structure or uses</t>
  </si>
  <si>
    <t>C14.6.4</t>
  </si>
  <si>
    <t>Curing of sprayed concrete surface</t>
  </si>
  <si>
    <t>C14.6.5</t>
  </si>
  <si>
    <t>Special tests ordered by the Engineer</t>
  </si>
  <si>
    <t>C14.7</t>
  </si>
  <si>
    <t>PROTECTIVE COATINGS AND TREATMENTS FOR CONCRETE</t>
  </si>
  <si>
    <t>C14.7.1</t>
  </si>
  <si>
    <r>
      <t xml:space="preserve">Cleaning and preparation of concrete surface </t>
    </r>
    <r>
      <rPr>
        <i/>
        <sz val="10"/>
        <color theme="1"/>
        <rFont val="Arial"/>
        <family val="2"/>
      </rPr>
      <t>(method and surface finish indicated)</t>
    </r>
  </si>
  <si>
    <t>C14.7.2</t>
  </si>
  <si>
    <r>
      <t xml:space="preserve">Application of protective coatings and treatments </t>
    </r>
    <r>
      <rPr>
        <i/>
        <sz val="10"/>
        <color theme="1"/>
        <rFont val="Arial"/>
        <family val="2"/>
      </rPr>
      <t>(type and application rate indicated)</t>
    </r>
  </si>
  <si>
    <t>C14.7.3</t>
  </si>
  <si>
    <t>On site monitoring and supply of written product performance guarantee</t>
  </si>
  <si>
    <t>C14.7.4</t>
  </si>
  <si>
    <t>Trial sample panels</t>
  </si>
  <si>
    <t>C14.8</t>
  </si>
  <si>
    <t>EXTERNAL BONDING OF STEEL AND CARBON FIBRE</t>
  </si>
  <si>
    <t>C14.8.1</t>
  </si>
  <si>
    <r>
      <t xml:space="preserve">Moving to and setting up the equipment at each work site </t>
    </r>
    <r>
      <rPr>
        <i/>
        <sz val="10"/>
        <color theme="1"/>
        <rFont val="Arial"/>
        <family val="2"/>
      </rPr>
      <t>(description of location)</t>
    </r>
  </si>
  <si>
    <t>C14.8.2</t>
  </si>
  <si>
    <t xml:space="preserve">Preparation of concrete surfaces </t>
  </si>
  <si>
    <t>C14.8.2.1</t>
  </si>
  <si>
    <r>
      <t xml:space="preserve">Concrete surfaces for plate bonding </t>
    </r>
    <r>
      <rPr>
        <i/>
        <sz val="10"/>
        <color theme="1"/>
        <rFont val="Arial"/>
        <family val="2"/>
      </rPr>
      <t>(position, size and material indicated)</t>
    </r>
  </si>
  <si>
    <t>C14.8.2.2</t>
  </si>
  <si>
    <r>
      <t xml:space="preserve">Slots in concrete for steel or carbon fibre bonding </t>
    </r>
    <r>
      <rPr>
        <i/>
        <sz val="10"/>
        <color theme="1"/>
        <rFont val="Arial"/>
        <family val="2"/>
      </rPr>
      <t>(position, size and material indicated)</t>
    </r>
  </si>
  <si>
    <t>C14.8.3</t>
  </si>
  <si>
    <t>Adhesive and saturant</t>
  </si>
  <si>
    <t>C14.8.3.1</t>
  </si>
  <si>
    <r>
      <t xml:space="preserve">Adhesive </t>
    </r>
    <r>
      <rPr>
        <i/>
        <sz val="10"/>
        <color theme="1"/>
        <rFont val="Arial"/>
        <family val="2"/>
      </rPr>
      <t>(description or type to location)</t>
    </r>
  </si>
  <si>
    <t>C14.8.3.2</t>
  </si>
  <si>
    <r>
      <t xml:space="preserve">Saturant </t>
    </r>
    <r>
      <rPr>
        <i/>
        <sz val="10"/>
        <color theme="1"/>
        <rFont val="Arial"/>
        <family val="2"/>
      </rPr>
      <t>(description or type to location)</t>
    </r>
  </si>
  <si>
    <t>C14.8.4</t>
  </si>
  <si>
    <t>Bonded plates, bars or sections</t>
  </si>
  <si>
    <t>C14.8.4.1</t>
  </si>
  <si>
    <r>
      <t xml:space="preserve">Plates </t>
    </r>
    <r>
      <rPr>
        <i/>
        <sz val="10"/>
        <color theme="1"/>
        <rFont val="Arial"/>
        <family val="2"/>
      </rPr>
      <t>(description of material, unit, size and mass)</t>
    </r>
  </si>
  <si>
    <t>C14.8.4.2</t>
  </si>
  <si>
    <r>
      <t xml:space="preserve">Bars </t>
    </r>
    <r>
      <rPr>
        <i/>
        <sz val="10"/>
        <color theme="1"/>
        <rFont val="Arial"/>
        <family val="2"/>
      </rPr>
      <t>(material, type and size indicated)</t>
    </r>
  </si>
  <si>
    <t>C14.8.4.3</t>
  </si>
  <si>
    <r>
      <t xml:space="preserve">Sections </t>
    </r>
    <r>
      <rPr>
        <i/>
        <sz val="10"/>
        <color theme="1"/>
        <rFont val="Arial"/>
        <family val="2"/>
      </rPr>
      <t>(material, type and size indicated)</t>
    </r>
  </si>
  <si>
    <t>C14.8.4.4</t>
  </si>
  <si>
    <r>
      <t xml:space="preserve">Elements </t>
    </r>
    <r>
      <rPr>
        <i/>
        <sz val="10"/>
        <color theme="1"/>
        <rFont val="Arial"/>
        <family val="2"/>
      </rPr>
      <t>(material, description)</t>
    </r>
  </si>
  <si>
    <t>C14.8.4.5</t>
  </si>
  <si>
    <r>
      <t xml:space="preserve">Fibre fabric material </t>
    </r>
    <r>
      <rPr>
        <i/>
        <sz val="10"/>
        <color theme="1"/>
        <rFont val="Arial"/>
        <family val="2"/>
      </rPr>
      <t>(material and type indicated)</t>
    </r>
  </si>
  <si>
    <t>C14.8.5</t>
  </si>
  <si>
    <r>
      <t xml:space="preserve">Fixing studs and bolts </t>
    </r>
    <r>
      <rPr>
        <i/>
        <sz val="10"/>
        <color theme="1"/>
        <rFont val="Arial"/>
        <family val="2"/>
      </rPr>
      <t>(type and size indicated)</t>
    </r>
  </si>
  <si>
    <t>C14.8.6</t>
  </si>
  <si>
    <r>
      <t xml:space="preserve">Protective paint coatings </t>
    </r>
    <r>
      <rPr>
        <i/>
        <sz val="10"/>
        <color theme="1"/>
        <rFont val="Arial"/>
        <family val="2"/>
      </rPr>
      <t>(type and film thickness indicated)</t>
    </r>
  </si>
  <si>
    <t>C14.9</t>
  </si>
  <si>
    <t>REPAIR AND REPLACEMENT OF ANCILLARY STRUCTURAL ELEMENTS</t>
  </si>
  <si>
    <t>C14.9.1</t>
  </si>
  <si>
    <r>
      <t xml:space="preserve">Removal of debris from expansion gaps </t>
    </r>
    <r>
      <rPr>
        <i/>
        <sz val="10"/>
        <color theme="1"/>
        <rFont val="Arial"/>
        <family val="2"/>
      </rPr>
      <t>(description)</t>
    </r>
  </si>
  <si>
    <t>C14.9.2</t>
  </si>
  <si>
    <r>
      <t xml:space="preserve">Clear bridge drainage system </t>
    </r>
    <r>
      <rPr>
        <i/>
        <sz val="10"/>
        <color theme="1"/>
        <rFont val="Arial"/>
        <family val="2"/>
      </rPr>
      <t>(description of elements)</t>
    </r>
  </si>
  <si>
    <t>C14.9.3</t>
  </si>
  <si>
    <t>Service and repair of existing joint system</t>
  </si>
  <si>
    <t>C14.9.3.1</t>
  </si>
  <si>
    <r>
      <t xml:space="preserve">Service and repair of bridge joints </t>
    </r>
    <r>
      <rPr>
        <i/>
        <sz val="10"/>
        <color theme="1"/>
        <rFont val="Arial"/>
        <family val="2"/>
      </rPr>
      <t>(description)</t>
    </r>
  </si>
  <si>
    <t>C14.9.4</t>
  </si>
  <si>
    <t>Joint terminations as specified on the drawings in:</t>
  </si>
  <si>
    <t>C14.9.4.1</t>
  </si>
  <si>
    <t>C14.9.4.2</t>
  </si>
  <si>
    <t>C14.9.5</t>
  </si>
  <si>
    <t>Cover plates (non-metallic) in barriers, parapets and sidewalks as specified on the drawings in:</t>
  </si>
  <si>
    <t>C14.9.5.1</t>
  </si>
  <si>
    <r>
      <t xml:space="preserve">Barriers and parapets </t>
    </r>
    <r>
      <rPr>
        <i/>
        <sz val="10"/>
        <color theme="1"/>
        <rFont val="Arial"/>
        <family val="2"/>
      </rPr>
      <t>(type of joint indicated)</t>
    </r>
  </si>
  <si>
    <t>C14.9.5.2</t>
  </si>
  <si>
    <t>C14.9.6</t>
  </si>
  <si>
    <r>
      <t xml:space="preserve">Repair of handrails </t>
    </r>
    <r>
      <rPr>
        <i/>
        <sz val="10"/>
        <color theme="1"/>
        <rFont val="Arial"/>
        <family val="2"/>
      </rPr>
      <t>(description of work)</t>
    </r>
  </si>
  <si>
    <t>C14.9.7</t>
  </si>
  <si>
    <r>
      <t xml:space="preserve">Removal and reinstatement of brickwork on bridges </t>
    </r>
    <r>
      <rPr>
        <i/>
        <sz val="10"/>
        <color theme="1"/>
        <rFont val="Arial"/>
        <family val="2"/>
      </rPr>
      <t>(description and wall thickness)</t>
    </r>
  </si>
  <si>
    <t>C14.9.8</t>
  </si>
  <si>
    <r>
      <t xml:space="preserve">Drilling of drainage holes into void formers from deck soffit </t>
    </r>
    <r>
      <rPr>
        <i/>
        <sz val="10"/>
        <color theme="1"/>
        <rFont val="Arial"/>
        <family val="2"/>
      </rPr>
      <t>(size of hole indicated)</t>
    </r>
  </si>
  <si>
    <t>C14.9.9</t>
  </si>
  <si>
    <r>
      <t xml:space="preserve">Refurbishment of bearings </t>
    </r>
    <r>
      <rPr>
        <i/>
        <sz val="10"/>
        <color theme="1"/>
        <rFont val="Arial"/>
        <family val="2"/>
      </rPr>
      <t>(type and size described)</t>
    </r>
  </si>
  <si>
    <t>C14.9.9.1</t>
  </si>
  <si>
    <t>Removal and inspection</t>
  </si>
  <si>
    <t>C14.9.9.2</t>
  </si>
  <si>
    <t>Refurbish and reinstall</t>
  </si>
  <si>
    <t>C14.9.10</t>
  </si>
  <si>
    <r>
      <t xml:space="preserve">Replace PVC junctions in deck </t>
    </r>
    <r>
      <rPr>
        <i/>
        <sz val="10"/>
        <color theme="1"/>
        <rFont val="Arial"/>
        <family val="2"/>
      </rPr>
      <t>(type and size described)</t>
    </r>
  </si>
  <si>
    <t>C14.9.11</t>
  </si>
  <si>
    <r>
      <t xml:space="preserve">Reseal PVC junctions in deck drainage network </t>
    </r>
    <r>
      <rPr>
        <i/>
        <sz val="10"/>
        <color theme="1"/>
        <rFont val="Arial"/>
        <family val="2"/>
      </rPr>
      <t>(type and size described)</t>
    </r>
  </si>
  <si>
    <t>C14.9.12</t>
  </si>
  <si>
    <t>Inlet gratings</t>
  </si>
  <si>
    <t>C14.9.12.1</t>
  </si>
  <si>
    <r>
      <t xml:space="preserve">Inlet grating in kerb </t>
    </r>
    <r>
      <rPr>
        <i/>
        <sz val="10"/>
        <color theme="1"/>
        <rFont val="Arial"/>
        <family val="2"/>
      </rPr>
      <t>(size)</t>
    </r>
  </si>
  <si>
    <t>C14.9.12.2</t>
  </si>
  <si>
    <r>
      <t>Other types of gratings</t>
    </r>
    <r>
      <rPr>
        <i/>
        <sz val="10"/>
        <color theme="1"/>
        <rFont val="Arial"/>
        <family val="2"/>
      </rPr>
      <t xml:space="preserve"> (indicate details)</t>
    </r>
  </si>
  <si>
    <t>C14.9.13</t>
  </si>
  <si>
    <r>
      <t xml:space="preserve">Seal deck drainage outlets at deck level </t>
    </r>
    <r>
      <rPr>
        <i/>
        <sz val="10"/>
        <color theme="1"/>
        <rFont val="Arial"/>
        <family val="2"/>
      </rPr>
      <t>(size)</t>
    </r>
  </si>
  <si>
    <t>C14.9.14</t>
  </si>
  <si>
    <t>Bridge number plates</t>
  </si>
  <si>
    <t>C14.9.14.1</t>
  </si>
  <si>
    <t>Refurbishment of existing plates</t>
  </si>
  <si>
    <t>C14.9.14.2</t>
  </si>
  <si>
    <t>New number plate</t>
  </si>
  <si>
    <t>C14.9.15</t>
  </si>
  <si>
    <t>Fix or re-fix ancillary elements</t>
  </si>
  <si>
    <t>C14.9.15.1</t>
  </si>
  <si>
    <r>
      <t xml:space="preserve">… </t>
    </r>
    <r>
      <rPr>
        <i/>
        <sz val="10"/>
        <color theme="1"/>
        <rFont val="Arial"/>
        <family val="2"/>
      </rPr>
      <t>(Description of element)</t>
    </r>
  </si>
  <si>
    <t>C14.9.15.2</t>
  </si>
  <si>
    <t>C14.9.15.3</t>
  </si>
  <si>
    <t>C14.9.16</t>
  </si>
  <si>
    <t>Supply new ancillary elements</t>
  </si>
  <si>
    <t>C14.9.16.1</t>
  </si>
  <si>
    <t>C14.9.16.2</t>
  </si>
  <si>
    <t>C14.9.17</t>
  </si>
  <si>
    <r>
      <t xml:space="preserve">Light fittings </t>
    </r>
    <r>
      <rPr>
        <i/>
        <sz val="10"/>
        <color theme="1"/>
        <rFont val="Arial"/>
        <family val="2"/>
      </rPr>
      <t>(description of element)</t>
    </r>
  </si>
  <si>
    <t>C14.10</t>
  </si>
  <si>
    <t>JACKING OF BRIDGE STRUCTURES</t>
  </si>
  <si>
    <t>C14.10.1</t>
  </si>
  <si>
    <t>Temporary support and foundations</t>
  </si>
  <si>
    <t>C14.10.1.1</t>
  </si>
  <si>
    <r>
      <t xml:space="preserve">Design, construct and erect temporary supports for the jacking of … </t>
    </r>
    <r>
      <rPr>
        <i/>
        <sz val="10"/>
        <color theme="1"/>
        <rFont val="Arial"/>
        <family val="2"/>
      </rPr>
      <t>(bridge deck)</t>
    </r>
  </si>
  <si>
    <t>C14.10.1.2</t>
  </si>
  <si>
    <t>Dismantle and remove from site</t>
  </si>
  <si>
    <t>C14.10.2</t>
  </si>
  <si>
    <t>Jacking equipment</t>
  </si>
  <si>
    <t>C14.10.2.1</t>
  </si>
  <si>
    <r>
      <t xml:space="preserve">Design, supply and install equipment for the jacking of ... </t>
    </r>
    <r>
      <rPr>
        <i/>
        <sz val="10"/>
        <color theme="1"/>
        <rFont val="Arial"/>
        <family val="2"/>
      </rPr>
      <t>(bridge deck)</t>
    </r>
  </si>
  <si>
    <t>C14.10.2.2</t>
  </si>
  <si>
    <t>Dismantle and remove all jacking equipment from site</t>
  </si>
  <si>
    <t>C14.10.3</t>
  </si>
  <si>
    <r>
      <t xml:space="preserve">Vertical jacking of the bridge deck </t>
    </r>
    <r>
      <rPr>
        <i/>
        <sz val="10"/>
        <color theme="1"/>
        <rFont val="Arial"/>
        <family val="2"/>
      </rPr>
      <t>(site details)</t>
    </r>
  </si>
  <si>
    <t>C14.11</t>
  </si>
  <si>
    <t>REPAIR OF STEEL ELEMENTS</t>
  </si>
  <si>
    <t>C14.11.1</t>
  </si>
  <si>
    <r>
      <t xml:space="preserve">Refurbishment of </t>
    </r>
    <r>
      <rPr>
        <i/>
        <sz val="10"/>
        <color theme="1"/>
        <rFont val="Arial"/>
        <family val="2"/>
      </rPr>
      <t>(describe item)</t>
    </r>
  </si>
  <si>
    <t>C14.11.2</t>
  </si>
  <si>
    <r>
      <t xml:space="preserve">Replacement of rivets or bolts with HSFG bolts </t>
    </r>
    <r>
      <rPr>
        <i/>
        <sz val="10"/>
        <color theme="1"/>
        <rFont val="Arial"/>
        <family val="2"/>
      </rPr>
      <t>(diameter and class indicated)</t>
    </r>
  </si>
  <si>
    <t>C20.1</t>
  </si>
  <si>
    <t>TESTING MATERIALS AND JUDGEMENT OF WORKMANSHIP</t>
  </si>
  <si>
    <t>C20.1.1</t>
  </si>
  <si>
    <r>
      <t>Special tests on elastomeric bearings</t>
    </r>
    <r>
      <rPr>
        <sz val="10"/>
        <color theme="1"/>
        <rFont val="Arial"/>
        <family val="2"/>
      </rPr>
      <t xml:space="preserve"> (150% vertical load and 150% shear distortion) </t>
    </r>
  </si>
  <si>
    <t>C20.1.2</t>
  </si>
  <si>
    <t>Special tests requested by the Engineer</t>
  </si>
  <si>
    <t>C20.1.2.1</t>
  </si>
  <si>
    <t>Employer’s contribution to concrete durability tests</t>
  </si>
  <si>
    <t>Tests for water sorptivity</t>
  </si>
  <si>
    <t>Handling costs and profit in respect of item C20.1.2.1(a)</t>
  </si>
  <si>
    <t>Tests for oxygen permeability</t>
  </si>
  <si>
    <t>Handling costs and profit in respect of item C20.1.2.1(b)</t>
  </si>
  <si>
    <t>Tests for chloride conductivity</t>
  </si>
  <si>
    <t>Handling costs and profit in respect of item C20.1.2.1(c)</t>
  </si>
  <si>
    <t>Tests for concrete cover</t>
  </si>
  <si>
    <t>Handling costs and profit in respect of item C20.1.2.1(d)</t>
  </si>
  <si>
    <t>C20.1.2.2</t>
  </si>
  <si>
    <t>Employer’s contribution to other special tests</t>
  </si>
  <si>
    <t>Provision</t>
  </si>
  <si>
    <t>Handling costs and profit in respect of item C20.1.2.2(a)</t>
  </si>
  <si>
    <t>C20.1.3</t>
  </si>
  <si>
    <t>Providing testing equipment:</t>
  </si>
  <si>
    <t>C20.1.3.1</t>
  </si>
  <si>
    <t>Core drill</t>
  </si>
  <si>
    <t>C20.1.4</t>
  </si>
  <si>
    <t>Special tests using Automated Road condition assessment instruments operated by service providers as requested by the Engineer for acceptance control in terms of Clause A20.1.3.6b)(iii)</t>
  </si>
  <si>
    <t>C20.1.4.1</t>
  </si>
  <si>
    <t>Using Highspeed Inertial Non-Contact laser profilers (Clause A20.1.5.5c)(ii))</t>
  </si>
  <si>
    <t>Handling cost and profit in respect of item C20.1.4.1</t>
  </si>
  <si>
    <t>C20.1.4.2</t>
  </si>
  <si>
    <t>Using Direct Contact Devices (Clause A20.1.5.5c)(i))</t>
  </si>
  <si>
    <t>Handling cost and profit in respect of item C20.1.4.2</t>
  </si>
  <si>
    <t>C20.1.4.3</t>
  </si>
  <si>
    <t>Rutting measurements (Clause A20.1.5.5 d)(i))</t>
  </si>
  <si>
    <t>Handling cost and profit in respect of item C20.1.4.3</t>
  </si>
  <si>
    <t>C20.1.4.4</t>
  </si>
  <si>
    <t>Surface macro texture (Clause A20.1.5.5 b))</t>
  </si>
  <si>
    <t>Handling cost and profit in respect of item C20.1.4.4</t>
  </si>
  <si>
    <t>C20.1.4.5</t>
  </si>
  <si>
    <t>Deflection measurements (FWD) (Clause A20.1.5.5e))</t>
  </si>
  <si>
    <t>Handling cost and profit in respect of item C20.1.4.5</t>
  </si>
  <si>
    <t>PC20.1.5</t>
  </si>
  <si>
    <r>
      <t xml:space="preserve">Financial contribution for an independent site laboratory </t>
    </r>
    <r>
      <rPr>
        <sz val="10"/>
        <rFont val="Arial"/>
        <family val="2"/>
      </rPr>
      <t>(negative rate)</t>
    </r>
  </si>
  <si>
    <t>X - Negative amount</t>
  </si>
  <si>
    <t>PC20.1.6</t>
  </si>
  <si>
    <t>Payment of independent site laboratory</t>
  </si>
  <si>
    <t>Note to compiler: Add this pay item C20.1.6 if the site laboratory is to be paid by the contractor (See Clause C4.7 of the Site laboratory pro-forma document):</t>
  </si>
  <si>
    <t>C20.1.6.1</t>
  </si>
  <si>
    <t>Direct payment by contractor</t>
  </si>
  <si>
    <t>Handling cost and profit in respect of item C20.1.6.1</t>
  </si>
  <si>
    <t>SECTION D - D1000</t>
  </si>
  <si>
    <t>TRAINING, COACHING, GUIDANCE, MENTORING AND ASSISTANCE</t>
  </si>
  <si>
    <t>D10.01</t>
  </si>
  <si>
    <t>Target Group Participation</t>
  </si>
  <si>
    <t xml:space="preserve">Contract Participation Performance bonus </t>
  </si>
  <si>
    <t>D10.02</t>
  </si>
  <si>
    <t>Stakeholder and Community Liaison and Social Facilitation</t>
  </si>
  <si>
    <t xml:space="preserve">Cost of liaison, social facilitation and PLC support </t>
  </si>
  <si>
    <t xml:space="preserve">Handling cost and profit in respect of sub-item D10.02(a) </t>
  </si>
  <si>
    <t>D10.03</t>
  </si>
  <si>
    <t>Tender Process for Targeted Enterprises</t>
  </si>
  <si>
    <t>Contractor’s charge for the management and execution of the Targeted Enterprise procurement process:</t>
  </si>
  <si>
    <t>Procurement process for the totality of all tenders concluded for the appointment of Targeted Enterprise subcontractors of CIDB 1 and 2 contractor grading</t>
  </si>
  <si>
    <t>Procurement process for the totality of all tenders concluded for the appointment of Targeted Enterprise subcontractors of CIDB 3 and 4 contractor grading</t>
  </si>
  <si>
    <t>Procurement process for the totality of all tenders concluded for the appointment of Targeted Enterprise subcontractors of CIDB 5 and higher contractor grading</t>
  </si>
  <si>
    <t>(iv)</t>
  </si>
  <si>
    <t>Procurement process for the totality of all tenders concluded for the appointment of Targeted Enterprise suppliers</t>
  </si>
  <si>
    <t>Targeted Enterprise Procurement Coordinator</t>
  </si>
  <si>
    <t>D10.04</t>
  </si>
  <si>
    <t>Responsibilities of the Contractor towards Targeted Enterprises</t>
  </si>
  <si>
    <t>Contractor’s establishment, management, management support, assistance, coaching, guidance, mentoring and supervision of Targeted Enterprises</t>
  </si>
  <si>
    <t>Targeted Enterprise Construction Manager</t>
  </si>
  <si>
    <t>Person.Month</t>
  </si>
  <si>
    <t>Targeted Enterprise Site Supervisors</t>
  </si>
  <si>
    <t>D10.05</t>
  </si>
  <si>
    <t>Construction Works by Targeted Enterprises</t>
  </si>
  <si>
    <t>Payments associated with the construction works carried out by Targeted Enterprise subcontractors of CIDB 1 and 2 contractor grading designation appointed in terms of Section D</t>
  </si>
  <si>
    <t>Handling costs and profit in respect of payment associated with sub-item D10.05(a)</t>
  </si>
  <si>
    <t>Fluctuation between the main contractor’s rates and that of the Targeted Enterprise subcontractors</t>
  </si>
  <si>
    <t>Preliminary and General Obligations of Targeted Enterprise sub-contractors appointed in terms of Section D</t>
  </si>
  <si>
    <t>D10.06</t>
  </si>
  <si>
    <t>Training, coaching, guidance, mentoring and assistance</t>
  </si>
  <si>
    <t>Training Costs</t>
  </si>
  <si>
    <t>Accredited NQF training</t>
  </si>
  <si>
    <t>Accredited generic skills training</t>
  </si>
  <si>
    <t>Community skills training</t>
  </si>
  <si>
    <t>Handling cost and profit in respect of subitems D10.06(a)(i), (ii) and (iii)</t>
  </si>
  <si>
    <t>Student experiential training</t>
  </si>
  <si>
    <t>Student stipends</t>
  </si>
  <si>
    <t>Provision of experiential training</t>
  </si>
  <si>
    <r>
      <t xml:space="preserve">Other costs during training </t>
    </r>
    <r>
      <rPr>
        <i/>
        <sz val="10"/>
        <color rgb="FFFF0000"/>
        <rFont val="Arial"/>
        <family val="2"/>
      </rPr>
      <t>(specify)</t>
    </r>
  </si>
  <si>
    <t>Training venue</t>
  </si>
  <si>
    <t>D10.07</t>
  </si>
  <si>
    <t>Community Development Component</t>
  </si>
  <si>
    <t>D10.07.01</t>
  </si>
  <si>
    <t>Contractor’s Personnel</t>
  </si>
  <si>
    <t>Contractor’s Training Staff</t>
  </si>
  <si>
    <t>Training Provider</t>
  </si>
  <si>
    <t>Practitioners</t>
  </si>
  <si>
    <t>Assessors</t>
  </si>
  <si>
    <t>Moderators</t>
  </si>
  <si>
    <t>Contractor’s Construction Management Staff</t>
  </si>
  <si>
    <t>Construction Manager</t>
  </si>
  <si>
    <t>Construction Mentors</t>
  </si>
  <si>
    <t>Construction Supervisors</t>
  </si>
  <si>
    <t>Clerk of Works</t>
  </si>
  <si>
    <t>D10.07.02</t>
  </si>
  <si>
    <t>Contractor’s Training Facility and Establishment of Staff</t>
  </si>
  <si>
    <t>Providing a Training Facility</t>
  </si>
  <si>
    <t>Establishment of the Contractor’s Training Staff for all CD component phases, including PPE</t>
  </si>
  <si>
    <t>Establishment of the Contractor’s Construction Management Staff during the Training phases of the CD component, including PPE</t>
  </si>
  <si>
    <t>D10.07.03</t>
  </si>
  <si>
    <t>Training and Skills Dvelopment Programme</t>
  </si>
  <si>
    <t>Resources Audit Chapter</t>
  </si>
  <si>
    <t>Skills Audit Chapter</t>
  </si>
  <si>
    <t>Market Analysis Chapter</t>
  </si>
  <si>
    <t>Approved Training and Skills Development Programme for the CD component</t>
  </si>
  <si>
    <t>D10.07.04</t>
  </si>
  <si>
    <t>Training Provisions</t>
  </si>
  <si>
    <t>Training for Trainee Targeted Enterprises</t>
  </si>
  <si>
    <t>NQF Level 2 training</t>
  </si>
  <si>
    <t>Trainee Credit</t>
  </si>
  <si>
    <t>NQF Level 3 training</t>
  </si>
  <si>
    <t>NQF Level 4 training</t>
  </si>
  <si>
    <t>NQF Level 5 training</t>
  </si>
  <si>
    <t>Targeted Labour</t>
  </si>
  <si>
    <t>Handling cost and profit i.r.o. item D10.07.04(b)(i)</t>
  </si>
  <si>
    <t>D10.07.05</t>
  </si>
  <si>
    <t>Theoretical (Classroom) Training</t>
  </si>
  <si>
    <t>Registration of Trainees</t>
  </si>
  <si>
    <t>Induction of Trainees</t>
  </si>
  <si>
    <t>Stationery and Learning Aids</t>
  </si>
  <si>
    <t>Learning Material, Workbooks and Logbooks</t>
  </si>
  <si>
    <t>Contract and Specification Documents</t>
  </si>
  <si>
    <t>D10.07.06</t>
  </si>
  <si>
    <t>Practical (Workplace) Training</t>
  </si>
  <si>
    <t>D10.07.07</t>
  </si>
  <si>
    <t>Contractor’s Responsibilities Towards Trainees</t>
  </si>
  <si>
    <t>Trainee Sustenence</t>
  </si>
  <si>
    <t>Handling cost and profit i.r.o. item D10.07.07(a)(i)</t>
  </si>
  <si>
    <t>Trainee Stipends</t>
  </si>
  <si>
    <t>Handling cost and profit i.r.o. item D10.07.07(b)(i)</t>
  </si>
  <si>
    <t>D10.07.08</t>
  </si>
  <si>
    <t>Construction Simulation Phase</t>
  </si>
  <si>
    <t>D10.07.09</t>
  </si>
  <si>
    <t>Construction Management Phase</t>
  </si>
  <si>
    <t>D10.07.10</t>
  </si>
  <si>
    <t>Construction of the CD Component Works</t>
  </si>
  <si>
    <t>Payments associated with the construction of the CD component Works carried out by Trainee Targeted Enterprise subcontractors of CIDB 1 to 4 contractor grading designation</t>
  </si>
  <si>
    <t>Handling costs and profit in respect of payment associated with subitem D10.07.10(a)</t>
  </si>
  <si>
    <t>Fluctuation between the main contractor’s rates and that of the Trainee Targeted Enterprise subcontractors</t>
  </si>
  <si>
    <t>Preliminary and General Obligations of Trainee Targeted Enterprise sub-contractors appointed for the CD component</t>
  </si>
  <si>
    <t>C2.3 SUMMARY OF PRICING SCHEDULE</t>
  </si>
  <si>
    <r>
      <t xml:space="preserve">CONTRACT SANRAL </t>
    </r>
    <r>
      <rPr>
        <b/>
        <i/>
        <sz val="10"/>
        <color rgb="FFBFBFBF"/>
        <rFont val="Arial"/>
        <family val="2"/>
      </rPr>
      <t>insert contract number</t>
    </r>
  </si>
  <si>
    <t>GENERAL</t>
  </si>
  <si>
    <t>SERVICES</t>
  </si>
  <si>
    <t>DRAINAGE</t>
  </si>
  <si>
    <t>EARTHWORKS AND PAVEMENT LAYERS MATERIALS</t>
  </si>
  <si>
    <t>EARTHWORKS AND PAVEMENT LAYERS CONSTRUCTION</t>
  </si>
  <si>
    <t>CONCRETE LAYERS</t>
  </si>
  <si>
    <t>MAINTENANCE AND REPAIR CONCRETE LAYERS</t>
  </si>
  <si>
    <t>REPAIR TO CONCRETE PANELS AND CONCRETE ADJACENT TO UNCONTROLLED CRACKS AND EXISTING JOINTS</t>
  </si>
  <si>
    <t>PRETREATMENT AND REPAIR EXISTING LAYERS</t>
  </si>
  <si>
    <t>SURFACE TREATMENTS</t>
  </si>
  <si>
    <t>ANCILLIARY ROAD WORKS</t>
  </si>
  <si>
    <t>ROAD SIGNS</t>
  </si>
  <si>
    <t>GEOTECHNICAL</t>
  </si>
  <si>
    <t>MECHANICALLY STABILISED EARTH WALLS AND GABIONS</t>
  </si>
  <si>
    <t>STRUCTURES</t>
  </si>
  <si>
    <t>REPAIR AND REHABILITATION STRUCTURES</t>
  </si>
  <si>
    <t>QUALITY ASSURANCE</t>
  </si>
  <si>
    <t>SUBTOTAL A</t>
  </si>
  <si>
    <t>VALUE ADDED TAX:</t>
  </si>
  <si>
    <t xml:space="preserve">15% of Subtotal </t>
  </si>
  <si>
    <t xml:space="preserve">TOTAL CARRIED TO C.1.1.1 : FORM OF OFFER </t>
  </si>
  <si>
    <t xml:space="preserve">SIGNED BY TENDERER: </t>
  </si>
  <si>
    <t>Using non-cemented material compacted to 350 mm thick</t>
  </si>
  <si>
    <r>
      <t xml:space="preserve">Concrete block paving </t>
    </r>
    <r>
      <rPr>
        <i/>
        <sz val="10"/>
        <color theme="1"/>
        <rFont val="Arial"/>
        <family val="2"/>
      </rPr>
      <t>(Class 35Mpa, Type S-A and 80mm)</t>
    </r>
    <r>
      <rPr>
        <sz val="10"/>
        <color theme="1"/>
        <rFont val="Arial"/>
        <family val="2"/>
      </rPr>
      <t xml:space="preserve"> </t>
    </r>
  </si>
  <si>
    <r>
      <rPr>
        <b/>
        <sz val="10"/>
        <color theme="1"/>
        <rFont val="Arial"/>
        <family val="2"/>
      </rPr>
      <t>Asphalt reinforcing - complete</t>
    </r>
    <r>
      <rPr>
        <sz val="10"/>
        <color theme="1"/>
        <rFont val="Arial"/>
        <family val="2"/>
      </rPr>
      <t xml:space="preserve"> </t>
    </r>
    <r>
      <rPr>
        <i/>
        <sz val="10"/>
        <color theme="1"/>
        <rFont val="Arial"/>
        <family val="2"/>
      </rPr>
      <t>(polypropolene non-woven)</t>
    </r>
  </si>
  <si>
    <t>Taxiway Quebec</t>
  </si>
  <si>
    <t>Taxiway Charlie</t>
  </si>
  <si>
    <t xml:space="preserve">Stone skeletal mix – continuously graded as defined (80mm thickness, PG64H-16(PMB)  grade binder, 20mm maximum size aggregate and design mix level  II) </t>
  </si>
  <si>
    <t>PG64H-16(PMB)</t>
  </si>
  <si>
    <t xml:space="preserve">Service Roads </t>
  </si>
  <si>
    <t>Taxiway Echo (Denel Gate)</t>
  </si>
  <si>
    <t>Taxiway Echo (Pushback Area)</t>
  </si>
  <si>
    <t>Taxiway Alpha</t>
  </si>
  <si>
    <t>Taxiway India</t>
  </si>
  <si>
    <t>Taxiways and service roads</t>
  </si>
  <si>
    <t>Lump sum</t>
  </si>
  <si>
    <t>White lines broken or unbroken</t>
  </si>
  <si>
    <t>Yellow lines broken or unbroken</t>
  </si>
  <si>
    <t>Red lines broken or unbroken</t>
  </si>
  <si>
    <r>
      <t xml:space="preserve">Routing of active cracks </t>
    </r>
    <r>
      <rPr>
        <i/>
        <sz val="10"/>
        <color theme="1"/>
        <rFont val="Arial"/>
        <family val="2"/>
      </rPr>
      <t>(20mm wide and 50mm deep)</t>
    </r>
  </si>
  <si>
    <r>
      <t xml:space="preserve">Routing of non-active cracks </t>
    </r>
    <r>
      <rPr>
        <i/>
        <sz val="10"/>
        <color theme="1"/>
        <rFont val="Arial"/>
        <family val="2"/>
      </rPr>
      <t>(20mm wide and 50mm deep)</t>
    </r>
  </si>
  <si>
    <r>
      <t xml:space="preserve">Bevelling of one side of the crack </t>
    </r>
    <r>
      <rPr>
        <i/>
        <sz val="10"/>
        <color theme="1"/>
        <rFont val="Arial"/>
        <family val="2"/>
      </rPr>
      <t>(10mm)</t>
    </r>
  </si>
  <si>
    <r>
      <t xml:space="preserve">Bevelling of both sides of the crack </t>
    </r>
    <r>
      <rPr>
        <i/>
        <sz val="10"/>
        <color theme="1"/>
        <rFont val="Arial"/>
        <family val="2"/>
      </rPr>
      <t>(10mm)</t>
    </r>
  </si>
  <si>
    <r>
      <t xml:space="preserve">Saw cutting of cracks and joints in one operation </t>
    </r>
    <r>
      <rPr>
        <i/>
        <sz val="10"/>
        <color theme="1"/>
        <rFont val="Arial"/>
        <family val="2"/>
      </rPr>
      <t>(20mm wide and 50mm deep)</t>
    </r>
  </si>
  <si>
    <r>
      <t xml:space="preserve">Installation of 16mm diameter deformed tie-bar </t>
    </r>
    <r>
      <rPr>
        <i/>
        <sz val="10"/>
        <color theme="1"/>
        <rFont val="Arial"/>
        <family val="2"/>
      </rPr>
      <t>(500mm)</t>
    </r>
    <r>
      <rPr>
        <sz val="10"/>
        <color theme="1"/>
        <rFont val="Arial"/>
        <family val="2"/>
      </rPr>
      <t xml:space="preserve"> including application of self-levelling pourable epoxy grout and 7,1mm aggregate.</t>
    </r>
  </si>
  <si>
    <r>
      <t xml:space="preserve">Saw cutting of slots in concrete pavement </t>
    </r>
    <r>
      <rPr>
        <i/>
        <sz val="10"/>
        <color theme="1"/>
        <rFont val="Arial"/>
        <family val="2"/>
      </rPr>
      <t>(20mm wide and 50mm deep)</t>
    </r>
  </si>
  <si>
    <t>Handling costs and profit in respect of item C1.4.7.3</t>
  </si>
  <si>
    <t>The provision of site vehicle for Engineer’s site staff</t>
  </si>
  <si>
    <t>Accommodation of airside traffic</t>
  </si>
  <si>
    <t>Liaison with traffic Air Traffic Control</t>
  </si>
  <si>
    <t>Safety Barriers</t>
  </si>
  <si>
    <t>Provide HDPE plastic mobile road safety barrier, NJ type (2 m x 1 high) taped with yellow reflective tape, two strips on either side</t>
  </si>
  <si>
    <t xml:space="preserve">Placing, moving and final removal of HDPE NJ type barriers upon completion of the works </t>
  </si>
  <si>
    <t>Provide precast concrete temporary barrier, NJ type (2 m x 0.8 high with 0.6m base) taped with yellow reflective tape, two strips on either side and with two amber flashing lights mounted on each barrier</t>
  </si>
  <si>
    <t xml:space="preserve">Placing, moving and final removal of concrete barriers upon completion of the apron works </t>
  </si>
  <si>
    <t>Provide Taxiway/Runway closure barriers as per drawing complete</t>
  </si>
  <si>
    <t xml:space="preserve">Placing, moving and final removal of taxiway/runway closure barriers upon completion of the works </t>
  </si>
  <si>
    <t>Lump</t>
  </si>
  <si>
    <t xml:space="preserve">Provision of lighting on site for works areas during night work or where instructed </t>
  </si>
  <si>
    <t xml:space="preserve">Traffic Safety Officer </t>
  </si>
  <si>
    <t>Provision of escort services for all project vehicles</t>
  </si>
  <si>
    <t>Trench width of 300mm and depth of 1,5m</t>
  </si>
  <si>
    <r>
      <t xml:space="preserve">Crushed stone obtained from approved sources on the site </t>
    </r>
    <r>
      <rPr>
        <i/>
        <sz val="10"/>
        <color theme="1"/>
        <rFont val="Arial"/>
        <family val="2"/>
      </rPr>
      <t>(G1)</t>
    </r>
  </si>
  <si>
    <r>
      <t xml:space="preserve">Crushed stone obtained from commercial sources </t>
    </r>
    <r>
      <rPr>
        <i/>
        <sz val="10"/>
        <color theme="1"/>
        <rFont val="Arial"/>
        <family val="2"/>
      </rPr>
      <t>(G1)</t>
    </r>
  </si>
  <si>
    <r>
      <t xml:space="preserve">Natural sand from commercial sources </t>
    </r>
    <r>
      <rPr>
        <i/>
        <sz val="10"/>
        <color theme="1"/>
        <rFont val="Arial"/>
        <family val="2"/>
      </rPr>
      <t>(crushed stone)</t>
    </r>
  </si>
  <si>
    <t>Electrical works</t>
  </si>
  <si>
    <r>
      <t xml:space="preserve">Panel drainage systems </t>
    </r>
    <r>
      <rPr>
        <i/>
        <sz val="10"/>
        <color theme="1"/>
        <rFont val="Arial"/>
        <family val="2"/>
      </rPr>
      <t>(100mm, u-PVC, wrapped in geotextile, 1m deep fins)</t>
    </r>
  </si>
  <si>
    <r>
      <t xml:space="preserve">Vertical subsoil strip drainage systems </t>
    </r>
    <r>
      <rPr>
        <i/>
        <sz val="10"/>
        <color theme="1"/>
        <rFont val="Arial"/>
        <family val="2"/>
      </rPr>
      <t>(100mm, u-PVC, wrapped in geotextile, 1,5m deep fins)</t>
    </r>
  </si>
  <si>
    <t>450mm diameter</t>
  </si>
  <si>
    <t>525mm diameter</t>
  </si>
  <si>
    <t>600mm diameter</t>
  </si>
  <si>
    <t>825mm diameter</t>
  </si>
  <si>
    <t>900mm diameter</t>
  </si>
  <si>
    <t>1500mm X 450mm</t>
  </si>
  <si>
    <t>Field outlets  (as per detail Drawing)</t>
  </si>
  <si>
    <t>3m long</t>
  </si>
  <si>
    <r>
      <t xml:space="preserve">Junction boxes </t>
    </r>
    <r>
      <rPr>
        <i/>
        <sz val="10"/>
        <color theme="1"/>
        <rFont val="Arial"/>
        <family val="2"/>
      </rPr>
      <t>(Complete as per Standard Drawing, including excavations, backfilling, covers and frames.)</t>
    </r>
  </si>
  <si>
    <r>
      <t xml:space="preserve">Cast in situ concrete lining </t>
    </r>
    <r>
      <rPr>
        <i/>
        <sz val="10"/>
        <color theme="1"/>
        <rFont val="Arial"/>
        <family val="2"/>
      </rPr>
      <t>(120mm thick Concrete Lining class 25 Mpa)</t>
    </r>
  </si>
  <si>
    <t>Mesh Ref 395</t>
  </si>
  <si>
    <t>Runway (03L-21R)</t>
  </si>
  <si>
    <t>PC11.9.1.3</t>
  </si>
  <si>
    <t>PC9.1.17</t>
  </si>
  <si>
    <t>PC9.1.17.1</t>
  </si>
  <si>
    <t>PC9.1.17.2</t>
  </si>
  <si>
    <t>PC1.5.14</t>
  </si>
  <si>
    <t>PC1.5.15</t>
  </si>
  <si>
    <t>PC1.5.16</t>
  </si>
  <si>
    <t>PC1.5.13</t>
  </si>
  <si>
    <t>PC1.5.13.1</t>
  </si>
  <si>
    <t>PC1.5.13.2</t>
  </si>
  <si>
    <t>PC1.5.13.3</t>
  </si>
  <si>
    <t>PC1.5.13.4</t>
  </si>
  <si>
    <t>PC1.5.2</t>
  </si>
  <si>
    <t>PC1.5.3</t>
  </si>
  <si>
    <t>PC1.4.7.3</t>
  </si>
  <si>
    <t>PC1.4.7.4</t>
  </si>
  <si>
    <t>PC1.3.1.3</t>
  </si>
  <si>
    <t>PC1.3.1.4</t>
  </si>
  <si>
    <t>Standing time (Plant and Labour)</t>
  </si>
  <si>
    <t>Control of dust and FOD pollution at all work areas including  haul and site access roads and campsite/site offices</t>
  </si>
  <si>
    <t>Airside induction courses and permits</t>
  </si>
  <si>
    <t>Penalty to be deducted for non-compliance with requirements for accommodation of traffic as set out in A1.2.3.25, A1.5 and Volume 5</t>
  </si>
  <si>
    <t>Security Guard</t>
  </si>
  <si>
    <t>PC1.3.1.5</t>
  </si>
  <si>
    <t>PC1.3.1.6</t>
  </si>
  <si>
    <t>PC1.3.1.7</t>
  </si>
  <si>
    <t>PC1.3.1.8</t>
  </si>
  <si>
    <t>PC1.3.1.9</t>
  </si>
  <si>
    <t>Asphalt Milling team</t>
  </si>
  <si>
    <t>Asphalt paving team</t>
  </si>
  <si>
    <t>Paint Marking team</t>
  </si>
  <si>
    <t>Electrical team</t>
  </si>
  <si>
    <t>Fixed penalty per occurrence</t>
  </si>
  <si>
    <t>Time related penalty</t>
  </si>
  <si>
    <t>Provision of security guards</t>
  </si>
  <si>
    <t>Contractors charge in respect of item C1.3.1.9(a) above</t>
  </si>
  <si>
    <t>RATE ONLY</t>
  </si>
  <si>
    <t>PC1.2.10.1</t>
  </si>
  <si>
    <t xml:space="preserve">Stone skeletal mix – continuously graded as defined (40mm thickness, PG64H-16(PMB)  grade binder, 20mm maximum size aggregate and design mix level  II) </t>
  </si>
  <si>
    <t>PC1.3.3</t>
  </si>
  <si>
    <t>Provision of site supervisory staff</t>
  </si>
  <si>
    <t>Removal of taxiway Lights</t>
  </si>
  <si>
    <t>Re-instate taxiway Lights</t>
  </si>
  <si>
    <t>Taxilane Quebec</t>
  </si>
  <si>
    <t>21R Threshold</t>
  </si>
  <si>
    <r>
      <t xml:space="preserve">FOR </t>
    </r>
    <r>
      <rPr>
        <b/>
        <sz val="10"/>
        <rFont val="Arial"/>
        <family val="2"/>
      </rPr>
      <t>Quebec and 21R Threshold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</si>
</sst>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quot;R&quot;#,##0.00_);[Red]\(&quot;R&quot;#,##0.00\)"/>
    <numFmt numFmtId="165" formatCode="_(* #,##0.00_);_(* \(#,##0.00\);_(* &quot;-&quot;??_);_(@_)"/>
    <numFmt numFmtId="166" formatCode="[$R-1C09]#,##0.00"/>
    <numFmt numFmtId="167" formatCode="[$R-1C09]#,##0.00;[Red]\-[$R-1C09]#,##0.00"/>
    <numFmt numFmtId="168" formatCode="_-[$R-1C09]* #,##0.00_-;\-[$R-1C09]* #,##0.00_-;_-[$R-1C09]* &quot;-&quot;??_-;_-@_-"/>
    <numFmt numFmtId="169" formatCode="_ * #,##0.00_ ;_ * \-#,##0.00_ ;_ * &quot;-&quot;??_ ;_ @_ "/>
    <numFmt numFmtId="170" formatCode="0.000"/>
    <numFmt numFmtId="171" formatCode="0.0"/>
    <numFmt numFmtId="172" formatCode="0.0%"/>
    <numFmt numFmtId="173" formatCode="_(* #,##0.0_);_(* \(#,##0.0\);_(* &quot;-&quot;??_);_(@_)"/>
  </numFmts>
  <fonts count="43" x14ac:knownFonts="1">
    <font>
      <sz val="10"/>
      <name val="Arial"/>
    </font>
    <font>
      <b/>
      <sz val="10"/>
      <name val="Arial"/>
      <family val="2"/>
    </font>
    <font>
      <sz val="10"/>
      <name val="Arial"/>
      <family val="2"/>
    </font>
    <font>
      <vertAlign val="superscript"/>
      <sz val="10"/>
      <name val="Arial"/>
      <family val="2"/>
    </font>
    <font>
      <sz val="10"/>
      <color rgb="FF000000"/>
      <name val="Arial"/>
      <family val="2"/>
    </font>
    <font>
      <b/>
      <i/>
      <sz val="10"/>
      <color rgb="FFBFBFBF"/>
      <name val="Arial"/>
      <family val="2"/>
    </font>
    <font>
      <b/>
      <sz val="10"/>
      <color rgb="FF000000"/>
      <name val="Arial"/>
      <family val="2"/>
    </font>
    <font>
      <sz val="8"/>
      <color rgb="FF000000"/>
      <name val="Arial"/>
      <family val="2"/>
    </font>
    <font>
      <sz val="8"/>
      <name val="Arial"/>
      <family val="2"/>
    </font>
    <font>
      <vertAlign val="superscript"/>
      <sz val="10"/>
      <color rgb="FF000000"/>
      <name val="Arial"/>
      <family val="2"/>
    </font>
    <font>
      <b/>
      <sz val="8"/>
      <name val="Arial"/>
      <family val="2"/>
    </font>
    <font>
      <i/>
      <sz val="10"/>
      <name val="Arial"/>
      <family val="2"/>
    </font>
    <font>
      <i/>
      <sz val="10"/>
      <color rgb="FF000000"/>
      <name val="Arial"/>
      <family val="2"/>
    </font>
    <font>
      <b/>
      <i/>
      <sz val="10"/>
      <color rgb="FF000000"/>
      <name val="Arial"/>
      <family val="2"/>
    </font>
    <font>
      <b/>
      <sz val="10"/>
      <color rgb="FF000000"/>
      <name val="Times New Roman"/>
      <family val="1"/>
    </font>
    <font>
      <b/>
      <sz val="10"/>
      <color rgb="FF000000"/>
      <name val="Arial"/>
      <family val="1"/>
    </font>
    <font>
      <b/>
      <sz val="10"/>
      <color rgb="FF000000"/>
      <name val="Arial Bold"/>
    </font>
    <font>
      <sz val="10"/>
      <name val="Arial"/>
      <family val="2"/>
    </font>
    <font>
      <sz val="10"/>
      <color theme="1"/>
      <name val="Arial"/>
      <family val="2"/>
    </font>
    <font>
      <b/>
      <i/>
      <sz val="10"/>
      <color rgb="FFFF0000"/>
      <name val="Arial"/>
      <family val="2"/>
    </font>
    <font>
      <i/>
      <sz val="10"/>
      <color rgb="FFFF0000"/>
      <name val="Arial"/>
      <family val="2"/>
    </font>
    <font>
      <i/>
      <sz val="10"/>
      <color theme="1"/>
      <name val="Arial"/>
      <family val="2"/>
    </font>
    <font>
      <b/>
      <sz val="10"/>
      <color theme="1"/>
      <name val="Arial"/>
      <family val="2"/>
    </font>
    <font>
      <i/>
      <vertAlign val="superscript"/>
      <sz val="10"/>
      <color theme="1"/>
      <name val="Arial"/>
      <family val="2"/>
    </font>
    <font>
      <vertAlign val="superscript"/>
      <sz val="10"/>
      <color theme="1"/>
      <name val="Arial"/>
      <family val="2"/>
    </font>
    <font>
      <b/>
      <i/>
      <sz val="10"/>
      <color theme="1"/>
      <name val="Arial"/>
      <family val="2"/>
    </font>
    <font>
      <sz val="10"/>
      <color theme="1"/>
      <name val="Arial Bold"/>
    </font>
    <font>
      <b/>
      <sz val="10"/>
      <color theme="1"/>
      <name val="Arial Bold"/>
    </font>
    <font>
      <b/>
      <i/>
      <sz val="10"/>
      <name val="Arial"/>
      <family val="2"/>
    </font>
    <font>
      <sz val="10"/>
      <name val="Arial"/>
      <family val="2"/>
    </font>
    <font>
      <sz val="12"/>
      <color rgb="FF006100"/>
      <name val="Calibri"/>
      <family val="2"/>
      <scheme val="minor"/>
    </font>
    <font>
      <sz val="10"/>
      <color rgb="FFFF0000"/>
      <name val="Arial"/>
      <family val="2"/>
    </font>
    <font>
      <b/>
      <sz val="10"/>
      <color rgb="FFFF0000"/>
      <name val="Arial"/>
      <family val="2"/>
    </font>
    <font>
      <sz val="11"/>
      <name val="Calibri"/>
      <family val="2"/>
      <scheme val="minor"/>
    </font>
    <font>
      <b/>
      <sz val="12"/>
      <color rgb="FFFA7D00"/>
      <name val="Calibri"/>
      <family val="2"/>
      <scheme val="minor"/>
    </font>
    <font>
      <b/>
      <sz val="10"/>
      <color rgb="FFFA7D00"/>
      <name val="Calibri"/>
      <family val="2"/>
      <scheme val="minor"/>
    </font>
    <font>
      <b/>
      <sz val="12"/>
      <name val="Arial"/>
      <family val="2"/>
    </font>
    <font>
      <b/>
      <sz val="10"/>
      <color rgb="FFFFFF00"/>
      <name val="Arial"/>
      <family val="2"/>
    </font>
    <font>
      <b/>
      <u/>
      <sz val="12"/>
      <name val="Arial"/>
      <family val="2"/>
    </font>
    <font>
      <b/>
      <sz val="12"/>
      <color rgb="FFFF0000"/>
      <name val="Arial"/>
      <family val="2"/>
    </font>
    <font>
      <sz val="10"/>
      <name val="Calibri"/>
      <family val="2"/>
      <scheme val="minor"/>
    </font>
    <font>
      <sz val="11"/>
      <color theme="1"/>
      <name val="Calibri"/>
      <family val="2"/>
      <scheme val="minor"/>
    </font>
    <font>
      <sz val="9"/>
      <name val="Arial"/>
      <family val="2"/>
    </font>
  </fonts>
  <fills count="14">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rgb="FFC6EFCE"/>
      </patternFill>
    </fill>
    <fill>
      <patternFill patternType="solid">
        <fgColor rgb="FFF2F2F2"/>
      </patternFill>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
      <patternFill patternType="solid">
        <fgColor theme="9" tint="0.59999389629810485"/>
        <bgColor indexed="64"/>
      </patternFill>
    </fill>
    <fill>
      <patternFill patternType="solid">
        <fgColor rgb="FFFFC00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5"/>
        <bgColor indexed="64"/>
      </patternFill>
    </fill>
  </fills>
  <borders count="71">
    <border>
      <left/>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thin">
        <color indexed="64"/>
      </bottom>
      <diagonal/>
    </border>
    <border>
      <left style="thin">
        <color indexed="64"/>
      </left>
      <right style="thin">
        <color indexed="64"/>
      </right>
      <top style="hair">
        <color indexed="64"/>
      </top>
      <bottom/>
      <diagonal/>
    </border>
    <border>
      <left style="thin">
        <color indexed="64"/>
      </left>
      <right/>
      <top/>
      <bottom/>
      <diagonal/>
    </border>
    <border>
      <left/>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top style="hair">
        <color indexed="64"/>
      </top>
      <bottom/>
      <diagonal/>
    </border>
    <border>
      <left/>
      <right/>
      <top style="thin">
        <color indexed="64"/>
      </top>
      <bottom style="hair">
        <color indexed="64"/>
      </bottom>
      <diagonal/>
    </border>
    <border>
      <left/>
      <right/>
      <top style="hair">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ck">
        <color indexed="64"/>
      </left>
      <right/>
      <top/>
      <bottom/>
      <diagonal/>
    </border>
    <border>
      <left style="medium">
        <color indexed="64"/>
      </left>
      <right style="thin">
        <color indexed="64"/>
      </right>
      <top style="hair">
        <color indexed="64"/>
      </top>
      <bottom style="hair">
        <color indexed="64"/>
      </bottom>
      <diagonal/>
    </border>
  </borders>
  <cellStyleXfs count="16">
    <xf numFmtId="0" fontId="0" fillId="0" borderId="0"/>
    <xf numFmtId="0" fontId="2" fillId="0" borderId="0"/>
    <xf numFmtId="168" fontId="2" fillId="0" borderId="0" applyFont="0" applyFill="0" applyBorder="0" applyAlignment="0" applyProtection="0"/>
    <xf numFmtId="9" fontId="17" fillId="0" borderId="0" applyFont="0" applyFill="0" applyBorder="0" applyAlignment="0" applyProtection="0"/>
    <xf numFmtId="165" fontId="29" fillId="0" borderId="0" applyFont="0" applyFill="0" applyBorder="0" applyAlignment="0" applyProtection="0"/>
    <xf numFmtId="0" fontId="30" fillId="4" borderId="0" applyNumberFormat="0" applyBorder="0" applyAlignment="0" applyProtection="0"/>
    <xf numFmtId="0" fontId="2" fillId="0" borderId="0" applyFont="0" applyFill="0" applyBorder="0" applyAlignment="0" applyProtection="0"/>
    <xf numFmtId="0" fontId="34" fillId="5" borderId="24" applyNumberFormat="0" applyAlignment="0" applyProtection="0"/>
    <xf numFmtId="0" fontId="2" fillId="0" borderId="0"/>
    <xf numFmtId="165" fontId="2" fillId="0" borderId="0" applyFont="0" applyFill="0" applyBorder="0" applyAlignment="0" applyProtection="0"/>
    <xf numFmtId="9" fontId="2" fillId="0" borderId="0" applyFont="0" applyFill="0" applyBorder="0" applyAlignment="0" applyProtection="0"/>
    <xf numFmtId="0" fontId="2" fillId="0" borderId="0"/>
    <xf numFmtId="3" fontId="2" fillId="0" borderId="69" applyProtection="0"/>
    <xf numFmtId="0" fontId="41" fillId="0" borderId="0"/>
    <xf numFmtId="0" fontId="2" fillId="0" borderId="0"/>
    <xf numFmtId="168" fontId="2" fillId="0" borderId="0" applyFont="0" applyFill="0" applyBorder="0" applyAlignment="0" applyProtection="0"/>
  </cellStyleXfs>
  <cellXfs count="718">
    <xf numFmtId="0" fontId="0" fillId="0" borderId="0" xfId="0"/>
    <xf numFmtId="0" fontId="0" fillId="0" borderId="0" xfId="0"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0" fillId="0" borderId="2" xfId="0" applyBorder="1" applyAlignment="1">
      <alignment horizontal="left" vertical="center"/>
    </xf>
    <xf numFmtId="0" fontId="0" fillId="0" borderId="2" xfId="0" quotePrefix="1" applyBorder="1" applyAlignment="1">
      <alignment horizontal="left" vertical="center"/>
    </xf>
    <xf numFmtId="0" fontId="1" fillId="0" borderId="7" xfId="0" applyFont="1" applyBorder="1" applyAlignment="1">
      <alignment horizontal="center" vertical="center"/>
    </xf>
    <xf numFmtId="0" fontId="0" fillId="0" borderId="8" xfId="0" applyBorder="1" applyAlignment="1">
      <alignment vertical="center"/>
    </xf>
    <xf numFmtId="0" fontId="2" fillId="0" borderId="2" xfId="0" applyFont="1" applyBorder="1" applyAlignment="1">
      <alignment horizontal="center" vertical="center"/>
    </xf>
    <xf numFmtId="0" fontId="2" fillId="0" borderId="0" xfId="0" applyFont="1"/>
    <xf numFmtId="0" fontId="2" fillId="0" borderId="2" xfId="0" applyFont="1" applyBorder="1" applyAlignment="1">
      <alignment horizontal="left" vertical="center"/>
    </xf>
    <xf numFmtId="0" fontId="0" fillId="0" borderId="11" xfId="0" applyBorder="1" applyAlignment="1">
      <alignmen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xf>
    <xf numFmtId="0" fontId="1" fillId="0" borderId="0" xfId="0" applyFont="1" applyAlignment="1">
      <alignment vertical="center"/>
    </xf>
    <xf numFmtId="166" fontId="2" fillId="0" borderId="0" xfId="0" applyNumberFormat="1" applyFont="1" applyAlignment="1">
      <alignment vertical="center"/>
    </xf>
    <xf numFmtId="166" fontId="2" fillId="0" borderId="13" xfId="0" applyNumberFormat="1" applyFont="1" applyBorder="1" applyAlignment="1">
      <alignment vertical="center"/>
    </xf>
    <xf numFmtId="0" fontId="0" fillId="0" borderId="16" xfId="0" applyBorder="1" applyAlignment="1">
      <alignment horizontal="left" vertical="center"/>
    </xf>
    <xf numFmtId="0" fontId="2" fillId="0" borderId="16" xfId="0" applyFont="1" applyBorder="1" applyAlignment="1">
      <alignment horizontal="left" vertical="center"/>
    </xf>
    <xf numFmtId="0" fontId="1" fillId="0" borderId="8" xfId="0" applyFont="1" applyBorder="1" applyAlignment="1">
      <alignment horizontal="left" vertical="center"/>
    </xf>
    <xf numFmtId="0" fontId="1" fillId="0" borderId="7" xfId="0" applyFont="1" applyBorder="1" applyAlignment="1">
      <alignment horizontal="left" vertical="center"/>
    </xf>
    <xf numFmtId="0" fontId="1" fillId="0" borderId="19" xfId="0" applyFont="1" applyBorder="1" applyAlignment="1">
      <alignment horizontal="left" vertical="center"/>
    </xf>
    <xf numFmtId="0" fontId="0" fillId="0" borderId="16" xfId="0" quotePrefix="1" applyBorder="1" applyAlignment="1">
      <alignment horizontal="left" vertical="center"/>
    </xf>
    <xf numFmtId="0" fontId="4" fillId="0" borderId="2" xfId="0" applyFont="1" applyBorder="1" applyAlignment="1">
      <alignment horizontal="center" vertical="center"/>
    </xf>
    <xf numFmtId="0" fontId="4" fillId="0" borderId="2" xfId="0" applyFont="1" applyBorder="1" applyAlignment="1">
      <alignment wrapText="1"/>
    </xf>
    <xf numFmtId="0" fontId="6" fillId="0" borderId="2" xfId="0" applyFont="1" applyBorder="1" applyAlignment="1">
      <alignment horizontal="justify" vertical="center" wrapText="1"/>
    </xf>
    <xf numFmtId="0" fontId="1" fillId="0" borderId="2"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0" xfId="0" applyFont="1" applyAlignment="1">
      <alignment horizontal="justify" vertical="center" wrapText="1"/>
    </xf>
    <xf numFmtId="167" fontId="0" fillId="0" borderId="0" xfId="0" applyNumberFormat="1"/>
    <xf numFmtId="0" fontId="2" fillId="0" borderId="0" xfId="0" applyFont="1" applyAlignment="1">
      <alignment vertical="center" wrapText="1"/>
    </xf>
    <xf numFmtId="167" fontId="0" fillId="0" borderId="0" xfId="0" applyNumberFormat="1" applyAlignment="1">
      <alignment vertical="center"/>
    </xf>
    <xf numFmtId="0" fontId="0" fillId="0" borderId="0" xfId="0" applyAlignment="1">
      <alignment vertical="center"/>
    </xf>
    <xf numFmtId="167" fontId="0" fillId="0" borderId="8" xfId="0" applyNumberFormat="1" applyBorder="1" applyAlignment="1">
      <alignment vertical="center"/>
    </xf>
    <xf numFmtId="0" fontId="2" fillId="0" borderId="8" xfId="0" applyFont="1" applyBorder="1" applyAlignment="1">
      <alignment vertical="center"/>
    </xf>
    <xf numFmtId="0" fontId="1" fillId="0" borderId="13" xfId="0" applyFont="1" applyBorder="1" applyAlignment="1">
      <alignment vertical="center"/>
    </xf>
    <xf numFmtId="168" fontId="0" fillId="0" borderId="2" xfId="2" applyFont="1" applyBorder="1" applyAlignment="1">
      <alignment vertical="center"/>
    </xf>
    <xf numFmtId="0" fontId="1" fillId="0" borderId="8" xfId="0" applyFont="1" applyBorder="1" applyAlignment="1" applyProtection="1">
      <alignment horizontal="left" vertical="center"/>
      <protection locked="0"/>
    </xf>
    <xf numFmtId="0" fontId="0" fillId="0" borderId="8" xfId="0" applyBorder="1" applyAlignment="1" applyProtection="1">
      <alignment vertical="center"/>
      <protection locked="0"/>
    </xf>
    <xf numFmtId="0" fontId="0" fillId="0" borderId="0" xfId="0" applyProtection="1">
      <protection locked="0"/>
    </xf>
    <xf numFmtId="0" fontId="1" fillId="0" borderId="7" xfId="0" applyFont="1" applyBorder="1" applyAlignment="1" applyProtection="1">
      <alignment horizontal="left" vertical="center"/>
      <protection locked="0"/>
    </xf>
    <xf numFmtId="0" fontId="1" fillId="0" borderId="7" xfId="0" applyFont="1" applyBorder="1" applyAlignment="1" applyProtection="1">
      <alignment horizontal="center" vertical="center"/>
      <protection locked="0"/>
    </xf>
    <xf numFmtId="0" fontId="0" fillId="0" borderId="2" xfId="0" applyBorder="1" applyAlignment="1" applyProtection="1">
      <alignment horizontal="left" vertical="center"/>
      <protection locked="0"/>
    </xf>
    <xf numFmtId="0" fontId="0" fillId="0" borderId="2" xfId="0" applyBorder="1" applyAlignment="1" applyProtection="1">
      <alignment vertical="center"/>
      <protection locked="0"/>
    </xf>
    <xf numFmtId="0" fontId="0" fillId="0" borderId="2" xfId="0" applyBorder="1" applyAlignment="1" applyProtection="1">
      <alignment horizontal="center" vertical="center"/>
      <protection locked="0"/>
    </xf>
    <xf numFmtId="0" fontId="0" fillId="0" borderId="2" xfId="0" quotePrefix="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4" fillId="0" borderId="2" xfId="0" applyFont="1" applyBorder="1" applyAlignment="1" applyProtection="1">
      <alignment horizontal="center" vertical="center"/>
      <protection locked="0"/>
    </xf>
    <xf numFmtId="168" fontId="0" fillId="0" borderId="2" xfId="2" applyFont="1" applyBorder="1" applyAlignment="1" applyProtection="1">
      <alignment vertical="center"/>
      <protection locked="0"/>
    </xf>
    <xf numFmtId="0" fontId="2" fillId="0" borderId="2" xfId="0" applyFont="1" applyBorder="1" applyAlignment="1" applyProtection="1">
      <alignment horizontal="center" vertical="center"/>
      <protection locked="0"/>
    </xf>
    <xf numFmtId="167" fontId="0" fillId="0" borderId="2" xfId="0" applyNumberFormat="1" applyBorder="1" applyAlignment="1" applyProtection="1">
      <alignment vertical="center"/>
      <protection locked="0"/>
    </xf>
    <xf numFmtId="0" fontId="2" fillId="0" borderId="2" xfId="0" applyFont="1" applyBorder="1" applyAlignment="1" applyProtection="1">
      <alignment vertical="center"/>
      <protection locked="0"/>
    </xf>
    <xf numFmtId="0" fontId="6" fillId="0" borderId="2" xfId="0" applyFont="1" applyBorder="1" applyAlignment="1" applyProtection="1">
      <alignment vertical="center" wrapText="1"/>
      <protection locked="0"/>
    </xf>
    <xf numFmtId="0" fontId="2" fillId="0" borderId="15" xfId="0" applyFont="1" applyBorder="1" applyAlignment="1" applyProtection="1">
      <alignment vertical="center"/>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vertical="center" wrapText="1"/>
      <protection locked="0"/>
    </xf>
    <xf numFmtId="0" fontId="6" fillId="0" borderId="15" xfId="0" applyFont="1" applyBorder="1" applyProtection="1">
      <protection locked="0"/>
    </xf>
    <xf numFmtId="0" fontId="4" fillId="0" borderId="15" xfId="0" applyFont="1" applyBorder="1" applyAlignment="1" applyProtection="1">
      <alignment horizontal="left" vertical="center" wrapText="1"/>
      <protection locked="0"/>
    </xf>
    <xf numFmtId="0" fontId="2" fillId="0" borderId="2" xfId="0" applyFont="1" applyBorder="1" applyAlignment="1" applyProtection="1">
      <alignment vertical="center" wrapText="1"/>
      <protection locked="0"/>
    </xf>
    <xf numFmtId="0" fontId="6" fillId="0" borderId="2" xfId="0" applyFont="1" applyBorder="1" applyProtection="1">
      <protection locked="0"/>
    </xf>
    <xf numFmtId="0" fontId="0" fillId="0" borderId="15" xfId="0" applyBorder="1" applyProtection="1">
      <protection locked="0"/>
    </xf>
    <xf numFmtId="0" fontId="0" fillId="0" borderId="2" xfId="0" applyBorder="1" applyProtection="1">
      <protection locked="0"/>
    </xf>
    <xf numFmtId="0" fontId="0" fillId="0" borderId="3" xfId="0" applyBorder="1" applyAlignment="1" applyProtection="1">
      <alignment vertical="center"/>
      <protection locked="0"/>
    </xf>
    <xf numFmtId="0" fontId="0" fillId="0" borderId="5" xfId="0" applyBorder="1" applyAlignment="1" applyProtection="1">
      <alignment vertical="center"/>
      <protection locked="0"/>
    </xf>
    <xf numFmtId="0" fontId="0" fillId="0" borderId="4" xfId="0" applyBorder="1" applyAlignment="1" applyProtection="1">
      <alignment vertical="center"/>
      <protection locked="0"/>
    </xf>
    <xf numFmtId="168" fontId="0" fillId="0" borderId="3" xfId="2" applyFont="1" applyBorder="1" applyAlignment="1" applyProtection="1">
      <alignment vertical="center"/>
      <protection locked="0"/>
    </xf>
    <xf numFmtId="0" fontId="7" fillId="0" borderId="0" xfId="0" applyFont="1" applyProtection="1">
      <protection locked="0"/>
    </xf>
    <xf numFmtId="0" fontId="0" fillId="0" borderId="0" xfId="0" applyAlignment="1" applyProtection="1">
      <alignment horizontal="center" vertical="center"/>
      <protection locked="0"/>
    </xf>
    <xf numFmtId="0" fontId="1" fillId="0" borderId="0" xfId="0" applyFont="1" applyAlignment="1" applyProtection="1">
      <alignment horizontal="justify" vertical="center" wrapText="1"/>
      <protection locked="0"/>
    </xf>
    <xf numFmtId="0" fontId="2" fillId="0" borderId="0" xfId="0" applyFont="1" applyAlignment="1" applyProtection="1">
      <alignment horizontal="justify" vertical="center" wrapText="1"/>
      <protection locked="0"/>
    </xf>
    <xf numFmtId="168" fontId="0" fillId="0" borderId="2" xfId="2" applyFont="1" applyBorder="1" applyAlignment="1" applyProtection="1">
      <alignment vertical="center"/>
    </xf>
    <xf numFmtId="168" fontId="0" fillId="0" borderId="2" xfId="2" applyFont="1" applyBorder="1" applyAlignment="1">
      <alignment horizontal="center" vertical="center"/>
    </xf>
    <xf numFmtId="167" fontId="0" fillId="0" borderId="2" xfId="0" applyNumberFormat="1" applyBorder="1" applyAlignment="1">
      <alignment vertical="center"/>
    </xf>
    <xf numFmtId="168" fontId="0" fillId="0" borderId="2" xfId="2" applyFont="1" applyBorder="1" applyAlignment="1" applyProtection="1">
      <alignment horizontal="center" vertical="center"/>
      <protection locked="0"/>
    </xf>
    <xf numFmtId="168" fontId="0" fillId="0" borderId="2" xfId="2" applyFont="1" applyBorder="1" applyAlignment="1" applyProtection="1">
      <alignment horizontal="center" vertical="center"/>
    </xf>
    <xf numFmtId="0" fontId="1" fillId="0" borderId="19" xfId="0" applyFont="1" applyBorder="1" applyAlignment="1" applyProtection="1">
      <alignment horizontal="center" vertical="center"/>
      <protection locked="0"/>
    </xf>
    <xf numFmtId="0" fontId="0" fillId="0" borderId="16" xfId="0" applyBorder="1" applyAlignment="1" applyProtection="1">
      <alignment horizontal="center" vertical="center"/>
      <protection locked="0"/>
    </xf>
    <xf numFmtId="0" fontId="1" fillId="0" borderId="2"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4" fillId="0" borderId="2" xfId="0" applyFont="1" applyBorder="1" applyAlignment="1" applyProtection="1">
      <alignment wrapText="1"/>
      <protection locked="0"/>
    </xf>
    <xf numFmtId="0" fontId="6" fillId="0" borderId="2" xfId="0" applyFont="1" applyBorder="1" applyAlignment="1" applyProtection="1">
      <alignment wrapText="1"/>
      <protection locked="0"/>
    </xf>
    <xf numFmtId="0" fontId="2" fillId="0" borderId="2" xfId="0" applyFont="1" applyBorder="1" applyProtection="1">
      <protection locked="0"/>
    </xf>
    <xf numFmtId="0" fontId="2" fillId="0" borderId="2" xfId="0" applyFont="1" applyBorder="1" applyAlignment="1" applyProtection="1">
      <alignment wrapText="1"/>
      <protection locked="0"/>
    </xf>
    <xf numFmtId="0" fontId="0" fillId="0" borderId="11" xfId="0" applyBorder="1" applyAlignment="1" applyProtection="1">
      <alignment vertical="center"/>
      <protection locked="0"/>
    </xf>
    <xf numFmtId="168" fontId="0" fillId="0" borderId="3" xfId="2" applyFont="1" applyBorder="1" applyAlignment="1" applyProtection="1">
      <alignment vertical="center"/>
    </xf>
    <xf numFmtId="168" fontId="2" fillId="0" borderId="2" xfId="2" applyFont="1" applyBorder="1" applyAlignment="1" applyProtection="1">
      <alignment horizontal="center" vertical="center"/>
    </xf>
    <xf numFmtId="0" fontId="4" fillId="0" borderId="2" xfId="0" applyFont="1" applyBorder="1" applyAlignment="1">
      <alignment horizontal="left" vertical="center"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xf>
    <xf numFmtId="0" fontId="1" fillId="0" borderId="19" xfId="0" applyFont="1"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0" fillId="0" borderId="16" xfId="0" quotePrefix="1" applyBorder="1" applyAlignment="1" applyProtection="1">
      <alignment horizontal="left" vertical="center"/>
      <protection locked="0"/>
    </xf>
    <xf numFmtId="0" fontId="6" fillId="0" borderId="2" xfId="0" applyFont="1" applyBorder="1" applyAlignment="1" applyProtection="1">
      <alignment horizontal="left" vertical="center" wrapText="1"/>
      <protection locked="0"/>
    </xf>
    <xf numFmtId="0" fontId="2" fillId="0" borderId="16" xfId="0" applyFont="1" applyBorder="1" applyAlignment="1" applyProtection="1">
      <alignment horizontal="left" vertical="center"/>
      <protection locked="0"/>
    </xf>
    <xf numFmtId="0" fontId="6" fillId="0" borderId="2" xfId="0" applyFont="1" applyBorder="1" applyAlignment="1" applyProtection="1">
      <alignment horizontal="left" vertical="center"/>
      <protection locked="0"/>
    </xf>
    <xf numFmtId="0" fontId="1" fillId="0" borderId="2" xfId="0" applyFont="1" applyBorder="1" applyAlignment="1" applyProtection="1">
      <alignment wrapText="1"/>
      <protection locked="0"/>
    </xf>
    <xf numFmtId="0" fontId="1" fillId="0" borderId="12" xfId="0" applyFont="1" applyBorder="1" applyAlignment="1" applyProtection="1">
      <alignment horizontal="left" vertical="center"/>
      <protection locked="0"/>
    </xf>
    <xf numFmtId="0" fontId="0" fillId="0" borderId="13" xfId="0" applyBorder="1" applyAlignment="1" applyProtection="1">
      <alignment vertical="center"/>
      <protection locked="0"/>
    </xf>
    <xf numFmtId="0" fontId="1" fillId="0" borderId="1" xfId="0" applyFont="1" applyBorder="1" applyAlignment="1" applyProtection="1">
      <alignment horizontal="left" vertical="center"/>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167" fontId="0" fillId="0" borderId="9" xfId="0" applyNumberFormat="1" applyBorder="1" applyAlignment="1" applyProtection="1">
      <alignment vertical="center"/>
      <protection locked="0"/>
    </xf>
    <xf numFmtId="0" fontId="6" fillId="0" borderId="2" xfId="0" applyFont="1" applyBorder="1" applyAlignment="1" applyProtection="1">
      <alignment horizontal="justify" vertical="center"/>
      <protection locked="0"/>
    </xf>
    <xf numFmtId="0" fontId="4" fillId="0" borderId="2" xfId="0" applyFont="1" applyBorder="1" applyAlignment="1" applyProtection="1">
      <alignment horizontal="justify" vertical="center"/>
      <protection locked="0"/>
    </xf>
    <xf numFmtId="10" fontId="0" fillId="0" borderId="2" xfId="0" applyNumberFormat="1" applyBorder="1" applyAlignment="1" applyProtection="1">
      <alignment horizontal="center" vertical="center"/>
      <protection locked="0"/>
    </xf>
    <xf numFmtId="168" fontId="0" fillId="0" borderId="9" xfId="2" applyFont="1" applyBorder="1" applyAlignment="1" applyProtection="1">
      <alignment vertical="center"/>
      <protection locked="0"/>
    </xf>
    <xf numFmtId="168" fontId="0" fillId="0" borderId="9" xfId="2" applyFont="1" applyBorder="1" applyAlignment="1" applyProtection="1">
      <alignment vertical="center"/>
    </xf>
    <xf numFmtId="0" fontId="2" fillId="0" borderId="20" xfId="0" applyFont="1" applyBorder="1" applyAlignment="1" applyProtection="1">
      <alignment horizontal="left" vertical="center"/>
      <protection locked="0"/>
    </xf>
    <xf numFmtId="0" fontId="4" fillId="0" borderId="18" xfId="0" applyFont="1" applyBorder="1" applyAlignment="1" applyProtection="1">
      <alignment vertical="center" wrapText="1"/>
      <protection locked="0"/>
    </xf>
    <xf numFmtId="0" fontId="2" fillId="0" borderId="9" xfId="0" applyFont="1" applyBorder="1" applyAlignment="1" applyProtection="1">
      <alignment vertical="center"/>
      <protection locked="0"/>
    </xf>
    <xf numFmtId="0" fontId="2" fillId="0" borderId="18" xfId="0" applyFont="1" applyBorder="1" applyAlignment="1" applyProtection="1">
      <alignment vertical="center"/>
      <protection locked="0"/>
    </xf>
    <xf numFmtId="0" fontId="2" fillId="0" borderId="9" xfId="0" applyFont="1" applyBorder="1" applyAlignment="1" applyProtection="1">
      <alignment wrapText="1"/>
      <protection locked="0"/>
    </xf>
    <xf numFmtId="0" fontId="6" fillId="0" borderId="10" xfId="0" applyFont="1" applyBorder="1" applyProtection="1">
      <protection locked="0"/>
    </xf>
    <xf numFmtId="0" fontId="4" fillId="0" borderId="9" xfId="0" applyFont="1" applyBorder="1" applyAlignment="1">
      <alignment horizontal="center" vertical="center" wrapText="1"/>
    </xf>
    <xf numFmtId="0" fontId="1" fillId="0" borderId="2" xfId="0" applyFont="1" applyBorder="1" applyAlignment="1" applyProtection="1">
      <alignment vertical="center" wrapText="1"/>
      <protection locked="0"/>
    </xf>
    <xf numFmtId="168" fontId="0" fillId="0" borderId="2" xfId="2" applyFont="1" applyBorder="1" applyProtection="1">
      <protection locked="0"/>
    </xf>
    <xf numFmtId="0" fontId="0" fillId="0" borderId="2" xfId="0" applyBorder="1" applyAlignment="1" applyProtection="1">
      <alignment horizontal="center"/>
      <protection locked="0"/>
    </xf>
    <xf numFmtId="0" fontId="0" fillId="0" borderId="2" xfId="0" applyBorder="1"/>
    <xf numFmtId="0" fontId="0" fillId="0" borderId="2" xfId="0" applyBorder="1" applyAlignment="1">
      <alignment horizontal="center"/>
    </xf>
    <xf numFmtId="168" fontId="0" fillId="0" borderId="2" xfId="2" applyFont="1" applyBorder="1" applyProtection="1"/>
    <xf numFmtId="168" fontId="0" fillId="0" borderId="3" xfId="2" applyFont="1" applyBorder="1" applyAlignment="1">
      <alignment vertical="center"/>
    </xf>
    <xf numFmtId="0" fontId="6" fillId="0" borderId="2" xfId="0" applyFont="1" applyBorder="1" applyAlignment="1" applyProtection="1">
      <alignment horizontal="justify" vertical="center" wrapText="1"/>
      <protection locked="0"/>
    </xf>
    <xf numFmtId="0" fontId="4" fillId="0" borderId="2" xfId="0" applyFont="1" applyBorder="1" applyAlignment="1" applyProtection="1">
      <alignment horizontal="justify" vertical="center" wrapText="1"/>
      <protection locked="0"/>
    </xf>
    <xf numFmtId="0" fontId="1" fillId="0" borderId="2" xfId="0" applyFont="1" applyBorder="1" applyAlignment="1" applyProtection="1">
      <alignment horizontal="justify" vertical="center" wrapText="1"/>
      <protection locked="0"/>
    </xf>
    <xf numFmtId="0" fontId="2" fillId="0" borderId="2" xfId="0" applyFont="1" applyBorder="1" applyAlignment="1" applyProtection="1">
      <alignment horizontal="justify" vertical="center" wrapText="1"/>
      <protection locked="0"/>
    </xf>
    <xf numFmtId="0" fontId="2" fillId="0" borderId="2" xfId="0" applyFont="1" applyBorder="1" applyAlignment="1" applyProtection="1">
      <alignment horizontal="center" vertical="center" wrapText="1"/>
      <protection locked="0"/>
    </xf>
    <xf numFmtId="0" fontId="0" fillId="0" borderId="2" xfId="0" quotePrefix="1" applyBorder="1" applyAlignment="1" applyProtection="1">
      <alignment horizontal="center" vertical="center"/>
      <protection locked="0"/>
    </xf>
    <xf numFmtId="0" fontId="10" fillId="0" borderId="2" xfId="0" applyFont="1" applyBorder="1" applyAlignment="1" applyProtection="1">
      <alignment horizontal="justify" vertical="center" wrapText="1"/>
      <protection locked="0"/>
    </xf>
    <xf numFmtId="0" fontId="1" fillId="0" borderId="16" xfId="0" applyFont="1" applyBorder="1" applyAlignment="1" applyProtection="1">
      <alignment horizontal="left" vertical="center" wrapText="1"/>
      <protection locked="0"/>
    </xf>
    <xf numFmtId="0" fontId="2" fillId="0" borderId="16" xfId="0" applyFont="1" applyBorder="1" applyAlignment="1" applyProtection="1">
      <alignment vertical="center" wrapText="1"/>
      <protection locked="0"/>
    </xf>
    <xf numFmtId="0" fontId="2" fillId="0" borderId="16" xfId="0" applyFont="1" applyBorder="1" applyAlignment="1" applyProtection="1">
      <alignment horizontal="left" vertical="center" wrapText="1"/>
      <protection locked="0"/>
    </xf>
    <xf numFmtId="167" fontId="2" fillId="0" borderId="2" xfId="0" applyNumberFormat="1" applyFont="1" applyBorder="1" applyAlignment="1" applyProtection="1">
      <alignment vertical="center"/>
      <protection locked="0"/>
    </xf>
    <xf numFmtId="0" fontId="2" fillId="0" borderId="3" xfId="0" applyFont="1" applyBorder="1" applyAlignment="1" applyProtection="1">
      <alignment vertical="center"/>
      <protection locked="0"/>
    </xf>
    <xf numFmtId="168" fontId="2" fillId="0" borderId="2" xfId="2" applyFont="1" applyBorder="1" applyAlignment="1" applyProtection="1">
      <alignment horizontal="center" vertical="center"/>
      <protection locked="0"/>
    </xf>
    <xf numFmtId="167" fontId="2" fillId="0" borderId="2" xfId="0" applyNumberFormat="1" applyFont="1" applyBorder="1" applyAlignment="1">
      <alignment vertical="center"/>
    </xf>
    <xf numFmtId="168" fontId="2" fillId="0" borderId="2" xfId="2" applyFont="1" applyBorder="1" applyAlignment="1" applyProtection="1">
      <alignment vertical="center"/>
    </xf>
    <xf numFmtId="0" fontId="2" fillId="0" borderId="2" xfId="0" applyFont="1" applyBorder="1" applyAlignment="1">
      <alignment vertical="center"/>
    </xf>
    <xf numFmtId="168" fontId="2" fillId="0" borderId="3" xfId="2" applyFont="1" applyBorder="1" applyAlignment="1" applyProtection="1">
      <alignment vertical="center"/>
    </xf>
    <xf numFmtId="0" fontId="1" fillId="0" borderId="2" xfId="0" applyFont="1" applyBorder="1" applyAlignment="1" applyProtection="1">
      <alignment horizontal="justify" vertical="center"/>
      <protection locked="0"/>
    </xf>
    <xf numFmtId="0" fontId="1" fillId="0" borderId="2" xfId="0" applyFont="1" applyBorder="1" applyAlignment="1" applyProtection="1">
      <alignment vertical="center"/>
      <protection locked="0"/>
    </xf>
    <xf numFmtId="0" fontId="7" fillId="0" borderId="0" xfId="0" applyFont="1" applyAlignment="1" applyProtection="1">
      <alignment horizontal="justify" vertical="center" wrapText="1"/>
      <protection locked="0"/>
    </xf>
    <xf numFmtId="0" fontId="7" fillId="0" borderId="0" xfId="0" applyFont="1" applyAlignment="1" applyProtection="1">
      <alignment vertical="center" wrapText="1"/>
      <protection locked="0"/>
    </xf>
    <xf numFmtId="0" fontId="8" fillId="0" borderId="0" xfId="0" applyFont="1" applyAlignment="1" applyProtection="1">
      <alignment horizontal="justify" vertical="center" wrapText="1"/>
      <protection locked="0"/>
    </xf>
    <xf numFmtId="168" fontId="0" fillId="0" borderId="3" xfId="2" applyFont="1" applyBorder="1" applyAlignment="1" applyProtection="1">
      <alignment horizontal="center" vertical="center"/>
    </xf>
    <xf numFmtId="0" fontId="2" fillId="0" borderId="3" xfId="0" applyFont="1" applyBorder="1" applyAlignment="1">
      <alignment horizontal="left" vertical="center"/>
    </xf>
    <xf numFmtId="0" fontId="0" fillId="0" borderId="9" xfId="0" applyBorder="1" applyAlignment="1">
      <alignment vertical="center"/>
    </xf>
    <xf numFmtId="0" fontId="0" fillId="0" borderId="9" xfId="0" applyBorder="1" applyAlignment="1">
      <alignment horizontal="center" vertical="center"/>
    </xf>
    <xf numFmtId="0" fontId="0" fillId="0" borderId="15" xfId="0" applyBorder="1"/>
    <xf numFmtId="0" fontId="2" fillId="0" borderId="3" xfId="0" applyFont="1" applyBorder="1" applyAlignment="1">
      <alignment vertical="center"/>
    </xf>
    <xf numFmtId="0" fontId="2" fillId="0" borderId="3" xfId="0" applyFont="1" applyBorder="1" applyAlignment="1" applyProtection="1">
      <alignment horizontal="center" vertical="center"/>
      <protection locked="0"/>
    </xf>
    <xf numFmtId="0" fontId="2" fillId="0" borderId="3" xfId="0" applyFont="1" applyBorder="1" applyAlignment="1">
      <alignment horizontal="center" vertical="center"/>
    </xf>
    <xf numFmtId="167" fontId="2" fillId="0" borderId="2" xfId="0" applyNumberFormat="1" applyFont="1" applyBorder="1" applyAlignment="1" applyProtection="1">
      <alignment vertical="center" wrapText="1"/>
      <protection locked="0"/>
    </xf>
    <xf numFmtId="168" fontId="2" fillId="0" borderId="2" xfId="2" applyFont="1" applyBorder="1" applyAlignment="1" applyProtection="1">
      <alignment horizontal="center" vertical="center" wrapText="1"/>
      <protection locked="0"/>
    </xf>
    <xf numFmtId="168" fontId="2" fillId="0" borderId="2" xfId="2" applyFont="1" applyBorder="1" applyAlignment="1" applyProtection="1">
      <alignment vertical="center" wrapText="1"/>
      <protection locked="0"/>
    </xf>
    <xf numFmtId="167" fontId="2" fillId="0" borderId="2" xfId="0" applyNumberFormat="1" applyFont="1" applyBorder="1" applyAlignment="1">
      <alignment vertical="center" wrapText="1"/>
    </xf>
    <xf numFmtId="168" fontId="2" fillId="0" borderId="2" xfId="2" applyFont="1" applyBorder="1" applyAlignment="1" applyProtection="1">
      <alignment vertical="center" wrapText="1"/>
    </xf>
    <xf numFmtId="168" fontId="2" fillId="0" borderId="2" xfId="2" applyFont="1" applyBorder="1" applyAlignment="1" applyProtection="1">
      <alignment horizontal="center" vertical="center" wrapText="1"/>
    </xf>
    <xf numFmtId="0" fontId="2" fillId="0" borderId="2" xfId="0" quotePrefix="1" applyFont="1" applyBorder="1" applyAlignment="1" applyProtection="1">
      <alignment horizontal="left" vertical="center" wrapText="1"/>
      <protection locked="0"/>
    </xf>
    <xf numFmtId="0" fontId="2" fillId="0" borderId="2" xfId="0" quotePrefix="1" applyFont="1" applyBorder="1" applyAlignment="1" applyProtection="1">
      <alignment horizontal="center" vertical="center" wrapText="1"/>
      <protection locked="0"/>
    </xf>
    <xf numFmtId="9" fontId="2" fillId="0" borderId="2" xfId="3" applyFont="1" applyBorder="1" applyAlignment="1" applyProtection="1">
      <alignment horizontal="center" vertical="center" wrapText="1"/>
      <protection locked="0"/>
    </xf>
    <xf numFmtId="0" fontId="10" fillId="0" borderId="2" xfId="0" applyFont="1" applyBorder="1" applyAlignment="1" applyProtection="1">
      <alignment vertical="center" wrapText="1"/>
      <protection locked="0"/>
    </xf>
    <xf numFmtId="168" fontId="2" fillId="0" borderId="2" xfId="0" applyNumberFormat="1" applyFont="1" applyBorder="1" applyAlignment="1">
      <alignment horizontal="center" vertical="center" wrapText="1"/>
    </xf>
    <xf numFmtId="168" fontId="2" fillId="0" borderId="3" xfId="2" applyFont="1" applyBorder="1" applyAlignment="1" applyProtection="1">
      <alignment horizontal="center" vertical="center"/>
    </xf>
    <xf numFmtId="0" fontId="4" fillId="0" borderId="2" xfId="0" applyFont="1" applyBorder="1" applyAlignment="1">
      <alignment horizontal="center"/>
    </xf>
    <xf numFmtId="0" fontId="15" fillId="0" borderId="2" xfId="0" applyFont="1" applyBorder="1" applyAlignment="1" applyProtection="1">
      <alignment horizontal="justify" vertical="center" wrapText="1"/>
      <protection locked="0"/>
    </xf>
    <xf numFmtId="0" fontId="11" fillId="0" borderId="2" xfId="0" applyFont="1" applyBorder="1" applyAlignment="1" applyProtection="1">
      <alignment vertical="center" wrapText="1"/>
      <protection locked="0"/>
    </xf>
    <xf numFmtId="0" fontId="2" fillId="0" borderId="2" xfId="0" applyFont="1" applyBorder="1" applyAlignment="1">
      <alignment wrapText="1"/>
    </xf>
    <xf numFmtId="0" fontId="2" fillId="0" borderId="2" xfId="0" applyFont="1" applyBorder="1" applyAlignment="1">
      <alignment horizontal="center" wrapText="1"/>
    </xf>
    <xf numFmtId="0" fontId="1" fillId="0" borderId="0" xfId="0" applyFont="1" applyAlignment="1" applyProtection="1">
      <alignment horizontal="justify" vertical="center"/>
      <protection locked="0"/>
    </xf>
    <xf numFmtId="0" fontId="2" fillId="0" borderId="2" xfId="0" applyFont="1" applyBorder="1" applyAlignment="1">
      <alignment horizontal="center"/>
    </xf>
    <xf numFmtId="0" fontId="1" fillId="0" borderId="9" xfId="0"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4"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168" fontId="2" fillId="0" borderId="3" xfId="2" applyFont="1" applyBorder="1" applyAlignment="1" applyProtection="1">
      <alignment vertical="center"/>
      <protection locked="0"/>
    </xf>
    <xf numFmtId="0" fontId="2" fillId="0" borderId="2" xfId="0" applyFont="1" applyBorder="1"/>
    <xf numFmtId="0" fontId="16" fillId="0" borderId="2" xfId="0" applyFont="1" applyBorder="1" applyAlignment="1" applyProtection="1">
      <alignment horizontal="left" vertical="center"/>
      <protection locked="0"/>
    </xf>
    <xf numFmtId="0" fontId="4" fillId="0" borderId="1" xfId="0" applyFont="1" applyBorder="1" applyAlignment="1" applyProtection="1">
      <alignment vertical="center" wrapText="1"/>
      <protection locked="0"/>
    </xf>
    <xf numFmtId="0" fontId="4" fillId="0" borderId="17" xfId="0" applyFont="1" applyBorder="1" applyAlignment="1" applyProtection="1">
      <alignment vertical="center" wrapText="1"/>
      <protection locked="0"/>
    </xf>
    <xf numFmtId="0" fontId="16" fillId="0" borderId="1" xfId="0" applyFont="1" applyBorder="1" applyAlignment="1" applyProtection="1">
      <alignment horizontal="left" vertical="center" wrapText="1"/>
      <protection locked="0"/>
    </xf>
    <xf numFmtId="0" fontId="16" fillId="0" borderId="0" xfId="0" applyFont="1" applyAlignment="1" applyProtection="1">
      <alignment horizontal="left" vertical="center" wrapText="1"/>
      <protection locked="0"/>
    </xf>
    <xf numFmtId="0" fontId="16" fillId="0" borderId="2" xfId="0" applyFont="1" applyBorder="1" applyAlignment="1" applyProtection="1">
      <alignment horizontal="left" vertical="center" wrapText="1"/>
      <protection locked="0"/>
    </xf>
    <xf numFmtId="0" fontId="2" fillId="0" borderId="1" xfId="0" applyFont="1" applyBorder="1" applyAlignment="1" applyProtection="1">
      <alignment vertical="center" wrapText="1"/>
      <protection locked="0"/>
    </xf>
    <xf numFmtId="0" fontId="4" fillId="0" borderId="9" xfId="0" applyFont="1" applyBorder="1" applyAlignment="1" applyProtection="1">
      <alignment horizontal="left" vertical="center" wrapText="1"/>
      <protection locked="0"/>
    </xf>
    <xf numFmtId="0" fontId="2" fillId="0" borderId="2" xfId="0" applyFont="1" applyBorder="1" applyAlignment="1" applyProtection="1">
      <alignment horizontal="center" wrapText="1"/>
      <protection locked="0"/>
    </xf>
    <xf numFmtId="0" fontId="1" fillId="0" borderId="0" xfId="0" applyFont="1" applyAlignment="1" applyProtection="1">
      <alignment vertical="center" wrapText="1"/>
      <protection locked="0"/>
    </xf>
    <xf numFmtId="0" fontId="2" fillId="0" borderId="1" xfId="0" quotePrefix="1" applyFont="1" applyBorder="1" applyAlignment="1" applyProtection="1">
      <alignment horizontal="left" vertical="center" wrapText="1"/>
      <protection locked="0"/>
    </xf>
    <xf numFmtId="0" fontId="2" fillId="0" borderId="9" xfId="0" applyFont="1" applyBorder="1" applyAlignment="1">
      <alignment horizontal="center" vertical="center" wrapText="1"/>
    </xf>
    <xf numFmtId="0" fontId="4" fillId="0" borderId="2" xfId="0" applyFont="1" applyBorder="1" applyAlignment="1" applyProtection="1">
      <alignment horizontal="center" wrapText="1"/>
      <protection locked="0"/>
    </xf>
    <xf numFmtId="0" fontId="2" fillId="0" borderId="9" xfId="0" quotePrefix="1" applyFont="1" applyBorder="1" applyAlignment="1" applyProtection="1">
      <alignment horizontal="left" vertical="center" wrapText="1"/>
      <protection locked="0"/>
    </xf>
    <xf numFmtId="0" fontId="6" fillId="0" borderId="9" xfId="0" applyFont="1" applyBorder="1" applyAlignment="1" applyProtection="1">
      <alignment vertical="center" wrapText="1"/>
      <protection locked="0"/>
    </xf>
    <xf numFmtId="0" fontId="4" fillId="0" borderId="2" xfId="0" applyFont="1" applyBorder="1" applyAlignment="1">
      <alignment horizontal="center" wrapText="1"/>
    </xf>
    <xf numFmtId="0" fontId="1" fillId="0" borderId="9" xfId="0" applyFont="1" applyBorder="1" applyAlignment="1" applyProtection="1">
      <alignment horizontal="justify" vertical="center" wrapText="1"/>
      <protection locked="0"/>
    </xf>
    <xf numFmtId="0" fontId="8" fillId="0" borderId="2" xfId="0" applyFont="1" applyBorder="1" applyAlignment="1" applyProtection="1">
      <alignment horizontal="left" vertical="center" wrapText="1"/>
      <protection locked="0"/>
    </xf>
    <xf numFmtId="0" fontId="7" fillId="0" borderId="9" xfId="0" applyFont="1" applyBorder="1" applyAlignment="1" applyProtection="1">
      <alignment horizontal="center" vertical="center"/>
      <protection locked="0"/>
    </xf>
    <xf numFmtId="0" fontId="2" fillId="0" borderId="21" xfId="0" applyFont="1" applyBorder="1" applyAlignment="1" applyProtection="1">
      <alignment horizontal="center" vertical="center" wrapText="1"/>
      <protection locked="0"/>
    </xf>
    <xf numFmtId="0" fontId="0" fillId="0" borderId="22" xfId="0" applyBorder="1" applyProtection="1">
      <protection locked="0"/>
    </xf>
    <xf numFmtId="0" fontId="2" fillId="0" borderId="0" xfId="0" applyFont="1" applyAlignment="1" applyProtection="1">
      <alignment horizontal="center" vertical="center" wrapText="1"/>
      <protection locked="0"/>
    </xf>
    <xf numFmtId="0" fontId="8" fillId="0" borderId="2" xfId="0" applyFont="1" applyBorder="1" applyAlignment="1">
      <alignment horizontal="center" vertical="center"/>
    </xf>
    <xf numFmtId="0" fontId="7" fillId="0" borderId="9" xfId="0" applyFont="1" applyBorder="1" applyAlignment="1">
      <alignment horizontal="center" vertical="center"/>
    </xf>
    <xf numFmtId="0" fontId="7" fillId="0" borderId="3" xfId="0" applyFont="1" applyBorder="1" applyAlignment="1">
      <alignment horizontal="center" vertical="center"/>
    </xf>
    <xf numFmtId="0" fontId="2" fillId="0" borderId="9" xfId="0" applyFont="1" applyBorder="1" applyAlignment="1" applyProtection="1">
      <alignment vertical="center" wrapText="1"/>
      <protection locked="0"/>
    </xf>
    <xf numFmtId="0" fontId="4" fillId="0" borderId="9" xfId="0" applyFont="1" applyBorder="1" applyAlignment="1" applyProtection="1">
      <alignment vertical="center" wrapText="1"/>
      <protection locked="0"/>
    </xf>
    <xf numFmtId="0" fontId="0" fillId="0" borderId="3" xfId="0" applyBorder="1" applyProtection="1">
      <protection locked="0"/>
    </xf>
    <xf numFmtId="0" fontId="2" fillId="0" borderId="9" xfId="0" applyFont="1" applyBorder="1" applyAlignment="1" applyProtection="1">
      <alignment horizontal="center" vertical="center" wrapText="1"/>
      <protection locked="0"/>
    </xf>
    <xf numFmtId="0" fontId="7" fillId="0" borderId="0" xfId="0" applyFont="1" applyAlignment="1">
      <alignment horizontal="center" vertical="center"/>
    </xf>
    <xf numFmtId="0" fontId="0" fillId="0" borderId="3" xfId="0" applyBorder="1"/>
    <xf numFmtId="167" fontId="2" fillId="0" borderId="9" xfId="0" applyNumberFormat="1" applyFont="1" applyBorder="1" applyAlignment="1">
      <alignment vertical="center" wrapText="1"/>
    </xf>
    <xf numFmtId="0" fontId="7" fillId="0" borderId="2" xfId="0" applyFont="1" applyBorder="1" applyAlignment="1" applyProtection="1">
      <alignment horizontal="center" vertical="center"/>
      <protection locked="0"/>
    </xf>
    <xf numFmtId="168" fontId="2" fillId="0" borderId="9" xfId="2" applyFont="1" applyBorder="1" applyAlignment="1" applyProtection="1">
      <alignment vertical="center" wrapText="1"/>
      <protection locked="0"/>
    </xf>
    <xf numFmtId="168" fontId="2" fillId="0" borderId="9" xfId="2" applyFont="1" applyBorder="1" applyAlignment="1" applyProtection="1">
      <alignment vertical="center" wrapText="1"/>
    </xf>
    <xf numFmtId="168" fontId="2" fillId="0" borderId="9" xfId="2" applyFont="1" applyBorder="1" applyAlignment="1" applyProtection="1">
      <alignment horizontal="center" vertical="center" wrapText="1"/>
    </xf>
    <xf numFmtId="0" fontId="2" fillId="0" borderId="1" xfId="0" quotePrefix="1" applyFont="1" applyBorder="1" applyAlignment="1" applyProtection="1">
      <alignment horizontal="center" vertical="center" wrapText="1"/>
      <protection locked="0"/>
    </xf>
    <xf numFmtId="0" fontId="1" fillId="0" borderId="1" xfId="0" applyFont="1" applyBorder="1" applyAlignment="1" applyProtection="1">
      <alignment horizontal="left" vertical="center" wrapText="1"/>
      <protection locked="0"/>
    </xf>
    <xf numFmtId="0" fontId="8" fillId="0" borderId="2" xfId="0" applyFont="1" applyBorder="1" applyAlignment="1" applyProtection="1">
      <alignment horizontal="justify" vertical="center"/>
      <protection locked="0"/>
    </xf>
    <xf numFmtId="0" fontId="8" fillId="0" borderId="2" xfId="0" applyFont="1" applyBorder="1" applyAlignment="1" applyProtection="1">
      <alignment horizontal="justify" vertical="center" wrapText="1"/>
      <protection locked="0"/>
    </xf>
    <xf numFmtId="0" fontId="7" fillId="0" borderId="2" xfId="0" applyFont="1" applyBorder="1" applyAlignment="1" applyProtection="1">
      <alignment horizontal="justify" vertical="center" wrapText="1"/>
      <protection locked="0"/>
    </xf>
    <xf numFmtId="0" fontId="7" fillId="0" borderId="2" xfId="0" applyFont="1" applyBorder="1" applyAlignment="1" applyProtection="1">
      <alignment horizontal="left" vertical="center" wrapText="1"/>
      <protection locked="0"/>
    </xf>
    <xf numFmtId="0" fontId="2" fillId="0" borderId="9" xfId="0" applyFont="1" applyBorder="1" applyAlignment="1" applyProtection="1">
      <alignment horizontal="justify" vertical="center" wrapText="1"/>
      <protection locked="0"/>
    </xf>
    <xf numFmtId="0" fontId="2" fillId="0" borderId="0" xfId="0" applyFont="1" applyProtection="1">
      <protection locked="0"/>
    </xf>
    <xf numFmtId="0" fontId="1" fillId="0" borderId="1" xfId="0" applyFont="1" applyBorder="1" applyAlignment="1">
      <alignment horizontal="center" vertical="top"/>
    </xf>
    <xf numFmtId="0" fontId="2" fillId="0" borderId="3" xfId="0" applyFont="1" applyBorder="1" applyAlignment="1">
      <alignment horizontal="center"/>
    </xf>
    <xf numFmtId="0" fontId="0" fillId="0" borderId="3" xfId="0" applyBorder="1" applyAlignment="1">
      <alignment horizontal="center"/>
    </xf>
    <xf numFmtId="0" fontId="2" fillId="3" borderId="2" xfId="0" applyFont="1" applyFill="1" applyBorder="1" applyAlignment="1" applyProtection="1">
      <alignment horizontal="center" vertical="center" wrapText="1"/>
      <protection locked="0"/>
    </xf>
    <xf numFmtId="0" fontId="2" fillId="3" borderId="2" xfId="0" applyFont="1" applyFill="1" applyBorder="1" applyAlignment="1" applyProtection="1">
      <alignment wrapText="1"/>
      <protection locked="0"/>
    </xf>
    <xf numFmtId="0" fontId="2" fillId="3" borderId="2" xfId="0" applyFont="1" applyFill="1" applyBorder="1" applyAlignment="1" applyProtection="1">
      <alignment horizontal="center" vertical="center"/>
      <protection locked="0"/>
    </xf>
    <xf numFmtId="0" fontId="18" fillId="0" borderId="2" xfId="0" applyFont="1" applyBorder="1" applyAlignment="1" applyProtection="1">
      <alignment horizontal="left" vertical="center" wrapText="1"/>
      <protection locked="0"/>
    </xf>
    <xf numFmtId="0" fontId="18" fillId="0" borderId="15" xfId="0" applyFont="1" applyBorder="1" applyAlignment="1" applyProtection="1">
      <alignment horizontal="left" vertical="center" wrapText="1"/>
      <protection locked="0"/>
    </xf>
    <xf numFmtId="0" fontId="21" fillId="0" borderId="2" xfId="0" applyFont="1" applyBorder="1" applyAlignment="1" applyProtection="1">
      <alignment wrapText="1"/>
      <protection locked="0"/>
    </xf>
    <xf numFmtId="0" fontId="18" fillId="0" borderId="2" xfId="0" applyFont="1" applyBorder="1" applyAlignment="1" applyProtection="1">
      <alignment wrapText="1"/>
      <protection locked="0"/>
    </xf>
    <xf numFmtId="0" fontId="18" fillId="0" borderId="2" xfId="0" applyFont="1" applyBorder="1" applyAlignment="1" applyProtection="1">
      <alignment vertical="center" wrapText="1"/>
      <protection locked="0"/>
    </xf>
    <xf numFmtId="0" fontId="22" fillId="0" borderId="2" xfId="0" applyFont="1" applyBorder="1" applyAlignment="1" applyProtection="1">
      <alignment vertical="center" wrapText="1"/>
      <protection locked="0"/>
    </xf>
    <xf numFmtId="0" fontId="22" fillId="0" borderId="2" xfId="0" applyFont="1" applyBorder="1" applyAlignment="1" applyProtection="1">
      <alignment horizontal="left" vertical="center" wrapText="1"/>
      <protection locked="0"/>
    </xf>
    <xf numFmtId="0" fontId="18" fillId="0" borderId="2" xfId="0" applyFont="1" applyBorder="1" applyAlignment="1">
      <alignment horizontal="left" vertical="center" wrapText="1"/>
    </xf>
    <xf numFmtId="0" fontId="18" fillId="0" borderId="2" xfId="0" applyFont="1" applyBorder="1" applyAlignment="1">
      <alignment horizontal="justify" vertical="center" wrapText="1"/>
    </xf>
    <xf numFmtId="0" fontId="22" fillId="0" borderId="2" xfId="0" applyFont="1" applyBorder="1" applyAlignment="1">
      <alignment horizontal="justify" vertical="center" wrapText="1"/>
    </xf>
    <xf numFmtId="0" fontId="22" fillId="0" borderId="2" xfId="0" applyFont="1" applyBorder="1" applyAlignment="1">
      <alignment horizontal="left" vertical="center" wrapText="1"/>
    </xf>
    <xf numFmtId="0" fontId="18" fillId="0" borderId="2" xfId="0" applyFont="1" applyBorder="1" applyAlignment="1" applyProtection="1">
      <alignment horizontal="justify" vertical="center" wrapText="1"/>
      <protection locked="0"/>
    </xf>
    <xf numFmtId="0" fontId="22" fillId="0" borderId="2" xfId="0" applyFont="1" applyBorder="1" applyAlignment="1" applyProtection="1">
      <alignment horizontal="justify" vertical="center" wrapText="1"/>
      <protection locked="0"/>
    </xf>
    <xf numFmtId="0" fontId="18" fillId="0" borderId="16" xfId="0" applyFont="1" applyBorder="1" applyAlignment="1" applyProtection="1">
      <alignment vertical="center" wrapText="1"/>
      <protection locked="0"/>
    </xf>
    <xf numFmtId="0" fontId="18" fillId="0" borderId="16" xfId="0" applyFont="1" applyBorder="1" applyAlignment="1" applyProtection="1">
      <alignment horizontal="left" vertical="center" wrapText="1"/>
      <protection locked="0"/>
    </xf>
    <xf numFmtId="0" fontId="18" fillId="0" borderId="2" xfId="0" applyFont="1" applyBorder="1" applyAlignment="1" applyProtection="1">
      <alignment vertical="center"/>
      <protection locked="0"/>
    </xf>
    <xf numFmtId="0" fontId="21" fillId="0" borderId="2" xfId="0" applyFont="1" applyBorder="1" applyAlignment="1" applyProtection="1">
      <alignment vertical="center" wrapText="1"/>
      <protection locked="0"/>
    </xf>
    <xf numFmtId="0" fontId="22" fillId="0" borderId="9" xfId="0" applyFont="1" applyBorder="1" applyAlignment="1" applyProtection="1">
      <alignment vertical="center" wrapText="1"/>
      <protection locked="0"/>
    </xf>
    <xf numFmtId="0" fontId="18" fillId="0" borderId="1" xfId="0" applyFont="1" applyBorder="1" applyAlignment="1" applyProtection="1">
      <alignment horizontal="justify" vertical="center" wrapText="1"/>
      <protection locked="0"/>
    </xf>
    <xf numFmtId="0" fontId="26" fillId="0" borderId="2" xfId="0" applyFont="1" applyBorder="1" applyAlignment="1" applyProtection="1">
      <alignment horizontal="left" vertical="center" wrapText="1"/>
      <protection locked="0"/>
    </xf>
    <xf numFmtId="0" fontId="22" fillId="0" borderId="2" xfId="0" applyFont="1" applyBorder="1" applyAlignment="1" applyProtection="1">
      <alignment vertical="center"/>
      <protection locked="0"/>
    </xf>
    <xf numFmtId="0" fontId="22" fillId="0" borderId="2" xfId="0" applyFont="1" applyBorder="1" applyAlignment="1" applyProtection="1">
      <alignment wrapText="1"/>
      <protection locked="0"/>
    </xf>
    <xf numFmtId="0" fontId="22" fillId="0" borderId="0" xfId="0" applyFont="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1" fillId="2" borderId="0" xfId="0" applyFont="1" applyFill="1" applyProtection="1">
      <protection locked="0"/>
    </xf>
    <xf numFmtId="0" fontId="2" fillId="0" borderId="0" xfId="0" applyFont="1" applyAlignment="1" applyProtection="1">
      <alignment horizontal="center"/>
      <protection locked="0"/>
    </xf>
    <xf numFmtId="0" fontId="2" fillId="0" borderId="0" xfId="0" applyFont="1" applyAlignment="1">
      <alignment horizontal="center"/>
    </xf>
    <xf numFmtId="0" fontId="11" fillId="0" borderId="2" xfId="0" applyFont="1" applyBorder="1" applyAlignment="1" applyProtection="1">
      <alignment horizontal="left" vertical="center" wrapText="1"/>
      <protection locked="0"/>
    </xf>
    <xf numFmtId="0" fontId="12" fillId="0" borderId="2" xfId="0" applyFont="1" applyBorder="1" applyAlignment="1" applyProtection="1">
      <alignment horizontal="left" vertical="center" wrapText="1"/>
      <protection locked="0"/>
    </xf>
    <xf numFmtId="0" fontId="2" fillId="0" borderId="0" xfId="0" quotePrefix="1" applyFont="1" applyAlignment="1" applyProtection="1">
      <alignment horizontal="left" vertical="center" wrapText="1"/>
      <protection locked="0"/>
    </xf>
    <xf numFmtId="0" fontId="4" fillId="0" borderId="0" xfId="0" applyFont="1" applyAlignment="1">
      <alignment horizontal="center" vertical="center"/>
    </xf>
    <xf numFmtId="168" fontId="2" fillId="0" borderId="0" xfId="2" applyFont="1" applyBorder="1" applyAlignment="1" applyProtection="1">
      <alignment horizontal="center" vertical="center" wrapText="1"/>
      <protection locked="0"/>
    </xf>
    <xf numFmtId="168" fontId="0" fillId="0" borderId="0" xfId="2" applyFont="1" applyBorder="1" applyAlignment="1" applyProtection="1">
      <alignment vertical="center"/>
    </xf>
    <xf numFmtId="0" fontId="2" fillId="0" borderId="0" xfId="0" applyFont="1" applyAlignment="1">
      <alignment horizontal="center" vertical="center" wrapText="1"/>
    </xf>
    <xf numFmtId="168" fontId="2" fillId="0" borderId="0" xfId="2" applyFont="1" applyBorder="1" applyAlignment="1" applyProtection="1">
      <alignment horizontal="center" vertical="center" wrapText="1"/>
    </xf>
    <xf numFmtId="0" fontId="4" fillId="0" borderId="0" xfId="0" applyFont="1" applyAlignment="1">
      <alignment horizontal="center" vertical="center" wrapText="1"/>
    </xf>
    <xf numFmtId="0" fontId="2" fillId="2" borderId="0" xfId="0" quotePrefix="1" applyFont="1" applyFill="1" applyAlignment="1" applyProtection="1">
      <alignment horizontal="left" vertical="center" wrapText="1"/>
      <protection locked="0"/>
    </xf>
    <xf numFmtId="168" fontId="2" fillId="0" borderId="0" xfId="2" applyFont="1" applyBorder="1" applyAlignment="1" applyProtection="1">
      <alignment vertical="center" wrapText="1"/>
    </xf>
    <xf numFmtId="0" fontId="2" fillId="0" borderId="0" xfId="0" applyFont="1" applyAlignment="1" applyProtection="1">
      <alignment vertical="center"/>
      <protection locked="0"/>
    </xf>
    <xf numFmtId="0" fontId="2" fillId="0" borderId="0" xfId="0" applyFont="1" applyAlignment="1" applyProtection="1">
      <alignment vertical="center" wrapText="1"/>
      <protection locked="0"/>
    </xf>
    <xf numFmtId="0" fontId="2" fillId="2" borderId="0" xfId="0" applyFont="1" applyFill="1" applyAlignment="1" applyProtection="1">
      <alignment horizontal="justify" vertical="center" wrapText="1"/>
      <protection locked="0"/>
    </xf>
    <xf numFmtId="0" fontId="1" fillId="0" borderId="0" xfId="0" applyFont="1" applyAlignment="1" applyProtection="1">
      <alignment vertical="center"/>
      <protection locked="0"/>
    </xf>
    <xf numFmtId="0" fontId="31" fillId="2" borderId="2" xfId="0" applyFont="1" applyFill="1" applyBorder="1" applyAlignment="1">
      <alignment horizontal="left" vertical="center" wrapText="1"/>
    </xf>
    <xf numFmtId="0" fontId="18" fillId="0" borderId="2" xfId="0" applyFont="1" applyBorder="1" applyAlignment="1">
      <alignment vertical="center" wrapText="1"/>
    </xf>
    <xf numFmtId="0" fontId="31" fillId="2" borderId="2" xfId="0" applyFont="1" applyFill="1" applyBorder="1" applyAlignment="1">
      <alignment vertical="center" wrapText="1"/>
    </xf>
    <xf numFmtId="168" fontId="31" fillId="2" borderId="2" xfId="2" applyFont="1" applyFill="1" applyBorder="1" applyAlignment="1" applyProtection="1">
      <alignment vertical="center" wrapText="1"/>
      <protection locked="0"/>
    </xf>
    <xf numFmtId="165" fontId="2" fillId="0" borderId="2" xfId="4" applyFont="1" applyBorder="1" applyAlignment="1" applyProtection="1">
      <alignment vertical="center" wrapText="1"/>
      <protection locked="0"/>
    </xf>
    <xf numFmtId="0" fontId="2" fillId="0" borderId="17" xfId="1" applyBorder="1" applyAlignment="1">
      <alignment horizontal="left" vertical="center"/>
    </xf>
    <xf numFmtId="0" fontId="2" fillId="0" borderId="17" xfId="1" applyBorder="1" applyAlignment="1">
      <alignment horizontal="left" vertical="center" wrapText="1"/>
    </xf>
    <xf numFmtId="0" fontId="2" fillId="0" borderId="17" xfId="1" applyBorder="1" applyAlignment="1">
      <alignment horizontal="center" vertical="center"/>
    </xf>
    <xf numFmtId="3" fontId="2" fillId="0" borderId="17" xfId="6" applyNumberFormat="1" applyFont="1" applyFill="1" applyBorder="1" applyAlignment="1">
      <alignment horizontal="center" vertical="center"/>
    </xf>
    <xf numFmtId="3" fontId="33" fillId="0" borderId="17" xfId="5" applyNumberFormat="1" applyFont="1" applyFill="1" applyBorder="1" applyAlignment="1">
      <alignment horizontal="center" vertical="center"/>
    </xf>
    <xf numFmtId="0" fontId="0" fillId="0" borderId="23" xfId="0" applyBorder="1" applyAlignment="1">
      <alignment vertical="center"/>
    </xf>
    <xf numFmtId="170" fontId="0" fillId="0" borderId="0" xfId="0" applyNumberFormat="1" applyAlignment="1">
      <alignment horizontal="center"/>
    </xf>
    <xf numFmtId="170" fontId="0" fillId="7" borderId="0" xfId="0" applyNumberFormat="1" applyFill="1" applyAlignment="1" applyProtection="1">
      <alignment horizontal="left"/>
      <protection locked="0"/>
    </xf>
    <xf numFmtId="170" fontId="0" fillId="7" borderId="0" xfId="0" applyNumberFormat="1" applyFill="1" applyAlignment="1">
      <alignment horizontal="center"/>
    </xf>
    <xf numFmtId="170" fontId="0" fillId="7" borderId="0" xfId="0" applyNumberFormat="1" applyFill="1" applyAlignment="1">
      <alignment horizontal="left"/>
    </xf>
    <xf numFmtId="170" fontId="0" fillId="0" borderId="0" xfId="0" applyNumberFormat="1" applyAlignment="1">
      <alignment horizontal="left"/>
    </xf>
    <xf numFmtId="170" fontId="35" fillId="2" borderId="24" xfId="7" applyNumberFormat="1" applyFont="1" applyFill="1" applyAlignment="1" applyProtection="1">
      <alignment horizontal="center" vertical="center" wrapText="1"/>
      <protection locked="0"/>
    </xf>
    <xf numFmtId="170" fontId="35" fillId="5" borderId="24" xfId="7" applyNumberFormat="1" applyFont="1" applyAlignment="1" applyProtection="1">
      <alignment horizontal="center" vertical="center" wrapText="1"/>
      <protection locked="0"/>
    </xf>
    <xf numFmtId="2" fontId="35" fillId="5" borderId="24" xfId="7" applyNumberFormat="1" applyFont="1" applyAlignment="1" applyProtection="1">
      <alignment horizontal="center" vertical="center" wrapText="1"/>
      <protection locked="0"/>
    </xf>
    <xf numFmtId="170" fontId="0" fillId="7" borderId="0" xfId="0" applyNumberFormat="1" applyFill="1" applyAlignment="1" applyProtection="1">
      <alignment horizontal="left" wrapText="1"/>
      <protection locked="0"/>
    </xf>
    <xf numFmtId="170" fontId="2" fillId="7" borderId="0" xfId="0" applyNumberFormat="1" applyFont="1" applyFill="1" applyAlignment="1" applyProtection="1">
      <alignment horizontal="left" wrapText="1"/>
      <protection locked="0"/>
    </xf>
    <xf numFmtId="170" fontId="0" fillId="8" borderId="0" xfId="0" applyNumberFormat="1" applyFill="1" applyAlignment="1">
      <alignment horizontal="left"/>
    </xf>
    <xf numFmtId="170" fontId="35" fillId="5" borderId="24" xfId="7" applyNumberFormat="1" applyFont="1" applyAlignment="1" applyProtection="1">
      <alignment horizontal="left" vertical="center" wrapText="1"/>
      <protection locked="0"/>
    </xf>
    <xf numFmtId="170" fontId="35" fillId="0" borderId="24" xfId="7" applyNumberFormat="1" applyFont="1" applyFill="1" applyAlignment="1" applyProtection="1">
      <alignment horizontal="center" vertical="center" wrapText="1"/>
      <protection locked="0"/>
    </xf>
    <xf numFmtId="0" fontId="0" fillId="0" borderId="0" xfId="0" applyAlignment="1">
      <alignment horizontal="center"/>
    </xf>
    <xf numFmtId="170" fontId="0" fillId="7" borderId="0" xfId="0" applyNumberFormat="1" applyFill="1" applyAlignment="1" applyProtection="1">
      <alignment horizontal="center"/>
      <protection locked="0"/>
    </xf>
    <xf numFmtId="0" fontId="0" fillId="7" borderId="0" xfId="0" applyFill="1" applyAlignment="1" applyProtection="1">
      <alignment horizontal="center"/>
      <protection locked="0"/>
    </xf>
    <xf numFmtId="2" fontId="0" fillId="7" borderId="0" xfId="0" applyNumberFormat="1" applyFill="1" applyAlignment="1" applyProtection="1">
      <alignment horizontal="center"/>
      <protection locked="0"/>
    </xf>
    <xf numFmtId="0" fontId="0" fillId="7" borderId="0" xfId="0" applyFill="1" applyAlignment="1">
      <alignment horizontal="center"/>
    </xf>
    <xf numFmtId="0" fontId="1" fillId="7" borderId="0" xfId="0" applyFont="1" applyFill="1" applyAlignment="1">
      <alignment horizontal="center"/>
    </xf>
    <xf numFmtId="0" fontId="1" fillId="9" borderId="28" xfId="0" applyFont="1" applyFill="1" applyBorder="1" applyAlignment="1">
      <alignment horizontal="center" vertical="center"/>
    </xf>
    <xf numFmtId="0" fontId="1" fillId="10" borderId="34" xfId="0" applyFont="1" applyFill="1" applyBorder="1" applyAlignment="1">
      <alignment horizontal="center" vertical="center"/>
    </xf>
    <xf numFmtId="0" fontId="2" fillId="0" borderId="36" xfId="0" applyFont="1" applyBorder="1" applyAlignment="1">
      <alignment horizontal="center"/>
    </xf>
    <xf numFmtId="0" fontId="2" fillId="0" borderId="37" xfId="0" applyFont="1" applyBorder="1" applyAlignment="1">
      <alignment horizontal="center"/>
    </xf>
    <xf numFmtId="0" fontId="1" fillId="9" borderId="34" xfId="0" applyFont="1" applyFill="1" applyBorder="1" applyAlignment="1">
      <alignment horizontal="center" vertical="center"/>
    </xf>
    <xf numFmtId="0" fontId="1" fillId="9" borderId="41" xfId="0" applyFont="1" applyFill="1" applyBorder="1" applyAlignment="1">
      <alignment horizontal="center" vertical="center"/>
    </xf>
    <xf numFmtId="0" fontId="1" fillId="9" borderId="42" xfId="0" applyFont="1" applyFill="1" applyBorder="1" applyAlignment="1">
      <alignment horizontal="center" vertical="center" wrapText="1"/>
    </xf>
    <xf numFmtId="0" fontId="1" fillId="9" borderId="43" xfId="0" applyFont="1" applyFill="1" applyBorder="1" applyAlignment="1">
      <alignment horizontal="center" vertical="center" wrapText="1"/>
    </xf>
    <xf numFmtId="0" fontId="1" fillId="10" borderId="44" xfId="0" applyFont="1" applyFill="1" applyBorder="1" applyAlignment="1">
      <alignment horizontal="center" vertical="center"/>
    </xf>
    <xf numFmtId="0" fontId="1" fillId="10" borderId="45" xfId="0" applyFont="1" applyFill="1" applyBorder="1" applyAlignment="1">
      <alignment horizontal="center" vertical="center"/>
    </xf>
    <xf numFmtId="0" fontId="1" fillId="10" borderId="42" xfId="8" applyFont="1" applyFill="1" applyBorder="1" applyAlignment="1">
      <alignment horizontal="center" vertical="center"/>
    </xf>
    <xf numFmtId="0" fontId="1" fillId="10" borderId="31" xfId="0" applyFont="1" applyFill="1" applyBorder="1" applyAlignment="1">
      <alignment horizontal="center" vertical="center"/>
    </xf>
    <xf numFmtId="0" fontId="1" fillId="10" borderId="48" xfId="0" applyFont="1" applyFill="1" applyBorder="1" applyAlignment="1">
      <alignment horizontal="center" vertical="center"/>
    </xf>
    <xf numFmtId="2" fontId="1" fillId="0" borderId="17" xfId="0" applyNumberFormat="1" applyFont="1" applyBorder="1" applyAlignment="1">
      <alignment horizontal="center"/>
    </xf>
    <xf numFmtId="2" fontId="1" fillId="0" borderId="45" xfId="0" applyNumberFormat="1" applyFont="1" applyBorder="1" applyAlignment="1">
      <alignment horizontal="center"/>
    </xf>
    <xf numFmtId="2" fontId="1" fillId="9" borderId="48" xfId="0" applyNumberFormat="1" applyFont="1" applyFill="1" applyBorder="1" applyAlignment="1">
      <alignment horizontal="center" vertical="center" wrapText="1"/>
    </xf>
    <xf numFmtId="2" fontId="1" fillId="9" borderId="49" xfId="0" applyNumberFormat="1" applyFont="1" applyFill="1" applyBorder="1" applyAlignment="1">
      <alignment horizontal="center" vertical="center"/>
    </xf>
    <xf numFmtId="2" fontId="1" fillId="9" borderId="17" xfId="0" applyNumberFormat="1" applyFont="1" applyFill="1" applyBorder="1" applyAlignment="1">
      <alignment horizontal="center" vertical="center"/>
    </xf>
    <xf numFmtId="2" fontId="1" fillId="9" borderId="45" xfId="0" applyNumberFormat="1" applyFont="1" applyFill="1" applyBorder="1" applyAlignment="1">
      <alignment horizontal="center" vertical="center"/>
    </xf>
    <xf numFmtId="2" fontId="1" fillId="9" borderId="17" xfId="0" applyNumberFormat="1" applyFont="1" applyFill="1" applyBorder="1" applyAlignment="1">
      <alignment horizontal="center" vertical="center" wrapText="1"/>
    </xf>
    <xf numFmtId="2" fontId="1" fillId="9" borderId="10" xfId="0" applyNumberFormat="1" applyFont="1" applyFill="1" applyBorder="1" applyAlignment="1">
      <alignment horizontal="center" vertical="center"/>
    </xf>
    <xf numFmtId="0" fontId="1" fillId="10" borderId="51" xfId="8"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52" xfId="0" applyFont="1" applyFill="1" applyBorder="1" applyAlignment="1">
      <alignment horizontal="center" vertical="center" wrapText="1"/>
    </xf>
    <xf numFmtId="2" fontId="1" fillId="10" borderId="14" xfId="0" applyNumberFormat="1" applyFont="1" applyFill="1" applyBorder="1" applyAlignment="1">
      <alignment horizontal="center" vertical="center" wrapText="1"/>
    </xf>
    <xf numFmtId="2" fontId="1" fillId="10" borderId="12" xfId="0" applyNumberFormat="1" applyFont="1" applyFill="1" applyBorder="1" applyAlignment="1">
      <alignment horizontal="center" vertical="center" wrapText="1"/>
    </xf>
    <xf numFmtId="0" fontId="1" fillId="10" borderId="51" xfId="0" applyFont="1" applyFill="1" applyBorder="1" applyAlignment="1">
      <alignment horizontal="center" vertical="center"/>
    </xf>
    <xf numFmtId="0" fontId="1" fillId="10" borderId="23" xfId="0" applyFont="1" applyFill="1" applyBorder="1" applyAlignment="1">
      <alignment horizontal="center" vertical="center"/>
    </xf>
    <xf numFmtId="0" fontId="1" fillId="10" borderId="52" xfId="0" applyFont="1" applyFill="1" applyBorder="1" applyAlignment="1">
      <alignment horizontal="center" vertical="center"/>
    </xf>
    <xf numFmtId="0" fontId="1" fillId="10" borderId="53" xfId="0" applyFont="1" applyFill="1" applyBorder="1" applyAlignment="1">
      <alignment horizontal="center" vertical="center" wrapText="1"/>
    </xf>
    <xf numFmtId="0" fontId="1" fillId="0" borderId="55" xfId="0" applyFont="1" applyBorder="1" applyAlignment="1">
      <alignment horizontal="center" vertical="center"/>
    </xf>
    <xf numFmtId="0" fontId="1" fillId="0" borderId="56" xfId="0" applyFont="1" applyBorder="1" applyAlignment="1">
      <alignment horizontal="center" vertical="center"/>
    </xf>
    <xf numFmtId="0" fontId="1" fillId="9" borderId="57" xfId="0" applyFont="1" applyFill="1" applyBorder="1" applyAlignment="1">
      <alignment horizontal="center" vertical="center"/>
    </xf>
    <xf numFmtId="0" fontId="1" fillId="9" borderId="54" xfId="0" applyFont="1" applyFill="1" applyBorder="1" applyAlignment="1">
      <alignment horizontal="center" vertical="center"/>
    </xf>
    <xf numFmtId="0" fontId="1" fillId="9" borderId="55" xfId="0" applyFont="1" applyFill="1" applyBorder="1" applyAlignment="1">
      <alignment horizontal="center" vertical="center"/>
    </xf>
    <xf numFmtId="0" fontId="1" fillId="9" borderId="56" xfId="0" applyFont="1" applyFill="1" applyBorder="1" applyAlignment="1">
      <alignment horizontal="center" vertical="center"/>
    </xf>
    <xf numFmtId="0" fontId="1" fillId="9" borderId="59" xfId="0" applyFont="1" applyFill="1" applyBorder="1" applyAlignment="1">
      <alignment horizontal="center" vertical="center"/>
    </xf>
    <xf numFmtId="0" fontId="1" fillId="10" borderId="54" xfId="0" applyFont="1" applyFill="1" applyBorder="1" applyAlignment="1">
      <alignment horizontal="center" vertical="center"/>
    </xf>
    <xf numFmtId="0" fontId="1" fillId="10" borderId="56" xfId="0" applyFont="1" applyFill="1" applyBorder="1" applyAlignment="1">
      <alignment horizontal="center" vertical="center"/>
    </xf>
    <xf numFmtId="0" fontId="1" fillId="10" borderId="60" xfId="0" applyFont="1" applyFill="1" applyBorder="1" applyAlignment="1">
      <alignment horizontal="center" vertical="center"/>
    </xf>
    <xf numFmtId="0" fontId="1" fillId="10" borderId="61" xfId="0" applyFont="1" applyFill="1" applyBorder="1" applyAlignment="1">
      <alignment horizontal="center" vertical="center"/>
    </xf>
    <xf numFmtId="0" fontId="1" fillId="10" borderId="62" xfId="0" applyFont="1" applyFill="1" applyBorder="1" applyAlignment="1">
      <alignment horizontal="center" vertical="center"/>
    </xf>
    <xf numFmtId="0" fontId="1" fillId="10" borderId="58" xfId="0" applyFont="1" applyFill="1" applyBorder="1" applyAlignment="1">
      <alignment horizontal="center" vertical="center"/>
    </xf>
    <xf numFmtId="0" fontId="1" fillId="10" borderId="33" xfId="0" applyFont="1" applyFill="1" applyBorder="1" applyAlignment="1">
      <alignment horizontal="center" vertical="center"/>
    </xf>
    <xf numFmtId="0" fontId="1" fillId="10" borderId="30" xfId="0" applyFont="1" applyFill="1" applyBorder="1" applyAlignment="1">
      <alignment horizontal="center" vertical="center"/>
    </xf>
    <xf numFmtId="0" fontId="0" fillId="0" borderId="49" xfId="0" applyBorder="1" applyAlignment="1">
      <alignment horizontal="center" vertical="center"/>
    </xf>
    <xf numFmtId="170" fontId="1" fillId="0" borderId="17" xfId="0" applyNumberFormat="1" applyFont="1" applyBorder="1" applyAlignment="1" applyProtection="1">
      <alignment horizontal="center" vertical="center" wrapText="1"/>
      <protection locked="0"/>
    </xf>
    <xf numFmtId="170" fontId="1" fillId="0" borderId="17" xfId="0" applyNumberFormat="1" applyFont="1" applyBorder="1" applyAlignment="1" applyProtection="1">
      <alignment horizontal="center" vertical="center"/>
      <protection locked="0"/>
    </xf>
    <xf numFmtId="0" fontId="1" fillId="0" borderId="17" xfId="0" applyFont="1" applyBorder="1" applyAlignment="1" applyProtection="1">
      <alignment horizontal="center" vertical="center" wrapText="1"/>
      <protection locked="0"/>
    </xf>
    <xf numFmtId="2" fontId="1" fillId="0" borderId="17" xfId="0" applyNumberFormat="1" applyFont="1" applyBorder="1" applyAlignment="1" applyProtection="1">
      <alignment horizontal="center" vertical="center" wrapText="1"/>
      <protection locked="0"/>
    </xf>
    <xf numFmtId="2" fontId="1" fillId="0" borderId="17" xfId="0" applyNumberFormat="1" applyFont="1" applyBorder="1" applyAlignment="1" applyProtection="1">
      <alignment horizontal="center" vertical="center"/>
      <protection locked="0"/>
    </xf>
    <xf numFmtId="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0" fontId="1" fillId="0" borderId="45" xfId="0" applyFont="1" applyBorder="1" applyAlignment="1">
      <alignment horizontal="center" vertical="center"/>
    </xf>
    <xf numFmtId="0" fontId="37" fillId="0" borderId="48" xfId="0" applyFont="1" applyBorder="1" applyAlignment="1">
      <alignment horizontal="center" vertical="center"/>
    </xf>
    <xf numFmtId="0" fontId="37" fillId="0" borderId="49" xfId="0" applyFont="1" applyBorder="1" applyAlignment="1">
      <alignment horizontal="center" vertical="center"/>
    </xf>
    <xf numFmtId="0" fontId="37" fillId="0" borderId="17" xfId="0" applyFont="1" applyBorder="1" applyAlignment="1">
      <alignment horizontal="center" vertical="center"/>
    </xf>
    <xf numFmtId="0" fontId="37" fillId="0" borderId="45" xfId="0" applyFont="1" applyBorder="1" applyAlignment="1">
      <alignment horizontal="center" vertical="center"/>
    </xf>
    <xf numFmtId="0" fontId="1" fillId="0" borderId="50" xfId="0" applyFont="1" applyBorder="1" applyAlignment="1">
      <alignment horizontal="center" vertical="center"/>
    </xf>
    <xf numFmtId="0" fontId="1" fillId="0" borderId="10" xfId="0" applyFont="1" applyBorder="1" applyAlignment="1">
      <alignment horizontal="center" vertical="center"/>
    </xf>
    <xf numFmtId="0" fontId="1" fillId="0" borderId="49" xfId="0" applyFont="1" applyBorder="1" applyAlignment="1">
      <alignment horizontal="center" vertical="center"/>
    </xf>
    <xf numFmtId="0" fontId="2" fillId="0" borderId="31" xfId="8" applyBorder="1" applyAlignment="1">
      <alignment horizontal="center" vertical="top" wrapText="1"/>
    </xf>
    <xf numFmtId="0" fontId="2" fillId="0" borderId="0" xfId="0" applyFont="1" applyAlignment="1">
      <alignment horizontal="center" vertical="top" wrapText="1"/>
    </xf>
    <xf numFmtId="0" fontId="2" fillId="0" borderId="32" xfId="0" applyFont="1" applyBorder="1" applyAlignment="1">
      <alignment horizontal="center" vertical="top" wrapText="1"/>
    </xf>
    <xf numFmtId="0" fontId="1" fillId="0" borderId="17" xfId="0" applyFont="1" applyBorder="1" applyAlignment="1">
      <alignment horizontal="center" vertical="center" wrapText="1"/>
    </xf>
    <xf numFmtId="0" fontId="0" fillId="0" borderId="34" xfId="0" applyBorder="1" applyAlignment="1">
      <alignment vertical="center"/>
    </xf>
    <xf numFmtId="170" fontId="38" fillId="0" borderId="17" xfId="0" applyNumberFormat="1" applyFont="1" applyBorder="1" applyAlignment="1" applyProtection="1">
      <alignment horizontal="left" vertical="center" wrapText="1"/>
      <protection locked="0"/>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48" xfId="0" applyBorder="1" applyAlignment="1">
      <alignment vertical="center"/>
    </xf>
    <xf numFmtId="0" fontId="18" fillId="0" borderId="49" xfId="0" applyFont="1" applyBorder="1" applyAlignment="1">
      <alignment horizontal="center"/>
    </xf>
    <xf numFmtId="170" fontId="18" fillId="0" borderId="17" xfId="0" applyNumberFormat="1" applyFont="1" applyBorder="1" applyAlignment="1" applyProtection="1">
      <alignment horizontal="center"/>
      <protection locked="0"/>
    </xf>
    <xf numFmtId="0" fontId="18" fillId="0" borderId="17" xfId="0" applyFont="1" applyBorder="1" applyAlignment="1" applyProtection="1">
      <alignment horizontal="center"/>
      <protection locked="0"/>
    </xf>
    <xf numFmtId="2" fontId="18" fillId="0" borderId="17" xfId="0" applyNumberFormat="1" applyFont="1" applyBorder="1" applyAlignment="1" applyProtection="1">
      <alignment horizontal="center"/>
      <protection locked="0"/>
    </xf>
    <xf numFmtId="0" fontId="18" fillId="0" borderId="17" xfId="0" applyFont="1" applyBorder="1" applyAlignment="1">
      <alignment horizontal="center"/>
    </xf>
    <xf numFmtId="0" fontId="0" fillId="11" borderId="48" xfId="0" applyFill="1" applyBorder="1" applyAlignment="1">
      <alignment horizontal="center"/>
    </xf>
    <xf numFmtId="0" fontId="0" fillId="11" borderId="49" xfId="0" applyFill="1" applyBorder="1" applyAlignment="1">
      <alignment horizontal="center"/>
    </xf>
    <xf numFmtId="0" fontId="0" fillId="11" borderId="17" xfId="0" applyFill="1" applyBorder="1" applyAlignment="1">
      <alignment horizontal="center"/>
    </xf>
    <xf numFmtId="0" fontId="0" fillId="11" borderId="45" xfId="0" applyFill="1" applyBorder="1" applyAlignment="1">
      <alignment horizontal="center"/>
    </xf>
    <xf numFmtId="0" fontId="0" fillId="11" borderId="50" xfId="0" applyFill="1" applyBorder="1" applyAlignment="1">
      <alignment horizontal="center"/>
    </xf>
    <xf numFmtId="0" fontId="0" fillId="11" borderId="10" xfId="0" applyFill="1" applyBorder="1" applyAlignment="1">
      <alignment horizontal="center"/>
    </xf>
    <xf numFmtId="0" fontId="0" fillId="11" borderId="31" xfId="0" applyFill="1" applyBorder="1" applyAlignment="1">
      <alignment horizontal="center"/>
    </xf>
    <xf numFmtId="0" fontId="2" fillId="11" borderId="17" xfId="0" applyFont="1" applyFill="1" applyBorder="1" applyAlignment="1">
      <alignment horizontal="center"/>
    </xf>
    <xf numFmtId="0" fontId="2" fillId="11" borderId="45" xfId="0" applyFont="1" applyFill="1" applyBorder="1" applyAlignment="1">
      <alignment horizontal="center"/>
    </xf>
    <xf numFmtId="0" fontId="31" fillId="0" borderId="17" xfId="0" applyFont="1" applyBorder="1" applyAlignment="1">
      <alignment horizontal="center"/>
    </xf>
    <xf numFmtId="0" fontId="0" fillId="0" borderId="49" xfId="0" applyBorder="1" applyAlignment="1">
      <alignment horizontal="center"/>
    </xf>
    <xf numFmtId="170" fontId="2" fillId="0" borderId="0" xfId="0" applyNumberFormat="1" applyFont="1" applyAlignment="1" applyProtection="1">
      <alignment horizontal="center"/>
      <protection locked="0"/>
    </xf>
    <xf numFmtId="2" fontId="2" fillId="0" borderId="0" xfId="0" applyNumberFormat="1" applyFont="1" applyAlignment="1" applyProtection="1">
      <alignment horizontal="center"/>
      <protection locked="0"/>
    </xf>
    <xf numFmtId="0" fontId="2" fillId="0" borderId="17" xfId="0" applyFont="1" applyBorder="1" applyAlignment="1">
      <alignment horizontal="center"/>
    </xf>
    <xf numFmtId="2" fontId="2" fillId="0" borderId="45" xfId="0" applyNumberFormat="1" applyFont="1" applyBorder="1" applyAlignment="1">
      <alignment horizontal="center"/>
    </xf>
    <xf numFmtId="170" fontId="0" fillId="0" borderId="0" xfId="0" applyNumberFormat="1" applyAlignment="1" applyProtection="1">
      <alignment horizontal="center"/>
      <protection locked="0"/>
    </xf>
    <xf numFmtId="0" fontId="0" fillId="0" borderId="0" xfId="0" applyAlignment="1" applyProtection="1">
      <alignment horizontal="center"/>
      <protection locked="0"/>
    </xf>
    <xf numFmtId="2" fontId="0" fillId="0" borderId="0" xfId="0" applyNumberFormat="1" applyAlignment="1" applyProtection="1">
      <alignment horizontal="center"/>
      <protection locked="0"/>
    </xf>
    <xf numFmtId="2" fontId="36" fillId="0" borderId="0" xfId="0" applyNumberFormat="1" applyFont="1" applyAlignment="1">
      <alignment horizontal="right"/>
    </xf>
    <xf numFmtId="1" fontId="36" fillId="3" borderId="0" xfId="0" applyNumberFormat="1" applyFont="1" applyFill="1" applyAlignment="1">
      <alignment horizontal="center"/>
    </xf>
    <xf numFmtId="0" fontId="0" fillId="0" borderId="0" xfId="0" applyAlignment="1">
      <alignment horizontal="left" indent="1"/>
    </xf>
    <xf numFmtId="170" fontId="0" fillId="3" borderId="0" xfId="0" applyNumberFormat="1" applyFill="1" applyAlignment="1">
      <alignment horizontal="left" indent="1"/>
    </xf>
    <xf numFmtId="0" fontId="0" fillId="3" borderId="0" xfId="0" applyFill="1"/>
    <xf numFmtId="0" fontId="0" fillId="7" borderId="0" xfId="0" applyFill="1"/>
    <xf numFmtId="0" fontId="2" fillId="7" borderId="0" xfId="0" applyFont="1" applyFill="1"/>
    <xf numFmtId="0" fontId="1" fillId="7" borderId="0" xfId="0" applyFont="1" applyFill="1" applyAlignment="1">
      <alignment horizontal="center" wrapText="1"/>
    </xf>
    <xf numFmtId="0" fontId="1" fillId="7" borderId="0" xfId="0" applyFont="1" applyFill="1" applyAlignment="1">
      <alignment horizontal="left"/>
    </xf>
    <xf numFmtId="0" fontId="1" fillId="0" borderId="23" xfId="0" applyFont="1" applyBorder="1" applyAlignment="1">
      <alignment horizontal="center" vertical="center"/>
    </xf>
    <xf numFmtId="0" fontId="1" fillId="7" borderId="23" xfId="0" applyFont="1" applyFill="1" applyBorder="1" applyAlignment="1">
      <alignment horizontal="center" vertical="center"/>
    </xf>
    <xf numFmtId="0" fontId="1" fillId="0" borderId="0" xfId="0" applyFont="1" applyAlignment="1">
      <alignment horizontal="center"/>
    </xf>
    <xf numFmtId="10" fontId="1" fillId="7" borderId="23" xfId="0" applyNumberFormat="1" applyFont="1" applyFill="1" applyBorder="1" applyAlignment="1">
      <alignment horizontal="center" vertical="center"/>
    </xf>
    <xf numFmtId="165" fontId="2" fillId="2" borderId="0" xfId="9" applyFont="1" applyFill="1" applyAlignment="1">
      <alignment horizontal="center"/>
    </xf>
    <xf numFmtId="1" fontId="1" fillId="7" borderId="0" xfId="0" applyNumberFormat="1" applyFont="1" applyFill="1" applyAlignment="1">
      <alignment horizontal="center"/>
    </xf>
    <xf numFmtId="10" fontId="1" fillId="7" borderId="0" xfId="10" applyNumberFormat="1" applyFont="1" applyFill="1" applyAlignment="1">
      <alignment horizontal="center"/>
    </xf>
    <xf numFmtId="165" fontId="32" fillId="7" borderId="0" xfId="9" applyFont="1" applyFill="1" applyAlignment="1">
      <alignment horizontal="center"/>
    </xf>
    <xf numFmtId="1" fontId="32" fillId="12" borderId="0" xfId="0" applyNumberFormat="1" applyFont="1" applyFill="1" applyAlignment="1">
      <alignment horizontal="center"/>
    </xf>
    <xf numFmtId="10" fontId="0" fillId="7" borderId="23" xfId="0" applyNumberFormat="1" applyFill="1" applyBorder="1" applyAlignment="1">
      <alignment vertical="center"/>
    </xf>
    <xf numFmtId="171" fontId="36" fillId="3" borderId="0" xfId="0" applyNumberFormat="1" applyFont="1" applyFill="1" applyAlignment="1">
      <alignment horizontal="center"/>
    </xf>
    <xf numFmtId="0" fontId="31" fillId="2" borderId="17" xfId="11" applyFont="1" applyFill="1" applyBorder="1" applyAlignment="1">
      <alignment horizontal="left" vertical="center" wrapText="1"/>
    </xf>
    <xf numFmtId="1" fontId="2" fillId="0" borderId="2" xfId="0" applyNumberFormat="1" applyFont="1" applyBorder="1" applyAlignment="1" applyProtection="1">
      <alignment horizontal="center" vertical="center" wrapText="1"/>
      <protection locked="0"/>
    </xf>
    <xf numFmtId="0" fontId="31" fillId="0" borderId="0" xfId="0" applyFont="1" applyAlignment="1">
      <alignment horizontal="center"/>
    </xf>
    <xf numFmtId="170" fontId="31" fillId="7" borderId="0" xfId="0" applyNumberFormat="1" applyFont="1" applyFill="1" applyAlignment="1" applyProtection="1">
      <alignment horizontal="center"/>
      <protection locked="0"/>
    </xf>
    <xf numFmtId="0" fontId="31" fillId="7" borderId="0" xfId="0" applyFont="1" applyFill="1" applyAlignment="1" applyProtection="1">
      <alignment horizontal="center"/>
      <protection locked="0"/>
    </xf>
    <xf numFmtId="2" fontId="31" fillId="7" borderId="0" xfId="0" applyNumberFormat="1" applyFont="1" applyFill="1" applyAlignment="1" applyProtection="1">
      <alignment horizontal="center"/>
      <protection locked="0"/>
    </xf>
    <xf numFmtId="0" fontId="31" fillId="7" borderId="0" xfId="0" applyFont="1" applyFill="1" applyAlignment="1">
      <alignment horizontal="center"/>
    </xf>
    <xf numFmtId="0" fontId="31" fillId="7" borderId="0" xfId="0" applyFont="1" applyFill="1"/>
    <xf numFmtId="0" fontId="31" fillId="0" borderId="0" xfId="0" applyFont="1"/>
    <xf numFmtId="0" fontId="31" fillId="0" borderId="49" xfId="0" applyFont="1" applyBorder="1" applyAlignment="1">
      <alignment horizontal="center"/>
    </xf>
    <xf numFmtId="170" fontId="31" fillId="13" borderId="17" xfId="0" applyNumberFormat="1" applyFont="1" applyFill="1" applyBorder="1" applyAlignment="1" applyProtection="1">
      <alignment horizontal="center"/>
      <protection locked="0"/>
    </xf>
    <xf numFmtId="0" fontId="31" fillId="13" borderId="17" xfId="0" applyFont="1" applyFill="1" applyBorder="1" applyAlignment="1" applyProtection="1">
      <alignment horizontal="center"/>
      <protection locked="0"/>
    </xf>
    <xf numFmtId="2" fontId="31" fillId="13" borderId="17" xfId="0" applyNumberFormat="1" applyFont="1" applyFill="1" applyBorder="1" applyAlignment="1" applyProtection="1">
      <alignment horizontal="center"/>
      <protection locked="0"/>
    </xf>
    <xf numFmtId="0" fontId="31" fillId="13" borderId="17" xfId="0" applyFont="1" applyFill="1" applyBorder="1" applyAlignment="1">
      <alignment horizontal="center"/>
    </xf>
    <xf numFmtId="0" fontId="31" fillId="11" borderId="48" xfId="0" applyFont="1" applyFill="1" applyBorder="1" applyAlignment="1">
      <alignment horizontal="center"/>
    </xf>
    <xf numFmtId="0" fontId="31" fillId="11" borderId="49" xfId="0" applyFont="1" applyFill="1" applyBorder="1" applyAlignment="1">
      <alignment horizontal="center"/>
    </xf>
    <xf numFmtId="0" fontId="31" fillId="11" borderId="17" xfId="0" applyFont="1" applyFill="1" applyBorder="1" applyAlignment="1">
      <alignment horizontal="center"/>
    </xf>
    <xf numFmtId="0" fontId="31" fillId="11" borderId="45" xfId="0" applyFont="1" applyFill="1" applyBorder="1" applyAlignment="1">
      <alignment horizontal="center"/>
    </xf>
    <xf numFmtId="0" fontId="31" fillId="11" borderId="50" xfId="0" applyFont="1" applyFill="1" applyBorder="1" applyAlignment="1">
      <alignment horizontal="center"/>
    </xf>
    <xf numFmtId="0" fontId="31" fillId="11" borderId="10" xfId="0" applyFont="1" applyFill="1" applyBorder="1" applyAlignment="1">
      <alignment horizontal="center"/>
    </xf>
    <xf numFmtId="0" fontId="31" fillId="11" borderId="31" xfId="0" applyFont="1" applyFill="1" applyBorder="1" applyAlignment="1">
      <alignment horizontal="center"/>
    </xf>
    <xf numFmtId="170" fontId="31" fillId="0" borderId="17" xfId="0" applyNumberFormat="1" applyFont="1" applyBorder="1" applyAlignment="1" applyProtection="1">
      <alignment horizontal="center"/>
      <protection locked="0"/>
    </xf>
    <xf numFmtId="0" fontId="31" fillId="0" borderId="17" xfId="0" applyFont="1" applyBorder="1" applyAlignment="1" applyProtection="1">
      <alignment horizontal="center"/>
      <protection locked="0"/>
    </xf>
    <xf numFmtId="2" fontId="31" fillId="0" borderId="17" xfId="0" applyNumberFormat="1" applyFont="1" applyBorder="1" applyAlignment="1" applyProtection="1">
      <alignment horizontal="center"/>
      <protection locked="0"/>
    </xf>
    <xf numFmtId="170" fontId="31" fillId="0" borderId="0" xfId="0" applyNumberFormat="1" applyFont="1" applyAlignment="1" applyProtection="1">
      <alignment horizontal="center"/>
      <protection locked="0"/>
    </xf>
    <xf numFmtId="0" fontId="31" fillId="0" borderId="0" xfId="0" applyFont="1" applyAlignment="1" applyProtection="1">
      <alignment horizontal="center"/>
      <protection locked="0"/>
    </xf>
    <xf numFmtId="2" fontId="31" fillId="0" borderId="0" xfId="0" applyNumberFormat="1" applyFont="1" applyAlignment="1" applyProtection="1">
      <alignment horizontal="center"/>
      <protection locked="0"/>
    </xf>
    <xf numFmtId="0" fontId="31" fillId="11" borderId="0" xfId="0" applyFont="1" applyFill="1" applyAlignment="1">
      <alignment horizontal="center"/>
    </xf>
    <xf numFmtId="169" fontId="31" fillId="7" borderId="0" xfId="0" applyNumberFormat="1" applyFont="1" applyFill="1" applyAlignment="1">
      <alignment horizontal="center"/>
    </xf>
    <xf numFmtId="0" fontId="31" fillId="0" borderId="0" xfId="0" applyFont="1" applyAlignment="1">
      <alignment horizontal="left"/>
    </xf>
    <xf numFmtId="0" fontId="37" fillId="0" borderId="10" xfId="0" applyFont="1" applyBorder="1" applyAlignment="1">
      <alignment horizontal="center" vertical="center"/>
    </xf>
    <xf numFmtId="2" fontId="1" fillId="6" borderId="49" xfId="0" applyNumberFormat="1" applyFont="1" applyFill="1" applyBorder="1" applyAlignment="1">
      <alignment horizontal="center" vertical="center"/>
    </xf>
    <xf numFmtId="2" fontId="1" fillId="6" borderId="17" xfId="0" applyNumberFormat="1" applyFont="1" applyFill="1" applyBorder="1" applyAlignment="1">
      <alignment horizontal="center" vertical="center"/>
    </xf>
    <xf numFmtId="2" fontId="1" fillId="6" borderId="17" xfId="0" quotePrefix="1" applyNumberFormat="1" applyFont="1" applyFill="1" applyBorder="1" applyAlignment="1">
      <alignment horizontal="center" vertical="center"/>
    </xf>
    <xf numFmtId="0" fontId="1" fillId="6" borderId="54" xfId="0" applyFont="1" applyFill="1" applyBorder="1" applyAlignment="1">
      <alignment horizontal="center" vertical="center"/>
    </xf>
    <xf numFmtId="0" fontId="1" fillId="6" borderId="55" xfId="0" applyFont="1" applyFill="1" applyBorder="1" applyAlignment="1">
      <alignment horizontal="center" vertical="center"/>
    </xf>
    <xf numFmtId="0" fontId="1" fillId="6" borderId="56" xfId="0" applyFont="1" applyFill="1" applyBorder="1" applyAlignment="1">
      <alignment horizontal="center" vertical="center"/>
    </xf>
    <xf numFmtId="0" fontId="36" fillId="9" borderId="44" xfId="0" applyFont="1" applyFill="1" applyBorder="1" applyAlignment="1">
      <alignment horizontal="center" vertical="center"/>
    </xf>
    <xf numFmtId="0" fontId="36" fillId="9" borderId="46" xfId="0" applyFont="1" applyFill="1" applyBorder="1" applyAlignment="1">
      <alignment horizontal="center" vertical="center"/>
    </xf>
    <xf numFmtId="0" fontId="1" fillId="9" borderId="44" xfId="0" applyFont="1" applyFill="1" applyBorder="1" applyAlignment="1">
      <alignment horizontal="center" vertical="center"/>
    </xf>
    <xf numFmtId="0" fontId="1" fillId="9" borderId="46" xfId="0" applyFont="1" applyFill="1" applyBorder="1" applyAlignment="1">
      <alignment horizontal="center" vertical="center"/>
    </xf>
    <xf numFmtId="0" fontId="1" fillId="9" borderId="47" xfId="0" applyFont="1" applyFill="1" applyBorder="1" applyAlignment="1">
      <alignment horizontal="center" vertical="center"/>
    </xf>
    <xf numFmtId="2" fontId="1" fillId="10" borderId="31" xfId="0" applyNumberFormat="1" applyFont="1" applyFill="1" applyBorder="1" applyAlignment="1">
      <alignment horizontal="center" vertical="center"/>
    </xf>
    <xf numFmtId="2" fontId="1" fillId="10" borderId="0" xfId="0" applyNumberFormat="1" applyFont="1" applyFill="1" applyAlignment="1">
      <alignment horizontal="center" vertical="center"/>
    </xf>
    <xf numFmtId="2" fontId="1" fillId="10" borderId="32" xfId="0" applyNumberFormat="1" applyFont="1" applyFill="1" applyBorder="1" applyAlignment="1">
      <alignment horizontal="center" vertical="center"/>
    </xf>
    <xf numFmtId="0" fontId="1" fillId="10" borderId="0" xfId="0" applyFont="1" applyFill="1" applyAlignment="1">
      <alignment horizontal="center" vertical="center"/>
    </xf>
    <xf numFmtId="0" fontId="1" fillId="9" borderId="30" xfId="0" applyFont="1" applyFill="1" applyBorder="1" applyAlignment="1">
      <alignment horizontal="center" vertical="center"/>
    </xf>
    <xf numFmtId="2" fontId="1" fillId="9" borderId="63" xfId="0" quotePrefix="1" applyNumberFormat="1" applyFont="1" applyFill="1" applyBorder="1" applyAlignment="1">
      <alignment horizontal="center" vertical="center"/>
    </xf>
    <xf numFmtId="2" fontId="1" fillId="9" borderId="32" xfId="0" quotePrefix="1" applyNumberFormat="1" applyFont="1" applyFill="1" applyBorder="1" applyAlignment="1">
      <alignment horizontal="center" vertical="center"/>
    </xf>
    <xf numFmtId="0" fontId="37" fillId="0" borderId="32" xfId="0" applyFont="1" applyBorder="1" applyAlignment="1">
      <alignment horizontal="center" vertical="center"/>
    </xf>
    <xf numFmtId="0" fontId="0" fillId="11" borderId="32" xfId="0" applyFill="1" applyBorder="1" applyAlignment="1">
      <alignment horizontal="center"/>
    </xf>
    <xf numFmtId="0" fontId="0" fillId="11" borderId="54" xfId="0" applyFill="1" applyBorder="1" applyAlignment="1">
      <alignment horizontal="center"/>
    </xf>
    <xf numFmtId="0" fontId="0" fillId="11" borderId="55" xfId="0" applyFill="1" applyBorder="1" applyAlignment="1">
      <alignment horizontal="center"/>
    </xf>
    <xf numFmtId="0" fontId="0" fillId="11" borderId="30" xfId="0" applyFill="1" applyBorder="1" applyAlignment="1">
      <alignment horizontal="center"/>
    </xf>
    <xf numFmtId="2" fontId="1" fillId="6" borderId="45" xfId="0" quotePrefix="1" applyNumberFormat="1" applyFont="1" applyFill="1" applyBorder="1" applyAlignment="1">
      <alignment horizontal="center" vertical="center"/>
    </xf>
    <xf numFmtId="0" fontId="0" fillId="11" borderId="59" xfId="0" applyFill="1" applyBorder="1" applyAlignment="1">
      <alignment horizontal="center"/>
    </xf>
    <xf numFmtId="0" fontId="0" fillId="11" borderId="56" xfId="0" applyFill="1" applyBorder="1" applyAlignment="1">
      <alignment horizontal="center"/>
    </xf>
    <xf numFmtId="2" fontId="1" fillId="6" borderId="67" xfId="0" applyNumberFormat="1" applyFont="1" applyFill="1" applyBorder="1" applyAlignment="1">
      <alignment horizontal="center" vertical="center"/>
    </xf>
    <xf numFmtId="2" fontId="1" fillId="6" borderId="63" xfId="0" applyNumberFormat="1" applyFont="1" applyFill="1" applyBorder="1" applyAlignment="1">
      <alignment horizontal="center" vertical="center"/>
    </xf>
    <xf numFmtId="2" fontId="1" fillId="6" borderId="32" xfId="0" quotePrefix="1" applyNumberFormat="1" applyFont="1" applyFill="1" applyBorder="1" applyAlignment="1">
      <alignment horizontal="center" vertical="center"/>
    </xf>
    <xf numFmtId="0" fontId="1" fillId="6" borderId="30" xfId="0" applyFont="1" applyFill="1" applyBorder="1" applyAlignment="1">
      <alignment horizontal="center" vertical="center"/>
    </xf>
    <xf numFmtId="2" fontId="1" fillId="6" borderId="63" xfId="0" quotePrefix="1" applyNumberFormat="1" applyFont="1" applyFill="1" applyBorder="1" applyAlignment="1">
      <alignment horizontal="center" vertical="center"/>
    </xf>
    <xf numFmtId="0" fontId="1" fillId="0" borderId="48" xfId="0" applyFont="1" applyBorder="1" applyAlignment="1">
      <alignment horizontal="center" vertical="center"/>
    </xf>
    <xf numFmtId="0" fontId="0" fillId="11" borderId="57" xfId="0" applyFill="1" applyBorder="1" applyAlignment="1">
      <alignment horizontal="center"/>
    </xf>
    <xf numFmtId="0" fontId="2" fillId="0" borderId="17" xfId="0" applyFont="1" applyBorder="1" applyAlignment="1">
      <alignment horizontal="left" vertical="center" wrapText="1"/>
    </xf>
    <xf numFmtId="2" fontId="1" fillId="10" borderId="25" xfId="0" applyNumberFormat="1" applyFont="1" applyFill="1" applyBorder="1" applyAlignment="1">
      <alignment horizontal="center" vertical="center"/>
    </xf>
    <xf numFmtId="2" fontId="1" fillId="10" borderId="26" xfId="0" applyNumberFormat="1" applyFont="1" applyFill="1" applyBorder="1" applyAlignment="1">
      <alignment horizontal="center" vertical="center"/>
    </xf>
    <xf numFmtId="2" fontId="1" fillId="10" borderId="27" xfId="0" applyNumberFormat="1" applyFont="1" applyFill="1" applyBorder="1" applyAlignment="1">
      <alignment horizontal="center" vertical="center"/>
    </xf>
    <xf numFmtId="1" fontId="0" fillId="7" borderId="0" xfId="0" applyNumberFormat="1" applyFill="1"/>
    <xf numFmtId="0" fontId="1" fillId="10" borderId="25" xfId="0" applyFont="1" applyFill="1" applyBorder="1" applyAlignment="1">
      <alignment horizontal="center" vertical="center"/>
    </xf>
    <xf numFmtId="0" fontId="1" fillId="10" borderId="27" xfId="0" applyFont="1" applyFill="1" applyBorder="1" applyAlignment="1">
      <alignment horizontal="center" vertical="center"/>
    </xf>
    <xf numFmtId="2" fontId="1" fillId="10" borderId="67" xfId="0" applyNumberFormat="1" applyFont="1" applyFill="1" applyBorder="1" applyAlignment="1">
      <alignment horizontal="center" vertical="center" wrapText="1"/>
    </xf>
    <xf numFmtId="2" fontId="1" fillId="10" borderId="68" xfId="0" applyNumberFormat="1" applyFont="1" applyFill="1" applyBorder="1" applyAlignment="1">
      <alignment horizontal="center" vertical="center" wrapText="1"/>
    </xf>
    <xf numFmtId="0" fontId="1" fillId="10" borderId="40" xfId="8" applyFont="1" applyFill="1" applyBorder="1" applyAlignment="1">
      <alignment horizontal="center" vertical="center"/>
    </xf>
    <xf numFmtId="168" fontId="31" fillId="2" borderId="2" xfId="2" applyFont="1" applyFill="1" applyBorder="1" applyAlignment="1" applyProtection="1">
      <alignment horizontal="center" vertical="center" wrapText="1"/>
      <protection locked="0"/>
    </xf>
    <xf numFmtId="171" fontId="2" fillId="0" borderId="2" xfId="0" applyNumberFormat="1" applyFont="1" applyBorder="1" applyAlignment="1" applyProtection="1">
      <alignment horizontal="center" vertical="center" wrapText="1"/>
      <protection locked="0"/>
    </xf>
    <xf numFmtId="164" fontId="2" fillId="0" borderId="2" xfId="0" applyNumberFormat="1" applyFont="1" applyBorder="1" applyAlignment="1" applyProtection="1">
      <alignment horizontal="center" vertical="center" wrapText="1"/>
      <protection locked="0"/>
    </xf>
    <xf numFmtId="164" fontId="0" fillId="0" borderId="0" xfId="0" applyNumberFormat="1" applyProtection="1">
      <protection locked="0"/>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xf>
    <xf numFmtId="168" fontId="0" fillId="2" borderId="2" xfId="2" applyFont="1" applyFill="1" applyBorder="1" applyAlignment="1" applyProtection="1">
      <alignment vertical="center"/>
    </xf>
    <xf numFmtId="0" fontId="2" fillId="2" borderId="0" xfId="0" applyFont="1" applyFill="1" applyAlignment="1">
      <alignment horizontal="center"/>
    </xf>
    <xf numFmtId="2" fontId="2" fillId="2" borderId="0" xfId="0" applyNumberFormat="1" applyFont="1" applyFill="1" applyAlignment="1" applyProtection="1">
      <alignment horizontal="center"/>
      <protection locked="0"/>
    </xf>
    <xf numFmtId="0" fontId="1" fillId="0" borderId="0" xfId="0" applyFont="1"/>
    <xf numFmtId="2" fontId="2" fillId="0" borderId="2" xfId="0" applyNumberFormat="1" applyFont="1" applyBorder="1" applyAlignment="1" applyProtection="1">
      <alignment horizontal="center" vertical="center" wrapText="1"/>
      <protection locked="0"/>
    </xf>
    <xf numFmtId="168" fontId="0" fillId="0" borderId="0" xfId="2" applyFont="1"/>
    <xf numFmtId="0" fontId="2" fillId="0" borderId="0" xfId="0" applyFont="1" applyAlignment="1">
      <alignment horizontal="left" vertical="center"/>
    </xf>
    <xf numFmtId="0" fontId="18" fillId="8" borderId="17" xfId="0" applyFont="1" applyFill="1" applyBorder="1" applyAlignment="1">
      <alignment horizontal="center"/>
    </xf>
    <xf numFmtId="2" fontId="18" fillId="8" borderId="17" xfId="0" applyNumberFormat="1" applyFont="1" applyFill="1" applyBorder="1" applyAlignment="1" applyProtection="1">
      <alignment horizontal="center"/>
      <protection locked="0"/>
    </xf>
    <xf numFmtId="0" fontId="18" fillId="0" borderId="0" xfId="0" applyFont="1" applyAlignment="1" applyProtection="1">
      <alignment horizontal="center"/>
      <protection locked="0"/>
    </xf>
    <xf numFmtId="0" fontId="0" fillId="7" borderId="17" xfId="0" applyFill="1" applyBorder="1" applyAlignment="1" applyProtection="1">
      <alignment horizontal="center"/>
      <protection locked="0"/>
    </xf>
    <xf numFmtId="0" fontId="1" fillId="0" borderId="0" xfId="0" applyFont="1" applyAlignment="1">
      <alignment vertical="top" wrapText="1"/>
    </xf>
    <xf numFmtId="165" fontId="2" fillId="0" borderId="2" xfId="9" applyFont="1" applyBorder="1" applyAlignment="1" applyProtection="1">
      <alignment vertical="center" wrapText="1"/>
      <protection locked="0"/>
    </xf>
    <xf numFmtId="172" fontId="2" fillId="0" borderId="2" xfId="3" applyNumberFormat="1" applyFont="1" applyBorder="1" applyAlignment="1" applyProtection="1">
      <alignment horizontal="center" vertical="center" wrapText="1"/>
      <protection locked="0"/>
    </xf>
    <xf numFmtId="172" fontId="0" fillId="0" borderId="2" xfId="3" applyNumberFormat="1" applyFont="1" applyBorder="1" applyAlignment="1" applyProtection="1">
      <alignment horizontal="center" vertical="center"/>
      <protection locked="0"/>
    </xf>
    <xf numFmtId="1" fontId="0" fillId="0" borderId="2" xfId="2" applyNumberFormat="1" applyFont="1" applyBorder="1" applyAlignment="1" applyProtection="1">
      <alignment horizontal="center" vertical="center"/>
    </xf>
    <xf numFmtId="3" fontId="0" fillId="0" borderId="2" xfId="0" applyNumberFormat="1" applyBorder="1" applyAlignment="1">
      <alignment horizontal="center" vertical="center"/>
    </xf>
    <xf numFmtId="168" fontId="2" fillId="0" borderId="2" xfId="2" applyFont="1" applyFill="1" applyBorder="1" applyAlignment="1" applyProtection="1">
      <alignment horizontal="center" vertical="center" wrapText="1"/>
    </xf>
    <xf numFmtId="168" fontId="2" fillId="0" borderId="2" xfId="2" applyFont="1" applyFill="1" applyBorder="1" applyAlignment="1" applyProtection="1">
      <alignment horizontal="center" vertical="center" wrapText="1"/>
      <protection locked="0"/>
    </xf>
    <xf numFmtId="0" fontId="31" fillId="0" borderId="2" xfId="0" applyFont="1" applyBorder="1" applyAlignment="1" applyProtection="1">
      <alignment horizontal="center" vertical="center" wrapText="1"/>
      <protection locked="0"/>
    </xf>
    <xf numFmtId="165" fontId="2" fillId="0" borderId="2" xfId="0" applyNumberFormat="1" applyFont="1" applyBorder="1" applyAlignment="1" applyProtection="1">
      <alignment horizontal="center" vertical="center" wrapText="1"/>
      <protection locked="0"/>
    </xf>
    <xf numFmtId="168" fontId="2" fillId="0" borderId="2" xfId="2" applyFont="1" applyFill="1" applyBorder="1" applyAlignment="1" applyProtection="1">
      <alignment vertical="center" wrapText="1"/>
    </xf>
    <xf numFmtId="0" fontId="1" fillId="0" borderId="23" xfId="0" applyFont="1" applyBorder="1" applyAlignment="1">
      <alignment horizontal="center" vertical="top"/>
    </xf>
    <xf numFmtId="0" fontId="11" fillId="2" borderId="0" xfId="0" applyFont="1" applyFill="1"/>
    <xf numFmtId="168" fontId="1" fillId="0" borderId="1" xfId="2" applyFont="1" applyBorder="1" applyAlignment="1" applyProtection="1">
      <alignment horizontal="center" vertical="center"/>
    </xf>
    <xf numFmtId="0" fontId="1" fillId="0" borderId="2" xfId="0" applyFont="1" applyBorder="1" applyAlignment="1">
      <alignment vertical="center" wrapText="1"/>
    </xf>
    <xf numFmtId="168" fontId="0" fillId="0" borderId="0" xfId="2" applyFont="1" applyProtection="1"/>
    <xf numFmtId="9" fontId="0" fillId="0" borderId="0" xfId="0" applyNumberFormat="1"/>
    <xf numFmtId="3" fontId="0" fillId="0" borderId="2" xfId="0" applyNumberFormat="1" applyBorder="1" applyAlignment="1" applyProtection="1">
      <alignment horizontal="center" vertical="center"/>
      <protection locked="0"/>
    </xf>
    <xf numFmtId="0" fontId="0" fillId="0" borderId="2" xfId="0" applyBorder="1" applyAlignment="1">
      <alignment horizontal="left"/>
    </xf>
    <xf numFmtId="3" fontId="0" fillId="0" borderId="2" xfId="2" applyNumberFormat="1" applyFont="1" applyBorder="1" applyAlignment="1" applyProtection="1">
      <alignment horizontal="center" vertical="center"/>
    </xf>
    <xf numFmtId="0" fontId="2" fillId="0" borderId="2" xfId="0" applyFont="1" applyBorder="1" applyAlignment="1">
      <alignment horizontal="left"/>
    </xf>
    <xf numFmtId="3" fontId="0" fillId="0" borderId="2" xfId="0" applyNumberFormat="1" applyBorder="1" applyAlignment="1">
      <alignment horizontal="center"/>
    </xf>
    <xf numFmtId="0" fontId="2"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0" fillId="2" borderId="2" xfId="0" applyFill="1" applyBorder="1" applyAlignment="1">
      <alignment horizontal="center"/>
    </xf>
    <xf numFmtId="0" fontId="32" fillId="0" borderId="0" xfId="0" applyFont="1"/>
    <xf numFmtId="0" fontId="2" fillId="2" borderId="17" xfId="0" applyFont="1" applyFill="1" applyBorder="1" applyAlignment="1">
      <alignment horizontal="center" vertical="center"/>
    </xf>
    <xf numFmtId="0" fontId="2" fillId="2" borderId="9" xfId="0" applyFont="1" applyFill="1" applyBorder="1" applyAlignment="1">
      <alignment horizontal="center" vertical="center"/>
    </xf>
    <xf numFmtId="9" fontId="0" fillId="0" borderId="2" xfId="3" applyFont="1" applyBorder="1" applyAlignment="1" applyProtection="1">
      <alignment horizontal="center" vertical="center"/>
    </xf>
    <xf numFmtId="0" fontId="0" fillId="0" borderId="3" xfId="0" applyBorder="1" applyAlignment="1">
      <alignment horizontal="left"/>
    </xf>
    <xf numFmtId="9" fontId="0" fillId="0" borderId="2" xfId="10" applyFont="1" applyBorder="1" applyAlignment="1" applyProtection="1">
      <alignment horizontal="center" vertical="center"/>
      <protection locked="0"/>
    </xf>
    <xf numFmtId="168" fontId="2" fillId="0" borderId="2" xfId="2" applyFont="1" applyFill="1" applyBorder="1" applyAlignment="1" applyProtection="1">
      <alignment vertical="center"/>
    </xf>
    <xf numFmtId="168" fontId="2" fillId="0" borderId="2" xfId="2" applyFont="1" applyFill="1" applyBorder="1" applyAlignment="1" applyProtection="1">
      <alignment horizontal="center" vertical="center"/>
      <protection locked="0"/>
    </xf>
    <xf numFmtId="168" fontId="0" fillId="0" borderId="2" xfId="2" applyFont="1" applyFill="1" applyBorder="1" applyAlignment="1" applyProtection="1">
      <alignment vertical="center"/>
    </xf>
    <xf numFmtId="2" fontId="2" fillId="0" borderId="2" xfId="0" applyNumberFormat="1" applyFont="1" applyBorder="1" applyAlignment="1">
      <alignment horizontal="center" vertical="center" wrapText="1"/>
    </xf>
    <xf numFmtId="168" fontId="2" fillId="0" borderId="2" xfId="2" applyFont="1" applyFill="1" applyBorder="1" applyAlignment="1" applyProtection="1">
      <alignment horizontal="center" vertical="center"/>
    </xf>
    <xf numFmtId="0" fontId="18" fillId="0" borderId="2" xfId="0" applyFont="1" applyBorder="1" applyAlignment="1" applyProtection="1">
      <alignment horizontal="justify" vertical="center"/>
      <protection locked="0"/>
    </xf>
    <xf numFmtId="168" fontId="2" fillId="0" borderId="2" xfId="2" applyFont="1" applyFill="1" applyBorder="1" applyAlignment="1" applyProtection="1">
      <alignment vertical="center"/>
      <protection locked="0"/>
    </xf>
    <xf numFmtId="0" fontId="2" fillId="0" borderId="2" xfId="14" applyBorder="1" applyAlignment="1" applyProtection="1">
      <alignment horizontal="center" vertical="center"/>
      <protection locked="0"/>
    </xf>
    <xf numFmtId="168" fontId="2" fillId="0" borderId="2" xfId="15" applyFont="1" applyBorder="1" applyAlignment="1" applyProtection="1">
      <alignment horizontal="center" vertical="center"/>
      <protection locked="0"/>
    </xf>
    <xf numFmtId="0" fontId="18" fillId="0" borderId="2" xfId="14" applyFont="1" applyBorder="1" applyAlignment="1" applyProtection="1">
      <alignment vertical="center" wrapText="1"/>
      <protection locked="0"/>
    </xf>
    <xf numFmtId="0" fontId="2" fillId="0" borderId="2" xfId="14" applyBorder="1" applyAlignment="1">
      <alignment horizontal="center" vertical="center" wrapText="1"/>
    </xf>
    <xf numFmtId="168" fontId="0" fillId="0" borderId="2" xfId="15" applyFont="1" applyBorder="1" applyAlignment="1" applyProtection="1">
      <alignment vertical="center"/>
    </xf>
    <xf numFmtId="0" fontId="4" fillId="0" borderId="2" xfId="14" applyFont="1" applyBorder="1" applyAlignment="1">
      <alignment horizontal="center" vertical="center"/>
    </xf>
    <xf numFmtId="0" fontId="18" fillId="0" borderId="2" xfId="14" applyFont="1" applyBorder="1" applyAlignment="1" applyProtection="1">
      <alignment horizontal="justify" vertical="center" wrapText="1"/>
      <protection locked="0"/>
    </xf>
    <xf numFmtId="168" fontId="2" fillId="0" borderId="2" xfId="15" applyFont="1" applyFill="1" applyBorder="1" applyAlignment="1" applyProtection="1">
      <alignment horizontal="center" vertical="center"/>
      <protection locked="0"/>
    </xf>
    <xf numFmtId="165" fontId="2" fillId="0" borderId="2" xfId="4" applyFont="1" applyBorder="1" applyAlignment="1" applyProtection="1">
      <alignment horizontal="center" vertical="center"/>
      <protection locked="0"/>
    </xf>
    <xf numFmtId="0" fontId="1" fillId="0" borderId="15" xfId="0" applyFont="1" applyBorder="1" applyAlignment="1">
      <alignment horizontal="left" vertical="center" wrapText="1"/>
    </xf>
    <xf numFmtId="0" fontId="2" fillId="0" borderId="2" xfId="0" quotePrefix="1" applyFont="1" applyBorder="1" applyAlignment="1">
      <alignment horizontal="left" vertical="center" wrapText="1"/>
    </xf>
    <xf numFmtId="0" fontId="2" fillId="0" borderId="2" xfId="0" quotePrefix="1" applyFont="1" applyBorder="1" applyAlignment="1">
      <alignment horizontal="center" vertical="center" wrapText="1"/>
    </xf>
    <xf numFmtId="0" fontId="1" fillId="0" borderId="2" xfId="0" applyFont="1" applyBorder="1" applyAlignment="1">
      <alignment horizontal="left" vertical="center" wrapText="1"/>
    </xf>
    <xf numFmtId="0" fontId="11" fillId="2" borderId="2" xfId="0" applyFont="1" applyFill="1" applyBorder="1" applyAlignment="1">
      <alignment horizontal="center" vertical="center" wrapText="1"/>
    </xf>
    <xf numFmtId="0" fontId="2" fillId="0" borderId="2" xfId="0" applyFont="1" applyBorder="1" applyAlignment="1">
      <alignment horizontal="left" vertical="center" wrapText="1"/>
    </xf>
    <xf numFmtId="9" fontId="2" fillId="0" borderId="2" xfId="3" applyFont="1" applyBorder="1" applyAlignment="1" applyProtection="1">
      <alignment horizontal="center" vertical="center" wrapText="1"/>
    </xf>
    <xf numFmtId="0" fontId="0" fillId="0" borderId="22" xfId="0" applyBorder="1"/>
    <xf numFmtId="165" fontId="2" fillId="0" borderId="2" xfId="0" applyNumberFormat="1" applyFont="1" applyBorder="1" applyAlignment="1">
      <alignment horizontal="center" vertical="center" wrapText="1"/>
    </xf>
    <xf numFmtId="0" fontId="1" fillId="0" borderId="19" xfId="0" applyFont="1" applyBorder="1" applyAlignment="1">
      <alignment horizontal="center" vertical="center"/>
    </xf>
    <xf numFmtId="0" fontId="0" fillId="0" borderId="16" xfId="0" applyBorder="1" applyAlignment="1">
      <alignment horizontal="center" vertical="center"/>
    </xf>
    <xf numFmtId="9" fontId="2" fillId="0" borderId="2" xfId="3" applyFont="1" applyFill="1" applyBorder="1" applyAlignment="1" applyProtection="1">
      <alignment horizontal="center" vertical="center" wrapText="1"/>
    </xf>
    <xf numFmtId="0" fontId="1" fillId="0" borderId="2" xfId="0" applyFont="1" applyBorder="1" applyAlignment="1">
      <alignment wrapText="1"/>
    </xf>
    <xf numFmtId="0" fontId="4" fillId="0" borderId="2" xfId="0" applyFont="1" applyBorder="1" applyAlignment="1">
      <alignment vertical="center" wrapText="1"/>
    </xf>
    <xf numFmtId="0" fontId="2" fillId="0" borderId="17" xfId="0" quotePrefix="1" applyFont="1" applyBorder="1" applyAlignment="1">
      <alignment horizontal="left" vertical="center" wrapText="1"/>
    </xf>
    <xf numFmtId="0" fontId="2" fillId="0" borderId="2" xfId="0" quotePrefix="1" applyFont="1" applyBorder="1" applyAlignment="1">
      <alignment horizontal="right" vertical="center" wrapText="1"/>
    </xf>
    <xf numFmtId="0" fontId="1" fillId="0" borderId="2" xfId="0" applyFont="1" applyBorder="1" applyAlignment="1">
      <alignment horizontal="justify" vertical="center"/>
    </xf>
    <xf numFmtId="0" fontId="2" fillId="0" borderId="1" xfId="0" applyFont="1" applyBorder="1" applyAlignment="1">
      <alignment horizontal="justify" vertical="center"/>
    </xf>
    <xf numFmtId="3" fontId="2" fillId="0" borderId="2" xfId="0" applyNumberFormat="1" applyFont="1" applyBorder="1" applyAlignment="1">
      <alignment horizontal="center" vertical="center" wrapText="1"/>
    </xf>
    <xf numFmtId="0" fontId="2" fillId="0" borderId="23" xfId="0" applyFont="1" applyBorder="1" applyAlignment="1">
      <alignment vertical="center"/>
    </xf>
    <xf numFmtId="3" fontId="2" fillId="6" borderId="23" xfId="4" applyNumberFormat="1" applyFont="1" applyFill="1" applyBorder="1" applyAlignment="1" applyProtection="1">
      <alignment horizontal="center" vertical="center"/>
    </xf>
    <xf numFmtId="0" fontId="2" fillId="0" borderId="9" xfId="0" applyFont="1" applyBorder="1" applyAlignment="1">
      <alignment wrapText="1"/>
    </xf>
    <xf numFmtId="0" fontId="2" fillId="0" borderId="1" xfId="0" applyFont="1" applyBorder="1" applyAlignment="1">
      <alignment vertical="center" wrapText="1"/>
    </xf>
    <xf numFmtId="0" fontId="31" fillId="0" borderId="2" xfId="0" applyFont="1" applyBorder="1" applyAlignment="1">
      <alignment horizontal="left" vertical="center" wrapText="1"/>
    </xf>
    <xf numFmtId="0" fontId="11" fillId="0" borderId="2" xfId="0" applyFont="1" applyBorder="1" applyAlignment="1">
      <alignment vertical="center" wrapText="1"/>
    </xf>
    <xf numFmtId="0" fontId="31" fillId="2" borderId="0" xfId="0" applyFont="1" applyFill="1"/>
    <xf numFmtId="0" fontId="42" fillId="0" borderId="2" xfId="0" quotePrefix="1" applyFont="1" applyBorder="1" applyAlignment="1">
      <alignment horizontal="left" vertical="center" wrapText="1"/>
    </xf>
    <xf numFmtId="0" fontId="0" fillId="0" borderId="2" xfId="0" quotePrefix="1" applyBorder="1" applyAlignment="1">
      <alignment horizontal="center" vertical="center"/>
    </xf>
    <xf numFmtId="0" fontId="0" fillId="0" borderId="2" xfId="0" applyBorder="1" applyAlignment="1">
      <alignment vertical="center" wrapText="1"/>
    </xf>
    <xf numFmtId="0" fontId="2" fillId="3" borderId="2" xfId="0" applyFont="1" applyFill="1" applyBorder="1" applyAlignment="1">
      <alignment horizontal="center" vertical="center" wrapText="1"/>
    </xf>
    <xf numFmtId="1" fontId="2" fillId="0" borderId="2" xfId="0" applyNumberFormat="1" applyFont="1" applyBorder="1" applyAlignment="1">
      <alignment horizontal="center" vertical="center" wrapText="1"/>
    </xf>
    <xf numFmtId="0" fontId="18" fillId="2" borderId="2" xfId="0" applyFont="1" applyFill="1" applyBorder="1" applyAlignment="1">
      <alignment vertical="center" wrapText="1"/>
    </xf>
    <xf numFmtId="2" fontId="2" fillId="0" borderId="2" xfId="4" applyNumberFormat="1" applyFont="1" applyBorder="1" applyAlignment="1" applyProtection="1">
      <alignment horizontal="center" vertical="center" wrapText="1"/>
    </xf>
    <xf numFmtId="1" fontId="0" fillId="0" borderId="0" xfId="0" applyNumberFormat="1"/>
    <xf numFmtId="0" fontId="6" fillId="0" borderId="2" xfId="0" applyFont="1" applyBorder="1" applyAlignment="1">
      <alignment horizontal="left" vertical="center" wrapText="1"/>
    </xf>
    <xf numFmtId="0" fontId="6" fillId="0" borderId="2" xfId="0" applyFont="1" applyBorder="1"/>
    <xf numFmtId="1" fontId="0" fillId="0" borderId="2" xfId="0" applyNumberFormat="1" applyBorder="1" applyAlignment="1">
      <alignment horizontal="center" vertical="center"/>
    </xf>
    <xf numFmtId="0" fontId="2" fillId="0" borderId="15" xfId="0" applyFont="1" applyBorder="1" applyAlignment="1">
      <alignment vertical="center"/>
    </xf>
    <xf numFmtId="173" fontId="0" fillId="0" borderId="2" xfId="0" applyNumberFormat="1" applyBorder="1" applyAlignment="1">
      <alignment horizontal="center" vertical="center"/>
    </xf>
    <xf numFmtId="0" fontId="21" fillId="0" borderId="2" xfId="0" applyFont="1" applyBorder="1" applyAlignment="1">
      <alignment wrapText="1"/>
    </xf>
    <xf numFmtId="168" fontId="0" fillId="0" borderId="2" xfId="2" applyFont="1" applyFill="1" applyBorder="1" applyAlignment="1" applyProtection="1">
      <alignment horizontal="center" vertical="center"/>
    </xf>
    <xf numFmtId="0" fontId="40" fillId="0" borderId="70" xfId="0" quotePrefix="1" applyFont="1" applyBorder="1" applyAlignment="1">
      <alignment horizontal="left" vertical="center"/>
    </xf>
    <xf numFmtId="0" fontId="6" fillId="0" borderId="2" xfId="0" applyFont="1" applyBorder="1" applyAlignment="1">
      <alignment horizontal="left" vertical="center"/>
    </xf>
    <xf numFmtId="173" fontId="2" fillId="0" borderId="2" xfId="0" applyNumberFormat="1" applyFont="1" applyBorder="1" applyAlignment="1">
      <alignment horizontal="center" vertical="center"/>
    </xf>
    <xf numFmtId="172" fontId="0" fillId="0" borderId="2" xfId="0" applyNumberFormat="1" applyBorder="1" applyAlignment="1">
      <alignment horizontal="center" vertical="center"/>
    </xf>
    <xf numFmtId="0" fontId="6" fillId="0" borderId="15" xfId="0" applyFont="1" applyBorder="1"/>
    <xf numFmtId="0" fontId="2" fillId="0" borderId="15" xfId="0" applyFont="1" applyBorder="1" applyAlignment="1">
      <alignment vertical="center" wrapText="1"/>
    </xf>
    <xf numFmtId="0" fontId="4" fillId="0" borderId="15" xfId="0" applyFont="1" applyBorder="1" applyAlignment="1">
      <alignment horizontal="left" vertical="center" wrapText="1"/>
    </xf>
    <xf numFmtId="0" fontId="2" fillId="0" borderId="15" xfId="0" applyFont="1" applyBorder="1" applyAlignment="1">
      <alignment horizontal="center" vertical="center" wrapText="1"/>
    </xf>
    <xf numFmtId="3" fontId="0" fillId="0" borderId="2" xfId="9" applyNumberFormat="1" applyFont="1" applyBorder="1" applyAlignment="1" applyProtection="1">
      <alignment horizontal="center" vertical="center"/>
    </xf>
    <xf numFmtId="0" fontId="18" fillId="0" borderId="15" xfId="0" applyFont="1" applyBorder="1" applyAlignment="1">
      <alignment horizontal="left" vertical="center" wrapText="1"/>
    </xf>
    <xf numFmtId="0" fontId="2" fillId="0" borderId="15" xfId="0" applyFont="1" applyBorder="1" applyAlignment="1">
      <alignment horizontal="center" vertical="center"/>
    </xf>
    <xf numFmtId="0" fontId="0" fillId="0" borderId="16" xfId="0" applyBorder="1"/>
    <xf numFmtId="0" fontId="4" fillId="0" borderId="15" xfId="0" applyFont="1" applyBorder="1" applyAlignment="1">
      <alignment wrapText="1"/>
    </xf>
    <xf numFmtId="0" fontId="4" fillId="0" borderId="2" xfId="0" applyFont="1" applyBorder="1" applyAlignment="1">
      <alignment horizontal="left" vertical="center"/>
    </xf>
    <xf numFmtId="0" fontId="4" fillId="0" borderId="2" xfId="0" applyFont="1" applyBorder="1"/>
    <xf numFmtId="0" fontId="1" fillId="0" borderId="2" xfId="0" applyFont="1" applyBorder="1"/>
    <xf numFmtId="0" fontId="2" fillId="0" borderId="2" xfId="0" applyFont="1" applyBorder="1" applyAlignment="1">
      <alignment horizontal="justify" vertical="center"/>
    </xf>
    <xf numFmtId="0" fontId="1" fillId="0" borderId="2" xfId="0" applyFont="1" applyBorder="1" applyAlignment="1">
      <alignment horizontal="left" vertical="center"/>
    </xf>
    <xf numFmtId="0" fontId="42" fillId="0" borderId="2" xfId="0" applyFont="1" applyBorder="1" applyAlignment="1">
      <alignment vertical="center"/>
    </xf>
    <xf numFmtId="1" fontId="2" fillId="0" borderId="2" xfId="0" applyNumberFormat="1" applyFont="1" applyBorder="1" applyAlignment="1">
      <alignment horizontal="center" vertical="center"/>
    </xf>
    <xf numFmtId="172" fontId="2" fillId="0" borderId="2" xfId="0" applyNumberFormat="1" applyFont="1" applyBorder="1" applyAlignment="1">
      <alignment horizontal="center" vertical="center"/>
    </xf>
    <xf numFmtId="0" fontId="11" fillId="0" borderId="0" xfId="0" applyFont="1"/>
    <xf numFmtId="0" fontId="7" fillId="0" borderId="0" xfId="0" applyFont="1"/>
    <xf numFmtId="0" fontId="6" fillId="0" borderId="2" xfId="0" applyFont="1" applyBorder="1" applyAlignment="1">
      <alignment vertical="center"/>
    </xf>
    <xf numFmtId="0" fontId="4" fillId="0" borderId="15" xfId="0" applyFont="1" applyBorder="1" applyAlignment="1">
      <alignment vertical="center" wrapText="1"/>
    </xf>
    <xf numFmtId="0" fontId="18" fillId="0" borderId="15" xfId="0" applyFont="1" applyBorder="1" applyAlignment="1">
      <alignment vertical="center" wrapText="1"/>
    </xf>
    <xf numFmtId="172" fontId="0" fillId="0" borderId="2" xfId="3" applyNumberFormat="1" applyFont="1" applyBorder="1" applyAlignment="1" applyProtection="1">
      <alignment horizontal="center" vertical="center"/>
    </xf>
    <xf numFmtId="0" fontId="0" fillId="0" borderId="16" xfId="0" applyBorder="1" applyAlignment="1">
      <alignment vertical="center"/>
    </xf>
    <xf numFmtId="0" fontId="6" fillId="0" borderId="2" xfId="0" applyFont="1" applyBorder="1" applyAlignment="1">
      <alignment vertical="center" wrapText="1"/>
    </xf>
    <xf numFmtId="0" fontId="6" fillId="0" borderId="15" xfId="0" applyFont="1" applyBorder="1" applyAlignment="1">
      <alignment wrapText="1"/>
    </xf>
    <xf numFmtId="0" fontId="6" fillId="0" borderId="15" xfId="0" applyFont="1" applyBorder="1" applyAlignment="1">
      <alignment vertical="center" wrapText="1"/>
    </xf>
    <xf numFmtId="0" fontId="2" fillId="0" borderId="15" xfId="0" applyFont="1" applyBorder="1" applyAlignment="1">
      <alignment horizontal="left" vertical="center" wrapText="1"/>
    </xf>
    <xf numFmtId="0" fontId="2" fillId="0" borderId="15" xfId="0" applyFont="1" applyBorder="1" applyAlignment="1">
      <alignment horizontal="left" vertical="center"/>
    </xf>
    <xf numFmtId="0" fontId="0" fillId="0" borderId="8" xfId="0" applyBorder="1"/>
    <xf numFmtId="0" fontId="4" fillId="0" borderId="2" xfId="0" applyFont="1" applyBorder="1" applyAlignment="1">
      <alignment vertical="center"/>
    </xf>
    <xf numFmtId="0" fontId="4" fillId="0" borderId="15" xfId="0" applyFont="1" applyBorder="1" applyAlignment="1">
      <alignment vertical="center"/>
    </xf>
    <xf numFmtId="9" fontId="2" fillId="0" borderId="2" xfId="3" applyFont="1" applyBorder="1" applyAlignment="1" applyProtection="1">
      <alignment horizontal="center" vertical="center"/>
    </xf>
    <xf numFmtId="0" fontId="6" fillId="0" borderId="15" xfId="0" applyFont="1" applyBorder="1" applyAlignment="1">
      <alignment vertical="center"/>
    </xf>
    <xf numFmtId="0" fontId="7" fillId="0" borderId="2" xfId="0" applyFont="1" applyBorder="1"/>
    <xf numFmtId="0" fontId="0" fillId="0" borderId="10" xfId="0" applyBorder="1"/>
    <xf numFmtId="0" fontId="0" fillId="0" borderId="17" xfId="0" applyBorder="1"/>
    <xf numFmtId="0" fontId="1" fillId="0" borderId="0" xfId="0" applyFont="1" applyAlignment="1">
      <alignment horizontal="justify" vertical="center" wrapText="1"/>
    </xf>
    <xf numFmtId="0" fontId="4" fillId="0" borderId="0" xfId="0" applyFont="1" applyAlignment="1">
      <alignment horizontal="justify" vertical="center" wrapText="1"/>
    </xf>
    <xf numFmtId="0" fontId="10" fillId="0" borderId="0" xfId="0" applyFont="1" applyAlignment="1">
      <alignment horizontal="left" vertical="center" wrapText="1"/>
    </xf>
    <xf numFmtId="0" fontId="0" fillId="0" borderId="16" xfId="0" quotePrefix="1" applyBorder="1" applyAlignment="1">
      <alignment horizontal="center" vertical="center"/>
    </xf>
    <xf numFmtId="0" fontId="6" fillId="0" borderId="2" xfId="0" applyFont="1" applyBorder="1" applyAlignment="1">
      <alignment horizontal="left" wrapText="1"/>
    </xf>
    <xf numFmtId="0" fontId="2" fillId="0" borderId="16" xfId="0" applyFont="1" applyBorder="1" applyAlignment="1">
      <alignment horizontal="center" vertical="center"/>
    </xf>
    <xf numFmtId="0" fontId="4" fillId="0" borderId="2" xfId="0" applyFont="1" applyBorder="1" applyAlignment="1">
      <alignment horizontal="left" wrapText="1"/>
    </xf>
    <xf numFmtId="10" fontId="0" fillId="0" borderId="0" xfId="0" applyNumberFormat="1"/>
    <xf numFmtId="172" fontId="0" fillId="0" borderId="2" xfId="2" applyNumberFormat="1" applyFont="1" applyBorder="1" applyAlignment="1" applyProtection="1">
      <alignment horizontal="center" vertical="center"/>
    </xf>
    <xf numFmtId="10" fontId="0" fillId="0" borderId="2" xfId="2" applyNumberFormat="1" applyFont="1" applyBorder="1" applyAlignment="1" applyProtection="1">
      <alignment horizontal="center" vertical="center"/>
    </xf>
    <xf numFmtId="0" fontId="6" fillId="0" borderId="2" xfId="0" applyFont="1" applyBorder="1" applyAlignment="1">
      <alignment wrapText="1"/>
    </xf>
    <xf numFmtId="0" fontId="2" fillId="0" borderId="15" xfId="0" applyFont="1" applyBorder="1" applyAlignment="1">
      <alignment horizontal="right" vertical="center"/>
    </xf>
    <xf numFmtId="0" fontId="18" fillId="0" borderId="2" xfId="0" applyFont="1" applyBorder="1"/>
    <xf numFmtId="0" fontId="11" fillId="0" borderId="2" xfId="0" applyFont="1" applyBorder="1" applyAlignment="1">
      <alignment horizontal="left" vertical="center" wrapText="1"/>
    </xf>
    <xf numFmtId="0" fontId="42" fillId="0" borderId="15" xfId="0" applyFont="1" applyBorder="1" applyAlignment="1">
      <alignment vertical="center"/>
    </xf>
    <xf numFmtId="0" fontId="0" fillId="0" borderId="3" xfId="0" applyBorder="1" applyAlignment="1">
      <alignment horizontal="center" vertical="center"/>
    </xf>
    <xf numFmtId="0" fontId="1" fillId="0" borderId="8" xfId="0" applyFont="1" applyBorder="1" applyAlignment="1">
      <alignment horizontal="left" vertical="center" wrapText="1"/>
    </xf>
    <xf numFmtId="0" fontId="1" fillId="0" borderId="8" xfId="0" applyFont="1" applyBorder="1" applyAlignment="1" applyProtection="1">
      <alignment horizontal="left" vertical="center" wrapText="1"/>
      <protection locked="0"/>
    </xf>
    <xf numFmtId="0" fontId="1" fillId="0" borderId="13" xfId="0" applyFont="1" applyBorder="1" applyAlignment="1" applyProtection="1">
      <alignment horizontal="left" vertical="center" wrapText="1"/>
      <protection locked="0"/>
    </xf>
    <xf numFmtId="0" fontId="1" fillId="0" borderId="14" xfId="0" applyFont="1" applyBorder="1" applyAlignment="1" applyProtection="1">
      <alignment horizontal="left" vertical="center" wrapText="1"/>
      <protection locked="0"/>
    </xf>
    <xf numFmtId="0" fontId="7" fillId="0" borderId="0" xfId="0" applyFont="1" applyAlignment="1" applyProtection="1">
      <alignment horizontal="justify" vertical="center" wrapText="1"/>
      <protection locked="0"/>
    </xf>
    <xf numFmtId="0" fontId="7" fillId="0" borderId="0" xfId="0" applyFont="1" applyAlignment="1" applyProtection="1">
      <alignment vertical="center" wrapText="1"/>
      <protection locked="0"/>
    </xf>
    <xf numFmtId="170" fontId="35" fillId="5" borderId="24" xfId="7" applyNumberFormat="1" applyFont="1" applyAlignment="1" applyProtection="1">
      <alignment horizontal="center" vertical="center" wrapText="1"/>
      <protection locked="0"/>
    </xf>
    <xf numFmtId="0" fontId="1" fillId="9" borderId="25" xfId="0" applyFont="1" applyFill="1" applyBorder="1" applyAlignment="1">
      <alignment horizontal="center" vertical="center"/>
    </xf>
    <xf numFmtId="0" fontId="1" fillId="9" borderId="26" xfId="0" applyFont="1" applyFill="1" applyBorder="1" applyAlignment="1">
      <alignment horizontal="center" vertical="center"/>
    </xf>
    <xf numFmtId="0" fontId="1" fillId="9" borderId="27" xfId="0" applyFont="1" applyFill="1" applyBorder="1" applyAlignment="1">
      <alignment horizontal="center" vertical="center"/>
    </xf>
    <xf numFmtId="0" fontId="36" fillId="9" borderId="25" xfId="0" applyFont="1" applyFill="1" applyBorder="1" applyAlignment="1">
      <alignment horizontal="center" vertical="center"/>
    </xf>
    <xf numFmtId="0" fontId="36" fillId="9" borderId="26" xfId="0" applyFont="1" applyFill="1" applyBorder="1" applyAlignment="1">
      <alignment horizontal="center" vertical="center"/>
    </xf>
    <xf numFmtId="0" fontId="36" fillId="9" borderId="27" xfId="0" applyFont="1" applyFill="1" applyBorder="1" applyAlignment="1">
      <alignment horizontal="center" vertical="center"/>
    </xf>
    <xf numFmtId="2" fontId="1" fillId="7" borderId="36" xfId="0" applyNumberFormat="1" applyFont="1" applyFill="1" applyBorder="1" applyAlignment="1">
      <alignment horizontal="center" vertical="center"/>
    </xf>
    <xf numFmtId="2" fontId="1" fillId="7" borderId="17" xfId="0" applyNumberFormat="1" applyFont="1" applyFill="1" applyBorder="1" applyAlignment="1">
      <alignment horizontal="center" vertical="center"/>
    </xf>
    <xf numFmtId="2" fontId="1" fillId="7" borderId="55" xfId="0" applyNumberFormat="1" applyFont="1" applyFill="1" applyBorder="1" applyAlignment="1">
      <alignment horizontal="center" vertical="center"/>
    </xf>
    <xf numFmtId="0" fontId="1" fillId="6" borderId="38" xfId="0" applyFont="1" applyFill="1" applyBorder="1" applyAlignment="1">
      <alignment horizontal="center" vertical="center" wrapText="1"/>
    </xf>
    <xf numFmtId="0" fontId="1" fillId="6" borderId="39" xfId="0" applyFont="1" applyFill="1" applyBorder="1" applyAlignment="1">
      <alignment horizontal="center" vertical="center" wrapText="1"/>
    </xf>
    <xf numFmtId="0" fontId="1" fillId="6" borderId="40" xfId="0" applyFont="1" applyFill="1" applyBorder="1" applyAlignment="1">
      <alignment horizontal="center" vertical="center" wrapText="1"/>
    </xf>
    <xf numFmtId="170" fontId="1" fillId="10" borderId="25" xfId="0" applyNumberFormat="1" applyFont="1" applyFill="1" applyBorder="1" applyAlignment="1">
      <alignment horizontal="center" vertical="center"/>
    </xf>
    <xf numFmtId="170" fontId="1" fillId="10" borderId="26" xfId="0" applyNumberFormat="1" applyFont="1" applyFill="1" applyBorder="1" applyAlignment="1">
      <alignment horizontal="center" vertical="center"/>
    </xf>
    <xf numFmtId="170" fontId="1" fillId="10" borderId="27" xfId="0" applyNumberFormat="1" applyFont="1" applyFill="1" applyBorder="1" applyAlignment="1">
      <alignment horizontal="center" vertical="center"/>
    </xf>
    <xf numFmtId="0" fontId="1" fillId="7" borderId="36" xfId="0" applyFont="1" applyFill="1" applyBorder="1" applyAlignment="1" applyProtection="1">
      <alignment horizontal="center" vertical="center" wrapText="1"/>
      <protection locked="0"/>
    </xf>
    <xf numFmtId="0" fontId="1" fillId="7" borderId="17" xfId="0" applyFont="1" applyFill="1" applyBorder="1" applyAlignment="1" applyProtection="1">
      <alignment horizontal="center" vertical="center" wrapText="1"/>
      <protection locked="0"/>
    </xf>
    <xf numFmtId="0" fontId="1" fillId="7" borderId="55" xfId="0" applyFont="1" applyFill="1" applyBorder="1" applyAlignment="1" applyProtection="1">
      <alignment horizontal="center" vertical="center" wrapText="1"/>
      <protection locked="0"/>
    </xf>
    <xf numFmtId="2" fontId="1" fillId="7" borderId="36" xfId="0" applyNumberFormat="1" applyFont="1" applyFill="1" applyBorder="1" applyAlignment="1" applyProtection="1">
      <alignment horizontal="center" vertical="center" wrapText="1"/>
      <protection locked="0"/>
    </xf>
    <xf numFmtId="2" fontId="1" fillId="7" borderId="17" xfId="0" applyNumberFormat="1" applyFont="1" applyFill="1" applyBorder="1" applyAlignment="1" applyProtection="1">
      <alignment horizontal="center" vertical="center" wrapText="1"/>
      <protection locked="0"/>
    </xf>
    <xf numFmtId="2" fontId="1" fillId="7" borderId="55" xfId="0" applyNumberFormat="1" applyFont="1" applyFill="1" applyBorder="1" applyAlignment="1" applyProtection="1">
      <alignment horizontal="center" vertical="center" wrapText="1"/>
      <protection locked="0"/>
    </xf>
    <xf numFmtId="2" fontId="1" fillId="7" borderId="36" xfId="0" applyNumberFormat="1" applyFont="1" applyFill="1" applyBorder="1" applyAlignment="1" applyProtection="1">
      <alignment horizontal="center" vertical="center"/>
      <protection locked="0"/>
    </xf>
    <xf numFmtId="2" fontId="1" fillId="7" borderId="17" xfId="0" applyNumberFormat="1" applyFont="1" applyFill="1" applyBorder="1" applyAlignment="1" applyProtection="1">
      <alignment horizontal="center" vertical="center"/>
      <protection locked="0"/>
    </xf>
    <xf numFmtId="2" fontId="1" fillId="7" borderId="55" xfId="0" applyNumberFormat="1" applyFont="1" applyFill="1" applyBorder="1" applyAlignment="1" applyProtection="1">
      <alignment horizontal="center" vertical="center"/>
      <protection locked="0"/>
    </xf>
    <xf numFmtId="0" fontId="22" fillId="8" borderId="0" xfId="0" applyFont="1" applyFill="1" applyAlignment="1">
      <alignment horizontal="left"/>
    </xf>
    <xf numFmtId="0" fontId="1" fillId="9" borderId="38" xfId="0" applyFont="1" applyFill="1" applyBorder="1" applyAlignment="1">
      <alignment horizontal="center" vertical="center" wrapText="1"/>
    </xf>
    <xf numFmtId="0" fontId="1" fillId="9" borderId="39" xfId="0" applyFont="1" applyFill="1" applyBorder="1" applyAlignment="1">
      <alignment horizontal="center" vertical="center" wrapText="1"/>
    </xf>
    <xf numFmtId="0" fontId="1" fillId="9" borderId="40" xfId="0" applyFont="1" applyFill="1" applyBorder="1" applyAlignment="1">
      <alignment horizontal="center" vertical="center" wrapText="1"/>
    </xf>
    <xf numFmtId="0" fontId="1" fillId="10" borderId="33" xfId="0" applyFont="1" applyFill="1" applyBorder="1" applyAlignment="1">
      <alignment horizontal="center" vertical="center"/>
    </xf>
    <xf numFmtId="0" fontId="1" fillId="10" borderId="46" xfId="0" applyFont="1" applyFill="1" applyBorder="1" applyAlignment="1">
      <alignment horizontal="center" vertical="center"/>
    </xf>
    <xf numFmtId="0" fontId="1" fillId="10" borderId="47" xfId="0" applyFont="1" applyFill="1" applyBorder="1" applyAlignment="1">
      <alignment horizontal="center" vertical="center"/>
    </xf>
    <xf numFmtId="0" fontId="1" fillId="6" borderId="64" xfId="0" applyFont="1" applyFill="1" applyBorder="1" applyAlignment="1">
      <alignment horizontal="center" vertical="center" wrapText="1"/>
    </xf>
    <xf numFmtId="0" fontId="1" fillId="6" borderId="65" xfId="0" applyFont="1" applyFill="1" applyBorder="1" applyAlignment="1">
      <alignment horizontal="center" vertical="center" wrapText="1"/>
    </xf>
    <xf numFmtId="0" fontId="1" fillId="6" borderId="66" xfId="0" applyFont="1" applyFill="1" applyBorder="1" applyAlignment="1">
      <alignment horizontal="center" vertical="center" wrapText="1"/>
    </xf>
    <xf numFmtId="0" fontId="39" fillId="6" borderId="26" xfId="0" applyFont="1" applyFill="1" applyBorder="1" applyAlignment="1">
      <alignment horizontal="center" vertical="center"/>
    </xf>
    <xf numFmtId="0" fontId="39" fillId="6" borderId="27" xfId="0" applyFont="1" applyFill="1" applyBorder="1" applyAlignment="1">
      <alignment horizontal="center" vertical="center"/>
    </xf>
    <xf numFmtId="0" fontId="1" fillId="10" borderId="39" xfId="0" applyFont="1" applyFill="1" applyBorder="1" applyAlignment="1">
      <alignment horizontal="center" vertical="center"/>
    </xf>
    <xf numFmtId="0" fontId="1" fillId="10" borderId="40" xfId="0" applyFont="1" applyFill="1" applyBorder="1" applyAlignment="1">
      <alignment horizontal="center" vertical="center"/>
    </xf>
    <xf numFmtId="2" fontId="1" fillId="10" borderId="29" xfId="0" applyNumberFormat="1" applyFont="1" applyFill="1" applyBorder="1" applyAlignment="1">
      <alignment horizontal="center" vertical="center"/>
    </xf>
    <xf numFmtId="2" fontId="1" fillId="10" borderId="33" xfId="0" applyNumberFormat="1" applyFont="1" applyFill="1" applyBorder="1" applyAlignment="1">
      <alignment horizontal="center" vertical="center"/>
    </xf>
    <xf numFmtId="2" fontId="1" fillId="10" borderId="30" xfId="0" applyNumberFormat="1" applyFont="1" applyFill="1" applyBorder="1" applyAlignment="1">
      <alignment horizontal="center" vertical="center"/>
    </xf>
    <xf numFmtId="0" fontId="1" fillId="10" borderId="29" xfId="0" applyFont="1" applyFill="1" applyBorder="1" applyAlignment="1">
      <alignment horizontal="center" vertical="center"/>
    </xf>
    <xf numFmtId="0" fontId="1" fillId="10" borderId="30" xfId="0" applyFont="1" applyFill="1" applyBorder="1" applyAlignment="1">
      <alignment horizontal="center" vertical="center"/>
    </xf>
    <xf numFmtId="2" fontId="1" fillId="10" borderId="25" xfId="0" applyNumberFormat="1" applyFont="1" applyFill="1" applyBorder="1" applyAlignment="1">
      <alignment horizontal="center" vertical="center"/>
    </xf>
    <xf numFmtId="2" fontId="1" fillId="10" borderId="26" xfId="0" applyNumberFormat="1" applyFont="1" applyFill="1" applyBorder="1" applyAlignment="1">
      <alignment horizontal="center" vertical="center"/>
    </xf>
    <xf numFmtId="2" fontId="1" fillId="10" borderId="27" xfId="0" applyNumberFormat="1" applyFont="1" applyFill="1" applyBorder="1" applyAlignment="1">
      <alignment horizontal="center" vertical="center"/>
    </xf>
    <xf numFmtId="170" fontId="1" fillId="7" borderId="35" xfId="0" applyNumberFormat="1" applyFont="1" applyFill="1" applyBorder="1" applyAlignment="1" applyProtection="1">
      <alignment horizontal="center" vertical="center" wrapText="1"/>
      <protection locked="0"/>
    </xf>
    <xf numFmtId="170" fontId="1" fillId="7" borderId="49" xfId="0" applyNumberFormat="1" applyFont="1" applyFill="1" applyBorder="1" applyAlignment="1" applyProtection="1">
      <alignment horizontal="center" vertical="center" wrapText="1"/>
      <protection locked="0"/>
    </xf>
    <xf numFmtId="170" fontId="1" fillId="7" borderId="54" xfId="0" applyNumberFormat="1" applyFont="1" applyFill="1" applyBorder="1" applyAlignment="1" applyProtection="1">
      <alignment horizontal="center" vertical="center" wrapText="1"/>
      <protection locked="0"/>
    </xf>
    <xf numFmtId="170" fontId="1" fillId="7" borderId="36" xfId="0" applyNumberFormat="1" applyFont="1" applyFill="1" applyBorder="1" applyAlignment="1" applyProtection="1">
      <alignment horizontal="center" vertical="center" wrapText="1"/>
      <protection locked="0"/>
    </xf>
    <xf numFmtId="170" fontId="1" fillId="7" borderId="17" xfId="0" applyNumberFormat="1" applyFont="1" applyFill="1" applyBorder="1" applyAlignment="1" applyProtection="1">
      <alignment horizontal="center" vertical="center" wrapText="1"/>
      <protection locked="0"/>
    </xf>
    <xf numFmtId="170" fontId="1" fillId="7" borderId="55" xfId="0" applyNumberFormat="1" applyFont="1" applyFill="1" applyBorder="1" applyAlignment="1" applyProtection="1">
      <alignment horizontal="center" vertical="center" wrapText="1"/>
      <protection locked="0"/>
    </xf>
    <xf numFmtId="170" fontId="1" fillId="7" borderId="36" xfId="0" applyNumberFormat="1" applyFont="1" applyFill="1" applyBorder="1" applyAlignment="1" applyProtection="1">
      <alignment horizontal="center" vertical="center"/>
      <protection locked="0"/>
    </xf>
    <xf numFmtId="170" fontId="1" fillId="7" borderId="17" xfId="0" applyNumberFormat="1" applyFont="1" applyFill="1" applyBorder="1" applyAlignment="1" applyProtection="1">
      <alignment horizontal="center" vertical="center"/>
      <protection locked="0"/>
    </xf>
    <xf numFmtId="170" fontId="1" fillId="7" borderId="55" xfId="0" applyNumberFormat="1" applyFont="1" applyFill="1" applyBorder="1" applyAlignment="1" applyProtection="1">
      <alignment horizontal="center" vertical="center"/>
      <protection locked="0"/>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6" xfId="0" applyFont="1" applyBorder="1" applyAlignment="1">
      <alignment horizontal="left" vertical="center" wrapText="1"/>
    </xf>
    <xf numFmtId="0" fontId="2" fillId="0" borderId="0" xfId="0" applyFont="1" applyAlignment="1">
      <alignment horizontal="left" vertical="center" wrapText="1"/>
    </xf>
  </cellXfs>
  <cellStyles count="16">
    <cellStyle name="Calculation" xfId="7" builtinId="22"/>
    <cellStyle name="Comma" xfId="4" builtinId="3"/>
    <cellStyle name="Comma 2" xfId="6" xr:uid="{121D9732-9D61-0643-A045-4930F6BA6C12}"/>
    <cellStyle name="Comma 3 2" xfId="9" xr:uid="{5AE3D09A-F596-2D46-9C72-3914FF4D3330}"/>
    <cellStyle name="Comma0" xfId="12" xr:uid="{E57FB4E2-C8FD-C943-8203-FE801FF39D5E}"/>
    <cellStyle name="Currency" xfId="2" builtinId="4" customBuiltin="1"/>
    <cellStyle name="Currency 2" xfId="15" xr:uid="{9F23E641-1AC8-334F-B064-5728F987D349}"/>
    <cellStyle name="Good" xfId="5" builtinId="26"/>
    <cellStyle name="Normal" xfId="0" builtinId="0"/>
    <cellStyle name="Normal 102" xfId="11" xr:uid="{6A41C967-BED2-4045-8518-A3F51047CB80}"/>
    <cellStyle name="Normal 15 2 6 2 2" xfId="13" xr:uid="{E2BB000B-255C-B145-B5AD-B842452BBD4B}"/>
    <cellStyle name="Normal 2" xfId="1" xr:uid="{10CEE35E-E4E8-4975-B0EE-BA5CCAB91304}"/>
    <cellStyle name="Normal 2 2" xfId="8" xr:uid="{1B36A491-0532-BD4A-912C-3BA645E810A7}"/>
    <cellStyle name="Normal 3" xfId="14" xr:uid="{51A6AB47-C9FB-704B-AD8A-2E607DF80E18}"/>
    <cellStyle name="Percent" xfId="3" builtinId="5"/>
    <cellStyle name="Percent 3 2" xfId="10" xr:uid="{254638C5-2794-8341-BE4C-525E4B247C11}"/>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theme" Target="theme/theme1.xml"/><Relationship Id="rId98"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9412A1-0C4B-4D81-A3CE-2080472A3BE8}">
  <sheetPr codeName="Sheet2">
    <tabColor rgb="FFFFFF00"/>
  </sheetPr>
  <dimension ref="A1:K76"/>
  <sheetViews>
    <sheetView tabSelected="1" view="pageBreakPreview" zoomScaleNormal="100" zoomScaleSheetLayoutView="100" workbookViewId="0">
      <selection activeCell="H31" sqref="H31"/>
    </sheetView>
  </sheetViews>
  <sheetFormatPr defaultColWidth="8.81640625" defaultRowHeight="12.5" x14ac:dyDescent="0.25"/>
  <cols>
    <col min="1" max="1" width="9.36328125" customWidth="1"/>
    <col min="2" max="2" width="9" bestFit="1" customWidth="1"/>
    <col min="3" max="3" width="3.1796875" bestFit="1" customWidth="1"/>
    <col min="4" max="4" width="40.6328125" customWidth="1"/>
    <col min="5" max="5" width="18.453125" bestFit="1" customWidth="1"/>
    <col min="6" max="8" width="20.6328125" customWidth="1"/>
    <col min="258" max="258" width="9.36328125" customWidth="1"/>
    <col min="259" max="259" width="6.6328125" customWidth="1"/>
    <col min="260" max="260" width="40.6328125" customWidth="1"/>
    <col min="261" max="264" width="9.36328125" customWidth="1"/>
    <col min="514" max="514" width="9.36328125" customWidth="1"/>
    <col min="515" max="515" width="6.6328125" customWidth="1"/>
    <col min="516" max="516" width="40.6328125" customWidth="1"/>
    <col min="517" max="520" width="9.36328125" customWidth="1"/>
    <col min="770" max="770" width="9.36328125" customWidth="1"/>
    <col min="771" max="771" width="6.6328125" customWidth="1"/>
    <col min="772" max="772" width="40.6328125" customWidth="1"/>
    <col min="773" max="776" width="9.36328125" customWidth="1"/>
    <col min="1026" max="1026" width="9.36328125" customWidth="1"/>
    <col min="1027" max="1027" width="6.6328125" customWidth="1"/>
    <col min="1028" max="1028" width="40.6328125" customWidth="1"/>
    <col min="1029" max="1032" width="9.36328125" customWidth="1"/>
    <col min="1282" max="1282" width="9.36328125" customWidth="1"/>
    <col min="1283" max="1283" width="6.6328125" customWidth="1"/>
    <col min="1284" max="1284" width="40.6328125" customWidth="1"/>
    <col min="1285" max="1288" width="9.36328125" customWidth="1"/>
    <col min="1538" max="1538" width="9.36328125" customWidth="1"/>
    <col min="1539" max="1539" width="6.6328125" customWidth="1"/>
    <col min="1540" max="1540" width="40.6328125" customWidth="1"/>
    <col min="1541" max="1544" width="9.36328125" customWidth="1"/>
    <col min="1794" max="1794" width="9.36328125" customWidth="1"/>
    <col min="1795" max="1795" width="6.6328125" customWidth="1"/>
    <col min="1796" max="1796" width="40.6328125" customWidth="1"/>
    <col min="1797" max="1800" width="9.36328125" customWidth="1"/>
    <col min="2050" max="2050" width="9.36328125" customWidth="1"/>
    <col min="2051" max="2051" width="6.6328125" customWidth="1"/>
    <col min="2052" max="2052" width="40.6328125" customWidth="1"/>
    <col min="2053" max="2056" width="9.36328125" customWidth="1"/>
    <col min="2306" max="2306" width="9.36328125" customWidth="1"/>
    <col min="2307" max="2307" width="6.6328125" customWidth="1"/>
    <col min="2308" max="2308" width="40.6328125" customWidth="1"/>
    <col min="2309" max="2312" width="9.36328125" customWidth="1"/>
    <col min="2562" max="2562" width="9.36328125" customWidth="1"/>
    <col min="2563" max="2563" width="6.6328125" customWidth="1"/>
    <col min="2564" max="2564" width="40.6328125" customWidth="1"/>
    <col min="2565" max="2568" width="9.36328125" customWidth="1"/>
    <col min="2818" max="2818" width="9.36328125" customWidth="1"/>
    <col min="2819" max="2819" width="6.6328125" customWidth="1"/>
    <col min="2820" max="2820" width="40.6328125" customWidth="1"/>
    <col min="2821" max="2824" width="9.36328125" customWidth="1"/>
    <col min="3074" max="3074" width="9.36328125" customWidth="1"/>
    <col min="3075" max="3075" width="6.6328125" customWidth="1"/>
    <col min="3076" max="3076" width="40.6328125" customWidth="1"/>
    <col min="3077" max="3080" width="9.36328125" customWidth="1"/>
    <col min="3330" max="3330" width="9.36328125" customWidth="1"/>
    <col min="3331" max="3331" width="6.6328125" customWidth="1"/>
    <col min="3332" max="3332" width="40.6328125" customWidth="1"/>
    <col min="3333" max="3336" width="9.36328125" customWidth="1"/>
    <col min="3586" max="3586" width="9.36328125" customWidth="1"/>
    <col min="3587" max="3587" width="6.6328125" customWidth="1"/>
    <col min="3588" max="3588" width="40.6328125" customWidth="1"/>
    <col min="3589" max="3592" width="9.36328125" customWidth="1"/>
    <col min="3842" max="3842" width="9.36328125" customWidth="1"/>
    <col min="3843" max="3843" width="6.6328125" customWidth="1"/>
    <col min="3844" max="3844" width="40.6328125" customWidth="1"/>
    <col min="3845" max="3848" width="9.36328125" customWidth="1"/>
    <col min="4098" max="4098" width="9.36328125" customWidth="1"/>
    <col min="4099" max="4099" width="6.6328125" customWidth="1"/>
    <col min="4100" max="4100" width="40.6328125" customWidth="1"/>
    <col min="4101" max="4104" width="9.36328125" customWidth="1"/>
    <col min="4354" max="4354" width="9.36328125" customWidth="1"/>
    <col min="4355" max="4355" width="6.6328125" customWidth="1"/>
    <col min="4356" max="4356" width="40.6328125" customWidth="1"/>
    <col min="4357" max="4360" width="9.36328125" customWidth="1"/>
    <col min="4610" max="4610" width="9.36328125" customWidth="1"/>
    <col min="4611" max="4611" width="6.6328125" customWidth="1"/>
    <col min="4612" max="4612" width="40.6328125" customWidth="1"/>
    <col min="4613" max="4616" width="9.36328125" customWidth="1"/>
    <col min="4866" max="4866" width="9.36328125" customWidth="1"/>
    <col min="4867" max="4867" width="6.6328125" customWidth="1"/>
    <col min="4868" max="4868" width="40.6328125" customWidth="1"/>
    <col min="4869" max="4872" width="9.36328125" customWidth="1"/>
    <col min="5122" max="5122" width="9.36328125" customWidth="1"/>
    <col min="5123" max="5123" width="6.6328125" customWidth="1"/>
    <col min="5124" max="5124" width="40.6328125" customWidth="1"/>
    <col min="5125" max="5128" width="9.36328125" customWidth="1"/>
    <col min="5378" max="5378" width="9.36328125" customWidth="1"/>
    <col min="5379" max="5379" width="6.6328125" customWidth="1"/>
    <col min="5380" max="5380" width="40.6328125" customWidth="1"/>
    <col min="5381" max="5384" width="9.36328125" customWidth="1"/>
    <col min="5634" max="5634" width="9.36328125" customWidth="1"/>
    <col min="5635" max="5635" width="6.6328125" customWidth="1"/>
    <col min="5636" max="5636" width="40.6328125" customWidth="1"/>
    <col min="5637" max="5640" width="9.36328125" customWidth="1"/>
    <col min="5890" max="5890" width="9.36328125" customWidth="1"/>
    <col min="5891" max="5891" width="6.6328125" customWidth="1"/>
    <col min="5892" max="5892" width="40.6328125" customWidth="1"/>
    <col min="5893" max="5896" width="9.36328125" customWidth="1"/>
    <col min="6146" max="6146" width="9.36328125" customWidth="1"/>
    <col min="6147" max="6147" width="6.6328125" customWidth="1"/>
    <col min="6148" max="6148" width="40.6328125" customWidth="1"/>
    <col min="6149" max="6152" width="9.36328125" customWidth="1"/>
    <col min="6402" max="6402" width="9.36328125" customWidth="1"/>
    <col min="6403" max="6403" width="6.6328125" customWidth="1"/>
    <col min="6404" max="6404" width="40.6328125" customWidth="1"/>
    <col min="6405" max="6408" width="9.36328125" customWidth="1"/>
    <col min="6658" max="6658" width="9.36328125" customWidth="1"/>
    <col min="6659" max="6659" width="6.6328125" customWidth="1"/>
    <col min="6660" max="6660" width="40.6328125" customWidth="1"/>
    <col min="6661" max="6664" width="9.36328125" customWidth="1"/>
    <col min="6914" max="6914" width="9.36328125" customWidth="1"/>
    <col min="6915" max="6915" width="6.6328125" customWidth="1"/>
    <col min="6916" max="6916" width="40.6328125" customWidth="1"/>
    <col min="6917" max="6920" width="9.36328125" customWidth="1"/>
    <col min="7170" max="7170" width="9.36328125" customWidth="1"/>
    <col min="7171" max="7171" width="6.6328125" customWidth="1"/>
    <col min="7172" max="7172" width="40.6328125" customWidth="1"/>
    <col min="7173" max="7176" width="9.36328125" customWidth="1"/>
    <col min="7426" max="7426" width="9.36328125" customWidth="1"/>
    <col min="7427" max="7427" width="6.6328125" customWidth="1"/>
    <col min="7428" max="7428" width="40.6328125" customWidth="1"/>
    <col min="7429" max="7432" width="9.36328125" customWidth="1"/>
    <col min="7682" max="7682" width="9.36328125" customWidth="1"/>
    <col min="7683" max="7683" width="6.6328125" customWidth="1"/>
    <col min="7684" max="7684" width="40.6328125" customWidth="1"/>
    <col min="7685" max="7688" width="9.36328125" customWidth="1"/>
    <col min="7938" max="7938" width="9.36328125" customWidth="1"/>
    <col min="7939" max="7939" width="6.6328125" customWidth="1"/>
    <col min="7940" max="7940" width="40.6328125" customWidth="1"/>
    <col min="7941" max="7944" width="9.36328125" customWidth="1"/>
    <col min="8194" max="8194" width="9.36328125" customWidth="1"/>
    <col min="8195" max="8195" width="6.6328125" customWidth="1"/>
    <col min="8196" max="8196" width="40.6328125" customWidth="1"/>
    <col min="8197" max="8200" width="9.36328125" customWidth="1"/>
    <col min="8450" max="8450" width="9.36328125" customWidth="1"/>
    <col min="8451" max="8451" width="6.6328125" customWidth="1"/>
    <col min="8452" max="8452" width="40.6328125" customWidth="1"/>
    <col min="8453" max="8456" width="9.36328125" customWidth="1"/>
    <col min="8706" max="8706" width="9.36328125" customWidth="1"/>
    <col min="8707" max="8707" width="6.6328125" customWidth="1"/>
    <col min="8708" max="8708" width="40.6328125" customWidth="1"/>
    <col min="8709" max="8712" width="9.36328125" customWidth="1"/>
    <col min="8962" max="8962" width="9.36328125" customWidth="1"/>
    <col min="8963" max="8963" width="6.6328125" customWidth="1"/>
    <col min="8964" max="8964" width="40.6328125" customWidth="1"/>
    <col min="8965" max="8968" width="9.36328125" customWidth="1"/>
    <col min="9218" max="9218" width="9.36328125" customWidth="1"/>
    <col min="9219" max="9219" width="6.6328125" customWidth="1"/>
    <col min="9220" max="9220" width="40.6328125" customWidth="1"/>
    <col min="9221" max="9224" width="9.36328125" customWidth="1"/>
    <col min="9474" max="9474" width="9.36328125" customWidth="1"/>
    <col min="9475" max="9475" width="6.6328125" customWidth="1"/>
    <col min="9476" max="9476" width="40.6328125" customWidth="1"/>
    <col min="9477" max="9480" width="9.36328125" customWidth="1"/>
    <col min="9730" max="9730" width="9.36328125" customWidth="1"/>
    <col min="9731" max="9731" width="6.6328125" customWidth="1"/>
    <col min="9732" max="9732" width="40.6328125" customWidth="1"/>
    <col min="9733" max="9736" width="9.36328125" customWidth="1"/>
    <col min="9986" max="9986" width="9.36328125" customWidth="1"/>
    <col min="9987" max="9987" width="6.6328125" customWidth="1"/>
    <col min="9988" max="9988" width="40.6328125" customWidth="1"/>
    <col min="9989" max="9992" width="9.36328125" customWidth="1"/>
    <col min="10242" max="10242" width="9.36328125" customWidth="1"/>
    <col min="10243" max="10243" width="6.6328125" customWidth="1"/>
    <col min="10244" max="10244" width="40.6328125" customWidth="1"/>
    <col min="10245" max="10248" width="9.36328125" customWidth="1"/>
    <col min="10498" max="10498" width="9.36328125" customWidth="1"/>
    <col min="10499" max="10499" width="6.6328125" customWidth="1"/>
    <col min="10500" max="10500" width="40.6328125" customWidth="1"/>
    <col min="10501" max="10504" width="9.36328125" customWidth="1"/>
    <col min="10754" max="10754" width="9.36328125" customWidth="1"/>
    <col min="10755" max="10755" width="6.6328125" customWidth="1"/>
    <col min="10756" max="10756" width="40.6328125" customWidth="1"/>
    <col min="10757" max="10760" width="9.36328125" customWidth="1"/>
    <col min="11010" max="11010" width="9.36328125" customWidth="1"/>
    <col min="11011" max="11011" width="6.6328125" customWidth="1"/>
    <col min="11012" max="11012" width="40.6328125" customWidth="1"/>
    <col min="11013" max="11016" width="9.36328125" customWidth="1"/>
    <col min="11266" max="11266" width="9.36328125" customWidth="1"/>
    <col min="11267" max="11267" width="6.6328125" customWidth="1"/>
    <col min="11268" max="11268" width="40.6328125" customWidth="1"/>
    <col min="11269" max="11272" width="9.36328125" customWidth="1"/>
    <col min="11522" max="11522" width="9.36328125" customWidth="1"/>
    <col min="11523" max="11523" width="6.6328125" customWidth="1"/>
    <col min="11524" max="11524" width="40.6328125" customWidth="1"/>
    <col min="11525" max="11528" width="9.36328125" customWidth="1"/>
    <col min="11778" max="11778" width="9.36328125" customWidth="1"/>
    <col min="11779" max="11779" width="6.6328125" customWidth="1"/>
    <col min="11780" max="11780" width="40.6328125" customWidth="1"/>
    <col min="11781" max="11784" width="9.36328125" customWidth="1"/>
    <col min="12034" max="12034" width="9.36328125" customWidth="1"/>
    <col min="12035" max="12035" width="6.6328125" customWidth="1"/>
    <col min="12036" max="12036" width="40.6328125" customWidth="1"/>
    <col min="12037" max="12040" width="9.36328125" customWidth="1"/>
    <col min="12290" max="12290" width="9.36328125" customWidth="1"/>
    <col min="12291" max="12291" width="6.6328125" customWidth="1"/>
    <col min="12292" max="12292" width="40.6328125" customWidth="1"/>
    <col min="12293" max="12296" width="9.36328125" customWidth="1"/>
    <col min="12546" max="12546" width="9.36328125" customWidth="1"/>
    <col min="12547" max="12547" width="6.6328125" customWidth="1"/>
    <col min="12548" max="12548" width="40.6328125" customWidth="1"/>
    <col min="12549" max="12552" width="9.36328125" customWidth="1"/>
    <col min="12802" max="12802" width="9.36328125" customWidth="1"/>
    <col min="12803" max="12803" width="6.6328125" customWidth="1"/>
    <col min="12804" max="12804" width="40.6328125" customWidth="1"/>
    <col min="12805" max="12808" width="9.36328125" customWidth="1"/>
    <col min="13058" max="13058" width="9.36328125" customWidth="1"/>
    <col min="13059" max="13059" width="6.6328125" customWidth="1"/>
    <col min="13060" max="13060" width="40.6328125" customWidth="1"/>
    <col min="13061" max="13064" width="9.36328125" customWidth="1"/>
    <col min="13314" max="13314" width="9.36328125" customWidth="1"/>
    <col min="13315" max="13315" width="6.6328125" customWidth="1"/>
    <col min="13316" max="13316" width="40.6328125" customWidth="1"/>
    <col min="13317" max="13320" width="9.36328125" customWidth="1"/>
    <col min="13570" max="13570" width="9.36328125" customWidth="1"/>
    <col min="13571" max="13571" width="6.6328125" customWidth="1"/>
    <col min="13572" max="13572" width="40.6328125" customWidth="1"/>
    <col min="13573" max="13576" width="9.36328125" customWidth="1"/>
    <col min="13826" max="13826" width="9.36328125" customWidth="1"/>
    <col min="13827" max="13827" width="6.6328125" customWidth="1"/>
    <col min="13828" max="13828" width="40.6328125" customWidth="1"/>
    <col min="13829" max="13832" width="9.36328125" customWidth="1"/>
    <col min="14082" max="14082" width="9.36328125" customWidth="1"/>
    <col min="14083" max="14083" width="6.6328125" customWidth="1"/>
    <col min="14084" max="14084" width="40.6328125" customWidth="1"/>
    <col min="14085" max="14088" width="9.36328125" customWidth="1"/>
    <col min="14338" max="14338" width="9.36328125" customWidth="1"/>
    <col min="14339" max="14339" width="6.6328125" customWidth="1"/>
    <col min="14340" max="14340" width="40.6328125" customWidth="1"/>
    <col min="14341" max="14344" width="9.36328125" customWidth="1"/>
    <col min="14594" max="14594" width="9.36328125" customWidth="1"/>
    <col min="14595" max="14595" width="6.6328125" customWidth="1"/>
    <col min="14596" max="14596" width="40.6328125" customWidth="1"/>
    <col min="14597" max="14600" width="9.36328125" customWidth="1"/>
    <col min="14850" max="14850" width="9.36328125" customWidth="1"/>
    <col min="14851" max="14851" width="6.6328125" customWidth="1"/>
    <col min="14852" max="14852" width="40.6328125" customWidth="1"/>
    <col min="14853" max="14856" width="9.36328125" customWidth="1"/>
    <col min="15106" max="15106" width="9.36328125" customWidth="1"/>
    <col min="15107" max="15107" width="6.6328125" customWidth="1"/>
    <col min="15108" max="15108" width="40.6328125" customWidth="1"/>
    <col min="15109" max="15112" width="9.36328125" customWidth="1"/>
    <col min="15362" max="15362" width="9.36328125" customWidth="1"/>
    <col min="15363" max="15363" width="6.6328125" customWidth="1"/>
    <col min="15364" max="15364" width="40.6328125" customWidth="1"/>
    <col min="15365" max="15368" width="9.36328125" customWidth="1"/>
    <col min="15618" max="15618" width="9.36328125" customWidth="1"/>
    <col min="15619" max="15619" width="6.6328125" customWidth="1"/>
    <col min="15620" max="15620" width="40.6328125" customWidth="1"/>
    <col min="15621" max="15624" width="9.36328125" customWidth="1"/>
    <col min="15874" max="15874" width="9.36328125" customWidth="1"/>
    <col min="15875" max="15875" width="6.6328125" customWidth="1"/>
    <col min="15876" max="15876" width="40.6328125" customWidth="1"/>
    <col min="15877" max="15880" width="9.36328125" customWidth="1"/>
    <col min="16130" max="16130" width="9.36328125" customWidth="1"/>
    <col min="16131" max="16131" width="6.6328125" customWidth="1"/>
    <col min="16132" max="16132" width="40.6328125" customWidth="1"/>
    <col min="16133" max="16136" width="9.36328125" customWidth="1"/>
  </cols>
  <sheetData>
    <row r="1" spans="1:11" ht="48" customHeight="1" x14ac:dyDescent="0.25">
      <c r="A1" s="23" t="s">
        <v>21</v>
      </c>
      <c r="B1" s="10"/>
      <c r="C1" s="10"/>
      <c r="D1" s="628"/>
      <c r="E1" s="652" t="s">
        <v>22</v>
      </c>
      <c r="F1" s="652"/>
      <c r="G1" s="652"/>
      <c r="H1" s="652"/>
    </row>
    <row r="2" spans="1:11" ht="13" x14ac:dyDescent="0.3">
      <c r="A2" s="24" t="s">
        <v>23</v>
      </c>
      <c r="B2" s="24"/>
      <c r="C2" s="563"/>
      <c r="D2" s="9" t="s">
        <v>24</v>
      </c>
      <c r="E2" s="9" t="s">
        <v>25</v>
      </c>
      <c r="F2" s="9" t="s">
        <v>26</v>
      </c>
      <c r="G2" s="9" t="s">
        <v>27</v>
      </c>
      <c r="H2" s="9" t="s">
        <v>28</v>
      </c>
      <c r="I2" s="518"/>
    </row>
    <row r="3" spans="1:11" x14ac:dyDescent="0.25">
      <c r="A3" s="7"/>
      <c r="B3" s="7"/>
      <c r="C3" s="564"/>
      <c r="D3" s="5"/>
      <c r="E3" s="6"/>
      <c r="F3" s="6"/>
      <c r="G3" s="5"/>
      <c r="H3" s="5"/>
    </row>
    <row r="4" spans="1:11" x14ac:dyDescent="0.25">
      <c r="A4" s="8"/>
      <c r="B4" s="8"/>
      <c r="C4" s="639"/>
      <c r="D4" s="5"/>
      <c r="E4" s="6"/>
      <c r="F4" s="6"/>
      <c r="G4" s="5"/>
      <c r="H4" s="5"/>
    </row>
    <row r="5" spans="1:11" ht="13" hidden="1" x14ac:dyDescent="0.25">
      <c r="A5" s="7" t="s">
        <v>30</v>
      </c>
      <c r="B5" s="7"/>
      <c r="C5" s="564"/>
      <c r="D5" s="557" t="s">
        <v>31</v>
      </c>
      <c r="E5" s="6"/>
      <c r="F5" s="6"/>
      <c r="G5" s="76"/>
      <c r="H5" s="74"/>
    </row>
    <row r="6" spans="1:11" ht="25" hidden="1" x14ac:dyDescent="0.25">
      <c r="A6" s="7"/>
      <c r="B6" s="7" t="s">
        <v>32</v>
      </c>
      <c r="C6" s="564"/>
      <c r="D6" s="559" t="s">
        <v>33</v>
      </c>
      <c r="E6" s="6" t="s">
        <v>34</v>
      </c>
      <c r="F6" s="590"/>
      <c r="G6" s="78">
        <v>1836.6666666666667</v>
      </c>
      <c r="H6" s="74">
        <f>ROUND(F6*G6,2)</f>
        <v>0</v>
      </c>
    </row>
    <row r="7" spans="1:11" ht="26" hidden="1" x14ac:dyDescent="0.25">
      <c r="A7" s="7"/>
      <c r="B7" s="7" t="s">
        <v>35</v>
      </c>
      <c r="C7" s="564"/>
      <c r="D7" s="559" t="s">
        <v>36</v>
      </c>
      <c r="E7" s="6" t="s">
        <v>34</v>
      </c>
      <c r="F7" s="6"/>
      <c r="G7" s="78"/>
      <c r="H7" s="74">
        <f>F7*G7</f>
        <v>0</v>
      </c>
      <c r="I7" s="256"/>
    </row>
    <row r="8" spans="1:11" ht="13" hidden="1" x14ac:dyDescent="0.3">
      <c r="A8" s="7" t="s">
        <v>38</v>
      </c>
      <c r="B8" s="7"/>
      <c r="C8" s="564"/>
      <c r="D8" s="640" t="s">
        <v>39</v>
      </c>
      <c r="E8" s="6"/>
      <c r="F8" s="6"/>
      <c r="G8" s="78"/>
      <c r="H8" s="74"/>
    </row>
    <row r="9" spans="1:11" hidden="1" x14ac:dyDescent="0.25">
      <c r="A9" s="7"/>
      <c r="B9" s="13" t="s">
        <v>40</v>
      </c>
      <c r="C9" s="641"/>
      <c r="D9" s="642" t="s">
        <v>41</v>
      </c>
      <c r="E9" s="11" t="s">
        <v>42</v>
      </c>
      <c r="F9" s="11" t="s">
        <v>43</v>
      </c>
      <c r="G9" s="89" t="s">
        <v>44</v>
      </c>
      <c r="H9" s="74"/>
    </row>
    <row r="10" spans="1:11" hidden="1" x14ac:dyDescent="0.25">
      <c r="A10" s="7"/>
      <c r="B10" s="13" t="s">
        <v>45</v>
      </c>
      <c r="C10" s="641"/>
      <c r="D10" s="559" t="s">
        <v>46</v>
      </c>
      <c r="E10" s="11" t="s">
        <v>47</v>
      </c>
      <c r="F10" s="6"/>
      <c r="G10" s="78"/>
      <c r="H10" s="74">
        <f>F10*G10</f>
        <v>0</v>
      </c>
      <c r="K10" s="643"/>
    </row>
    <row r="11" spans="1:11" hidden="1" x14ac:dyDescent="0.25">
      <c r="A11" s="7"/>
      <c r="B11" s="13" t="s">
        <v>48</v>
      </c>
      <c r="C11" s="641"/>
      <c r="D11" s="642" t="s">
        <v>49</v>
      </c>
      <c r="E11" s="11" t="s">
        <v>42</v>
      </c>
      <c r="F11" s="11" t="s">
        <v>43</v>
      </c>
      <c r="G11" s="89" t="s">
        <v>44</v>
      </c>
      <c r="H11" s="74"/>
    </row>
    <row r="12" spans="1:11" hidden="1" x14ac:dyDescent="0.25">
      <c r="A12" s="7"/>
      <c r="B12" s="13" t="s">
        <v>50</v>
      </c>
      <c r="C12" s="641"/>
      <c r="D12" s="642" t="s">
        <v>51</v>
      </c>
      <c r="E12" s="11" t="s">
        <v>42</v>
      </c>
      <c r="F12" s="11" t="s">
        <v>43</v>
      </c>
      <c r="G12" s="89" t="s">
        <v>44</v>
      </c>
      <c r="H12" s="74"/>
    </row>
    <row r="13" spans="1:11" ht="25" hidden="1" x14ac:dyDescent="0.25">
      <c r="A13" s="7"/>
      <c r="B13" s="13" t="s">
        <v>52</v>
      </c>
      <c r="C13" s="641"/>
      <c r="D13" s="642" t="s">
        <v>53</v>
      </c>
      <c r="E13" s="11" t="s">
        <v>34</v>
      </c>
      <c r="F13" s="6">
        <f>F6</f>
        <v>0</v>
      </c>
      <c r="G13" s="78">
        <v>1836.6666666666667</v>
      </c>
      <c r="H13" s="74">
        <f t="shared" ref="H13:H14" si="0">ROUND(F13*G13,2)</f>
        <v>0</v>
      </c>
    </row>
    <row r="14" spans="1:11" ht="37.5" hidden="1" x14ac:dyDescent="0.25">
      <c r="A14" s="7"/>
      <c r="B14" s="13" t="s">
        <v>54</v>
      </c>
      <c r="C14" s="641"/>
      <c r="D14" s="642" t="s">
        <v>55</v>
      </c>
      <c r="E14" s="11" t="s">
        <v>34</v>
      </c>
      <c r="F14" s="6">
        <f>F13</f>
        <v>0</v>
      </c>
      <c r="G14" s="78">
        <v>2003.3333333333333</v>
      </c>
      <c r="H14" s="74">
        <f t="shared" si="0"/>
        <v>0</v>
      </c>
    </row>
    <row r="15" spans="1:11" ht="52" hidden="1" x14ac:dyDescent="0.3">
      <c r="A15" s="13" t="s">
        <v>56</v>
      </c>
      <c r="B15" s="7"/>
      <c r="C15" s="564"/>
      <c r="D15" s="640" t="s">
        <v>57</v>
      </c>
      <c r="E15" s="6"/>
      <c r="F15" s="6"/>
      <c r="G15" s="78"/>
      <c r="H15" s="74"/>
    </row>
    <row r="16" spans="1:11" hidden="1" x14ac:dyDescent="0.25">
      <c r="A16" s="7"/>
      <c r="B16" s="13" t="s">
        <v>58</v>
      </c>
      <c r="C16" s="641"/>
      <c r="D16" s="559" t="s">
        <v>59</v>
      </c>
      <c r="E16" s="11" t="s">
        <v>60</v>
      </c>
      <c r="F16" s="6"/>
      <c r="G16" s="78"/>
      <c r="H16" s="74">
        <f t="shared" ref="H16:H25" si="1">F16*G16</f>
        <v>0</v>
      </c>
    </row>
    <row r="17" spans="1:8" hidden="1" x14ac:dyDescent="0.25">
      <c r="A17" s="7"/>
      <c r="B17" s="13" t="s">
        <v>61</v>
      </c>
      <c r="C17" s="641"/>
      <c r="D17" s="559" t="s">
        <v>62</v>
      </c>
      <c r="E17" s="11" t="s">
        <v>63</v>
      </c>
      <c r="F17" s="6"/>
      <c r="G17" s="78"/>
      <c r="H17" s="74">
        <f t="shared" si="1"/>
        <v>0</v>
      </c>
    </row>
    <row r="18" spans="1:8" ht="14.5" hidden="1" x14ac:dyDescent="0.25">
      <c r="A18" s="7"/>
      <c r="B18" s="13" t="s">
        <v>64</v>
      </c>
      <c r="C18" s="641"/>
      <c r="D18" s="559" t="s">
        <v>65</v>
      </c>
      <c r="E18" s="11" t="s">
        <v>66</v>
      </c>
      <c r="F18" s="6"/>
      <c r="G18" s="78"/>
      <c r="H18" s="74">
        <f t="shared" si="1"/>
        <v>0</v>
      </c>
    </row>
    <row r="19" spans="1:8" hidden="1" x14ac:dyDescent="0.25">
      <c r="A19" s="7"/>
      <c r="B19" s="13" t="s">
        <v>67</v>
      </c>
      <c r="C19" s="641"/>
      <c r="D19" s="642" t="s">
        <v>68</v>
      </c>
      <c r="E19" s="11" t="s">
        <v>63</v>
      </c>
      <c r="F19" s="6"/>
      <c r="G19" s="78">
        <v>500</v>
      </c>
      <c r="H19" s="74">
        <f>ROUND(F19*G19,2)</f>
        <v>0</v>
      </c>
    </row>
    <row r="20" spans="1:8" ht="25" hidden="1" x14ac:dyDescent="0.25">
      <c r="A20" s="7"/>
      <c r="B20" s="13" t="s">
        <v>69</v>
      </c>
      <c r="C20" s="641"/>
      <c r="D20" s="642" t="s">
        <v>70</v>
      </c>
      <c r="E20" s="11" t="s">
        <v>66</v>
      </c>
      <c r="F20" s="6"/>
      <c r="G20" s="78"/>
      <c r="H20" s="74">
        <f t="shared" si="1"/>
        <v>0</v>
      </c>
    </row>
    <row r="21" spans="1:8" ht="25" hidden="1" x14ac:dyDescent="0.25">
      <c r="A21" s="7"/>
      <c r="B21" s="13" t="s">
        <v>71</v>
      </c>
      <c r="C21" s="641"/>
      <c r="D21" s="642" t="s">
        <v>72</v>
      </c>
      <c r="E21" s="11" t="s">
        <v>73</v>
      </c>
      <c r="F21" s="6"/>
      <c r="G21" s="78"/>
      <c r="H21" s="74">
        <f t="shared" si="1"/>
        <v>0</v>
      </c>
    </row>
    <row r="22" spans="1:8" ht="25" hidden="1" x14ac:dyDescent="0.25">
      <c r="A22" s="7"/>
      <c r="B22" s="13" t="s">
        <v>74</v>
      </c>
      <c r="C22" s="641"/>
      <c r="D22" s="642" t="s">
        <v>75</v>
      </c>
      <c r="E22" s="27" t="s">
        <v>76</v>
      </c>
      <c r="F22" s="6"/>
      <c r="G22" s="78"/>
      <c r="H22" s="74">
        <f t="shared" si="1"/>
        <v>0</v>
      </c>
    </row>
    <row r="23" spans="1:8" ht="25" hidden="1" x14ac:dyDescent="0.25">
      <c r="A23" s="7"/>
      <c r="B23" s="13" t="s">
        <v>77</v>
      </c>
      <c r="C23" s="641"/>
      <c r="D23" s="642" t="s">
        <v>78</v>
      </c>
      <c r="E23" s="11" t="s">
        <v>0</v>
      </c>
      <c r="F23" s="6"/>
      <c r="G23" s="78"/>
      <c r="H23" s="74">
        <f t="shared" si="1"/>
        <v>0</v>
      </c>
    </row>
    <row r="24" spans="1:8" ht="25" hidden="1" x14ac:dyDescent="0.25">
      <c r="A24" s="7"/>
      <c r="B24" s="13" t="s">
        <v>79</v>
      </c>
      <c r="C24" s="641"/>
      <c r="D24" s="642" t="s">
        <v>80</v>
      </c>
      <c r="E24" s="11" t="s">
        <v>63</v>
      </c>
      <c r="F24" s="6"/>
      <c r="G24" s="78"/>
      <c r="H24" s="74">
        <f t="shared" si="1"/>
        <v>0</v>
      </c>
    </row>
    <row r="25" spans="1:8" ht="25" hidden="1" x14ac:dyDescent="0.25">
      <c r="A25" s="7"/>
      <c r="B25" s="13" t="s">
        <v>81</v>
      </c>
      <c r="C25" s="641"/>
      <c r="D25" s="642" t="s">
        <v>82</v>
      </c>
      <c r="E25" s="11" t="s">
        <v>83</v>
      </c>
      <c r="F25" s="6"/>
      <c r="G25" s="78"/>
      <c r="H25" s="74">
        <f t="shared" si="1"/>
        <v>0</v>
      </c>
    </row>
    <row r="26" spans="1:8" ht="25" hidden="1" x14ac:dyDescent="0.25">
      <c r="A26" s="7"/>
      <c r="B26" s="13" t="s">
        <v>84</v>
      </c>
      <c r="C26" s="641"/>
      <c r="D26" s="642" t="s">
        <v>85</v>
      </c>
      <c r="E26" s="11" t="s">
        <v>86</v>
      </c>
      <c r="F26" s="11" t="s">
        <v>87</v>
      </c>
      <c r="G26" s="89" t="s">
        <v>88</v>
      </c>
      <c r="H26" s="74"/>
    </row>
    <row r="27" spans="1:8" ht="25" hidden="1" x14ac:dyDescent="0.25">
      <c r="A27" s="7"/>
      <c r="B27" s="13" t="s">
        <v>89</v>
      </c>
      <c r="C27" s="641"/>
      <c r="D27" s="642" t="s">
        <v>90</v>
      </c>
      <c r="E27" s="27" t="s">
        <v>91</v>
      </c>
      <c r="F27" s="78">
        <f>H26</f>
        <v>0</v>
      </c>
      <c r="G27" s="644"/>
      <c r="H27" s="74">
        <f>ROUND(F27*G27,2)</f>
        <v>0</v>
      </c>
    </row>
    <row r="28" spans="1:8" ht="25" hidden="1" x14ac:dyDescent="0.25">
      <c r="A28" s="7"/>
      <c r="B28" s="13" t="s">
        <v>92</v>
      </c>
      <c r="C28" s="641"/>
      <c r="D28" s="642" t="s">
        <v>93</v>
      </c>
      <c r="E28" s="11" t="s">
        <v>34</v>
      </c>
      <c r="F28" s="590"/>
      <c r="G28" s="78">
        <v>1000</v>
      </c>
      <c r="H28" s="74">
        <f>ROUND(F28*G28,2)</f>
        <v>0</v>
      </c>
    </row>
    <row r="29" spans="1:8" ht="13" hidden="1" x14ac:dyDescent="0.25">
      <c r="A29" s="13" t="s">
        <v>94</v>
      </c>
      <c r="B29" s="7"/>
      <c r="C29" s="564"/>
      <c r="D29" s="557" t="s">
        <v>95</v>
      </c>
      <c r="E29" s="11" t="s">
        <v>34</v>
      </c>
      <c r="F29" s="6">
        <f>F6</f>
        <v>0</v>
      </c>
      <c r="G29" s="78">
        <v>1000</v>
      </c>
      <c r="H29" s="74">
        <f>ROUND(F29*G29,2)</f>
        <v>0</v>
      </c>
    </row>
    <row r="30" spans="1:8" ht="13" x14ac:dyDescent="0.25">
      <c r="A30" s="13" t="s">
        <v>96</v>
      </c>
      <c r="B30" s="7"/>
      <c r="C30" s="564"/>
      <c r="D30" s="557" t="s">
        <v>97</v>
      </c>
      <c r="E30" s="6"/>
      <c r="F30" s="6"/>
      <c r="G30" s="78"/>
      <c r="H30" s="74"/>
    </row>
    <row r="31" spans="1:8" x14ac:dyDescent="0.25">
      <c r="A31" s="7"/>
      <c r="B31" s="13" t="s">
        <v>98</v>
      </c>
      <c r="C31" s="641"/>
      <c r="D31" s="609" t="s">
        <v>99</v>
      </c>
      <c r="E31" s="11" t="s">
        <v>42</v>
      </c>
      <c r="F31" s="11" t="s">
        <v>43</v>
      </c>
      <c r="G31" s="89" t="s">
        <v>44</v>
      </c>
      <c r="H31" s="52"/>
    </row>
    <row r="32" spans="1:8" x14ac:dyDescent="0.25">
      <c r="A32" s="7"/>
      <c r="B32" s="13" t="s">
        <v>100</v>
      </c>
      <c r="C32" s="641"/>
      <c r="D32" s="609" t="s">
        <v>101</v>
      </c>
      <c r="E32" s="11" t="s">
        <v>34</v>
      </c>
      <c r="F32" s="6">
        <v>1</v>
      </c>
      <c r="G32" s="77"/>
      <c r="H32" s="74">
        <f>ROUND(F32*G32,2)</f>
        <v>0</v>
      </c>
    </row>
    <row r="33" spans="1:8" ht="13" hidden="1" x14ac:dyDescent="0.3">
      <c r="A33" s="140" t="s">
        <v>102</v>
      </c>
      <c r="B33" s="7"/>
      <c r="C33" s="564"/>
      <c r="D33" s="589" t="s">
        <v>103</v>
      </c>
      <c r="E33" s="6"/>
      <c r="F33" s="6"/>
      <c r="G33" s="78"/>
      <c r="H33" s="74"/>
    </row>
    <row r="34" spans="1:8" hidden="1" x14ac:dyDescent="0.25">
      <c r="A34" s="5"/>
      <c r="B34" s="13" t="s">
        <v>104</v>
      </c>
      <c r="C34" s="641"/>
      <c r="D34" s="28" t="s">
        <v>105</v>
      </c>
      <c r="E34" s="11" t="s">
        <v>106</v>
      </c>
      <c r="F34" s="6"/>
      <c r="G34" s="78"/>
      <c r="H34" s="74">
        <f>F34*G34</f>
        <v>0</v>
      </c>
    </row>
    <row r="35" spans="1:8" hidden="1" x14ac:dyDescent="0.25">
      <c r="A35" s="5"/>
      <c r="B35" s="140" t="s">
        <v>107</v>
      </c>
      <c r="C35" s="641"/>
      <c r="D35" s="28" t="s">
        <v>108</v>
      </c>
      <c r="E35" s="11" t="s">
        <v>86</v>
      </c>
      <c r="F35" s="6" t="s">
        <v>87</v>
      </c>
      <c r="G35" s="89" t="s">
        <v>88</v>
      </c>
      <c r="H35" s="74"/>
    </row>
    <row r="36" spans="1:8" ht="25" hidden="1" x14ac:dyDescent="0.25">
      <c r="A36" s="5"/>
      <c r="B36" s="140" t="s">
        <v>109</v>
      </c>
      <c r="C36" s="641"/>
      <c r="D36" s="28" t="s">
        <v>110</v>
      </c>
      <c r="E36" s="27" t="s">
        <v>91</v>
      </c>
      <c r="F36" s="6">
        <f>H35</f>
        <v>0</v>
      </c>
      <c r="G36" s="645"/>
      <c r="H36" s="74">
        <f>G36*F36</f>
        <v>0</v>
      </c>
    </row>
    <row r="37" spans="1:8" ht="13" hidden="1" x14ac:dyDescent="0.3">
      <c r="A37" s="140" t="s">
        <v>111</v>
      </c>
      <c r="B37" s="591"/>
      <c r="C37" s="605"/>
      <c r="D37" s="589" t="s">
        <v>112</v>
      </c>
      <c r="E37" s="6"/>
      <c r="F37" s="6"/>
      <c r="G37" s="78"/>
      <c r="H37" s="74"/>
    </row>
    <row r="38" spans="1:8" hidden="1" x14ac:dyDescent="0.25">
      <c r="A38" s="5"/>
      <c r="B38" s="591" t="s">
        <v>113</v>
      </c>
      <c r="C38" s="605"/>
      <c r="D38" s="28" t="s">
        <v>114</v>
      </c>
      <c r="E38" s="11" t="s">
        <v>86</v>
      </c>
      <c r="F38" s="6" t="s">
        <v>87</v>
      </c>
      <c r="G38" s="89" t="s">
        <v>88</v>
      </c>
      <c r="H38" s="74"/>
    </row>
    <row r="39" spans="1:8" ht="25" hidden="1" x14ac:dyDescent="0.25">
      <c r="A39" s="5"/>
      <c r="B39" s="591" t="s">
        <v>115</v>
      </c>
      <c r="C39" s="605"/>
      <c r="D39" s="28" t="s">
        <v>116</v>
      </c>
      <c r="E39" s="27" t="s">
        <v>91</v>
      </c>
      <c r="F39" s="78">
        <f>H38</f>
        <v>0</v>
      </c>
      <c r="G39" s="644"/>
      <c r="H39" s="74">
        <f>ROUND(F39*G39,2)</f>
        <v>0</v>
      </c>
    </row>
    <row r="40" spans="1:8" hidden="1" x14ac:dyDescent="0.25">
      <c r="A40" s="5"/>
      <c r="B40" s="591" t="s">
        <v>117</v>
      </c>
      <c r="C40" s="605"/>
      <c r="D40" s="28" t="s">
        <v>118</v>
      </c>
      <c r="E40" s="11" t="s">
        <v>86</v>
      </c>
      <c r="F40" s="6" t="s">
        <v>87</v>
      </c>
      <c r="G40" s="89" t="s">
        <v>88</v>
      </c>
      <c r="H40" s="74"/>
    </row>
    <row r="41" spans="1:8" ht="25" hidden="1" x14ac:dyDescent="0.25">
      <c r="A41" s="5"/>
      <c r="B41" s="591" t="s">
        <v>119</v>
      </c>
      <c r="C41" s="605"/>
      <c r="D41" s="28" t="s">
        <v>120</v>
      </c>
      <c r="E41" s="27" t="s">
        <v>91</v>
      </c>
      <c r="F41" s="6">
        <f>H40</f>
        <v>0</v>
      </c>
      <c r="G41" s="645"/>
      <c r="H41" s="74">
        <f>G41*F41</f>
        <v>0</v>
      </c>
    </row>
    <row r="42" spans="1:8" ht="13" hidden="1" x14ac:dyDescent="0.3">
      <c r="A42" s="140" t="s">
        <v>121</v>
      </c>
      <c r="B42" s="591"/>
      <c r="C42" s="605"/>
      <c r="D42" s="646" t="s">
        <v>122</v>
      </c>
      <c r="E42" s="11"/>
      <c r="F42" s="6"/>
      <c r="G42" s="78"/>
      <c r="H42" s="74"/>
    </row>
    <row r="43" spans="1:8" hidden="1" x14ac:dyDescent="0.25">
      <c r="A43" s="5"/>
      <c r="B43" s="591" t="s">
        <v>123</v>
      </c>
      <c r="C43" s="605"/>
      <c r="D43" s="609" t="s">
        <v>124</v>
      </c>
      <c r="E43" s="11"/>
      <c r="F43" s="6"/>
      <c r="G43" s="78"/>
      <c r="H43" s="74"/>
    </row>
    <row r="44" spans="1:8" hidden="1" x14ac:dyDescent="0.25">
      <c r="A44" s="5"/>
      <c r="B44" s="647"/>
      <c r="C44" s="605" t="s">
        <v>125</v>
      </c>
      <c r="D44" s="28" t="s">
        <v>126</v>
      </c>
      <c r="E44" s="11" t="s">
        <v>127</v>
      </c>
      <c r="F44" s="6"/>
      <c r="G44" s="78">
        <v>27.666666666666668</v>
      </c>
      <c r="H44" s="74">
        <f t="shared" ref="H44:H49" si="2">ROUND(F44*G44,2)</f>
        <v>0</v>
      </c>
    </row>
    <row r="45" spans="1:8" hidden="1" x14ac:dyDescent="0.25">
      <c r="A45" s="5"/>
      <c r="B45" s="647"/>
      <c r="C45" s="605" t="s">
        <v>128</v>
      </c>
      <c r="D45" s="28" t="s">
        <v>129</v>
      </c>
      <c r="E45" s="11" t="s">
        <v>127</v>
      </c>
      <c r="F45" s="6"/>
      <c r="G45" s="78">
        <v>34.666666666666664</v>
      </c>
      <c r="H45" s="74">
        <f t="shared" si="2"/>
        <v>0</v>
      </c>
    </row>
    <row r="46" spans="1:8" hidden="1" x14ac:dyDescent="0.25">
      <c r="A46" s="5"/>
      <c r="B46" s="647"/>
      <c r="C46" s="605" t="s">
        <v>17</v>
      </c>
      <c r="D46" s="28" t="s">
        <v>130</v>
      </c>
      <c r="E46" s="11" t="s">
        <v>127</v>
      </c>
      <c r="F46" s="6"/>
      <c r="G46" s="78">
        <v>40.666666666666664</v>
      </c>
      <c r="H46" s="74">
        <f t="shared" si="2"/>
        <v>0</v>
      </c>
    </row>
    <row r="47" spans="1:8" hidden="1" x14ac:dyDescent="0.25">
      <c r="A47" s="5"/>
      <c r="B47" s="647"/>
      <c r="C47" s="605" t="s">
        <v>18</v>
      </c>
      <c r="D47" s="28" t="s">
        <v>131</v>
      </c>
      <c r="E47" s="11" t="s">
        <v>127</v>
      </c>
      <c r="F47" s="6"/>
      <c r="G47" s="78">
        <v>45.333333333333336</v>
      </c>
      <c r="H47" s="74">
        <f t="shared" si="2"/>
        <v>0</v>
      </c>
    </row>
    <row r="48" spans="1:8" hidden="1" x14ac:dyDescent="0.25">
      <c r="A48" s="5"/>
      <c r="B48" s="647"/>
      <c r="C48" s="605" t="s">
        <v>19</v>
      </c>
      <c r="D48" s="28" t="s">
        <v>132</v>
      </c>
      <c r="E48" s="11" t="s">
        <v>127</v>
      </c>
      <c r="F48" s="6"/>
      <c r="G48" s="78">
        <v>126.66666666666667</v>
      </c>
      <c r="H48" s="74">
        <f t="shared" si="2"/>
        <v>0</v>
      </c>
    </row>
    <row r="49" spans="1:9" hidden="1" x14ac:dyDescent="0.25">
      <c r="A49" s="5"/>
      <c r="B49" s="647"/>
      <c r="C49" s="605" t="s">
        <v>133</v>
      </c>
      <c r="D49" s="28" t="s">
        <v>134</v>
      </c>
      <c r="E49" s="11" t="s">
        <v>127</v>
      </c>
      <c r="F49" s="6"/>
      <c r="G49" s="78"/>
      <c r="H49" s="74">
        <f t="shared" si="2"/>
        <v>0</v>
      </c>
    </row>
    <row r="50" spans="1:9" ht="26" hidden="1" x14ac:dyDescent="0.3">
      <c r="A50" s="5"/>
      <c r="B50" s="591" t="s">
        <v>135</v>
      </c>
      <c r="C50" s="605"/>
      <c r="D50" s="28" t="s">
        <v>136</v>
      </c>
      <c r="E50" s="11"/>
      <c r="F50" s="6"/>
      <c r="G50" s="78"/>
      <c r="H50" s="74"/>
      <c r="I50" s="256"/>
    </row>
    <row r="51" spans="1:9" hidden="1" x14ac:dyDescent="0.25">
      <c r="A51" s="5"/>
      <c r="B51" s="606"/>
      <c r="C51" s="605" t="s">
        <v>125</v>
      </c>
      <c r="D51" s="609" t="s">
        <v>137</v>
      </c>
      <c r="E51" s="11" t="s">
        <v>127</v>
      </c>
      <c r="F51" s="6"/>
      <c r="G51" s="78">
        <v>350.33333333333331</v>
      </c>
      <c r="H51" s="74">
        <f t="shared" ref="H51:H57" si="3">ROUND(F51*G51,2)</f>
        <v>0</v>
      </c>
      <c r="I51" s="256"/>
    </row>
    <row r="52" spans="1:9" hidden="1" x14ac:dyDescent="0.25">
      <c r="A52" s="5"/>
      <c r="B52" s="606"/>
      <c r="C52" s="605" t="s">
        <v>128</v>
      </c>
      <c r="D52" s="608" t="s">
        <v>138</v>
      </c>
      <c r="E52" s="11" t="s">
        <v>127</v>
      </c>
      <c r="F52" s="6"/>
      <c r="G52" s="78">
        <v>207</v>
      </c>
      <c r="H52" s="74">
        <f t="shared" si="3"/>
        <v>0</v>
      </c>
      <c r="I52" s="256"/>
    </row>
    <row r="53" spans="1:9" hidden="1" x14ac:dyDescent="0.25">
      <c r="A53" s="5"/>
      <c r="B53" s="606"/>
      <c r="C53" s="605" t="s">
        <v>17</v>
      </c>
      <c r="D53" s="608" t="s">
        <v>139</v>
      </c>
      <c r="E53" s="11" t="s">
        <v>127</v>
      </c>
      <c r="F53" s="6"/>
      <c r="G53" s="78">
        <v>145</v>
      </c>
      <c r="H53" s="74">
        <f t="shared" si="3"/>
        <v>0</v>
      </c>
      <c r="I53" s="256"/>
    </row>
    <row r="54" spans="1:9" hidden="1" x14ac:dyDescent="0.25">
      <c r="A54" s="5"/>
      <c r="B54" s="606"/>
      <c r="C54" s="605" t="s">
        <v>18</v>
      </c>
      <c r="D54" s="608" t="s">
        <v>140</v>
      </c>
      <c r="E54" s="11" t="s">
        <v>127</v>
      </c>
      <c r="F54" s="6"/>
      <c r="G54" s="78">
        <v>113.33333333333333</v>
      </c>
      <c r="H54" s="74">
        <f t="shared" si="3"/>
        <v>0</v>
      </c>
      <c r="I54" s="256"/>
    </row>
    <row r="55" spans="1:9" hidden="1" x14ac:dyDescent="0.25">
      <c r="A55" s="5"/>
      <c r="B55" s="606"/>
      <c r="C55" s="605" t="s">
        <v>19</v>
      </c>
      <c r="D55" s="608" t="s">
        <v>141</v>
      </c>
      <c r="E55" s="11" t="s">
        <v>127</v>
      </c>
      <c r="F55" s="6"/>
      <c r="G55" s="78">
        <v>233</v>
      </c>
      <c r="H55" s="74">
        <f t="shared" si="3"/>
        <v>0</v>
      </c>
      <c r="I55" s="256"/>
    </row>
    <row r="56" spans="1:9" hidden="1" x14ac:dyDescent="0.25">
      <c r="A56" s="5"/>
      <c r="B56" s="606"/>
      <c r="C56" s="605" t="s">
        <v>133</v>
      </c>
      <c r="D56" s="608" t="s">
        <v>142</v>
      </c>
      <c r="E56" s="11" t="s">
        <v>127</v>
      </c>
      <c r="F56" s="6"/>
      <c r="G56" s="78">
        <v>250</v>
      </c>
      <c r="H56" s="74">
        <f t="shared" si="3"/>
        <v>0</v>
      </c>
      <c r="I56" s="256"/>
    </row>
    <row r="57" spans="1:9" hidden="1" x14ac:dyDescent="0.25">
      <c r="A57" s="5"/>
      <c r="B57" s="606"/>
      <c r="C57" s="605" t="s">
        <v>143</v>
      </c>
      <c r="D57" s="608" t="s">
        <v>144</v>
      </c>
      <c r="E57" s="11" t="s">
        <v>127</v>
      </c>
      <c r="F57" s="6"/>
      <c r="G57" s="78">
        <v>200</v>
      </c>
      <c r="H57" s="74">
        <f t="shared" si="3"/>
        <v>0</v>
      </c>
      <c r="I57" s="256"/>
    </row>
    <row r="58" spans="1:9" ht="13" hidden="1" x14ac:dyDescent="0.3">
      <c r="A58" s="5"/>
      <c r="B58" s="606"/>
      <c r="C58" s="605" t="s">
        <v>145</v>
      </c>
      <c r="D58" s="648" t="s">
        <v>146</v>
      </c>
      <c r="E58" s="11" t="s">
        <v>127</v>
      </c>
      <c r="F58" s="6"/>
      <c r="G58" s="78"/>
      <c r="H58" s="74">
        <f t="shared" ref="H58" si="4">F58*G58</f>
        <v>0</v>
      </c>
      <c r="I58" s="256"/>
    </row>
    <row r="59" spans="1:9" ht="13" hidden="1" x14ac:dyDescent="0.3">
      <c r="A59" s="5"/>
      <c r="B59" s="591" t="s">
        <v>147</v>
      </c>
      <c r="C59" s="605"/>
      <c r="D59" s="648" t="s">
        <v>148</v>
      </c>
      <c r="E59" s="11"/>
      <c r="F59" s="6"/>
      <c r="G59" s="78"/>
      <c r="H59" s="74"/>
      <c r="I59" s="256"/>
    </row>
    <row r="60" spans="1:9" hidden="1" x14ac:dyDescent="0.25">
      <c r="A60" s="5"/>
      <c r="B60" s="606"/>
      <c r="C60" s="605" t="s">
        <v>125</v>
      </c>
      <c r="D60" s="608" t="s">
        <v>149</v>
      </c>
      <c r="E60" s="11" t="s">
        <v>63</v>
      </c>
      <c r="F60" s="6"/>
      <c r="G60" s="78">
        <v>4.7333333333333334</v>
      </c>
      <c r="H60" s="74">
        <f t="shared" ref="H60:H62" si="5">ROUND(F60*G60,2)</f>
        <v>0</v>
      </c>
      <c r="I60" s="256"/>
    </row>
    <row r="61" spans="1:9" hidden="1" x14ac:dyDescent="0.25">
      <c r="A61" s="5"/>
      <c r="B61" s="606"/>
      <c r="C61" s="605" t="s">
        <v>128</v>
      </c>
      <c r="D61" s="608" t="s">
        <v>150</v>
      </c>
      <c r="E61" s="11" t="s">
        <v>63</v>
      </c>
      <c r="F61" s="6"/>
      <c r="G61" s="78">
        <v>9.3333333333333339</v>
      </c>
      <c r="H61" s="74">
        <f t="shared" si="5"/>
        <v>0</v>
      </c>
      <c r="I61" s="256"/>
    </row>
    <row r="62" spans="1:9" ht="14.5" hidden="1" x14ac:dyDescent="0.25">
      <c r="A62" s="5"/>
      <c r="B62" s="606"/>
      <c r="C62" s="605" t="s">
        <v>17</v>
      </c>
      <c r="D62" s="608" t="s">
        <v>151</v>
      </c>
      <c r="E62" s="11" t="s">
        <v>63</v>
      </c>
      <c r="F62" s="6"/>
      <c r="G62" s="78">
        <v>9.3333333333333339</v>
      </c>
      <c r="H62" s="74">
        <f t="shared" si="5"/>
        <v>0</v>
      </c>
      <c r="I62" s="256"/>
    </row>
    <row r="63" spans="1:9" ht="13" hidden="1" x14ac:dyDescent="0.3">
      <c r="A63" s="5"/>
      <c r="B63" s="606"/>
      <c r="C63" s="605" t="s">
        <v>18</v>
      </c>
      <c r="D63" s="648" t="s">
        <v>152</v>
      </c>
      <c r="E63" s="11" t="s">
        <v>63</v>
      </c>
      <c r="F63" s="6"/>
      <c r="G63" s="78"/>
      <c r="H63" s="74">
        <f>F63*G63</f>
        <v>0</v>
      </c>
      <c r="I63" s="256"/>
    </row>
    <row r="64" spans="1:9" hidden="1" x14ac:dyDescent="0.25">
      <c r="A64" s="5"/>
      <c r="B64" s="591" t="s">
        <v>153</v>
      </c>
      <c r="C64" s="605"/>
      <c r="D64" s="179" t="s">
        <v>154</v>
      </c>
      <c r="E64" s="11"/>
      <c r="F64" s="6"/>
      <c r="G64" s="78"/>
      <c r="H64" s="74"/>
    </row>
    <row r="65" spans="1:9" hidden="1" x14ac:dyDescent="0.25">
      <c r="A65" s="5"/>
      <c r="B65" s="606"/>
      <c r="C65" s="605" t="s">
        <v>125</v>
      </c>
      <c r="D65" s="90" t="s">
        <v>155</v>
      </c>
      <c r="E65" s="11" t="s">
        <v>86</v>
      </c>
      <c r="F65" s="11" t="s">
        <v>87</v>
      </c>
      <c r="G65" s="89" t="s">
        <v>88</v>
      </c>
      <c r="H65" s="74"/>
    </row>
    <row r="66" spans="1:9" ht="25" hidden="1" x14ac:dyDescent="0.25">
      <c r="A66" s="5"/>
      <c r="B66" s="606"/>
      <c r="C66" s="605" t="s">
        <v>128</v>
      </c>
      <c r="D66" s="28" t="s">
        <v>156</v>
      </c>
      <c r="E66" s="27" t="s">
        <v>91</v>
      </c>
      <c r="F66" s="78">
        <f>H65</f>
        <v>0</v>
      </c>
      <c r="G66" s="644">
        <v>0.01</v>
      </c>
      <c r="H66" s="74">
        <f t="shared" ref="H66" si="6">ROUND(F66*G66,2)</f>
        <v>0</v>
      </c>
    </row>
    <row r="67" spans="1:9" ht="13" hidden="1" x14ac:dyDescent="0.3">
      <c r="A67" s="140" t="s">
        <v>157</v>
      </c>
      <c r="B67" s="591"/>
      <c r="C67" s="605"/>
      <c r="D67" s="589" t="s">
        <v>158</v>
      </c>
      <c r="E67" s="11"/>
      <c r="F67" s="6"/>
      <c r="G67" s="78"/>
      <c r="H67" s="74"/>
    </row>
    <row r="68" spans="1:9" ht="38" hidden="1" x14ac:dyDescent="0.25">
      <c r="A68" s="5"/>
      <c r="B68" s="591" t="s">
        <v>159</v>
      </c>
      <c r="C68" s="605"/>
      <c r="D68" s="237" t="s">
        <v>160</v>
      </c>
      <c r="E68" s="11" t="s">
        <v>161</v>
      </c>
      <c r="F68" s="6"/>
      <c r="G68" s="594"/>
      <c r="H68" s="74"/>
      <c r="I68" s="256"/>
    </row>
    <row r="69" spans="1:9" ht="25" hidden="1" x14ac:dyDescent="0.25">
      <c r="A69" s="5"/>
      <c r="B69" s="591" t="s">
        <v>162</v>
      </c>
      <c r="C69" s="605"/>
      <c r="D69" s="90" t="s">
        <v>163</v>
      </c>
      <c r="E69" s="11" t="s">
        <v>86</v>
      </c>
      <c r="F69" s="11" t="s">
        <v>87</v>
      </c>
      <c r="G69" s="89" t="s">
        <v>88</v>
      </c>
      <c r="H69" s="74"/>
    </row>
    <row r="70" spans="1:9" ht="25" hidden="1" x14ac:dyDescent="0.25">
      <c r="A70" s="5"/>
      <c r="B70" s="591" t="s">
        <v>164</v>
      </c>
      <c r="C70" s="605"/>
      <c r="D70" s="28" t="s">
        <v>165</v>
      </c>
      <c r="E70" s="27" t="s">
        <v>91</v>
      </c>
      <c r="F70" s="78">
        <f>H69</f>
        <v>0</v>
      </c>
      <c r="G70" s="645"/>
      <c r="H70" s="74">
        <f>G70*F70</f>
        <v>0</v>
      </c>
    </row>
    <row r="71" spans="1:9" ht="15" hidden="1" customHeight="1" x14ac:dyDescent="0.3">
      <c r="A71" s="5" t="s">
        <v>166</v>
      </c>
      <c r="B71" s="591"/>
      <c r="C71" s="591"/>
      <c r="D71" s="589" t="s">
        <v>167</v>
      </c>
      <c r="E71" s="649"/>
      <c r="F71" s="6"/>
      <c r="G71" s="78"/>
      <c r="H71" s="74"/>
    </row>
    <row r="72" spans="1:9" ht="13" hidden="1" x14ac:dyDescent="0.3">
      <c r="A72" s="5"/>
      <c r="B72" s="650" t="s">
        <v>5838</v>
      </c>
      <c r="C72" s="591"/>
      <c r="D72" s="90" t="s">
        <v>168</v>
      </c>
      <c r="E72" s="11" t="s">
        <v>169</v>
      </c>
      <c r="F72" s="11" t="s">
        <v>170</v>
      </c>
      <c r="G72" s="89" t="s">
        <v>171</v>
      </c>
      <c r="H72" s="74"/>
      <c r="I72" s="616"/>
    </row>
    <row r="73" spans="1:9" x14ac:dyDescent="0.25">
      <c r="A73" s="5"/>
      <c r="B73" s="591"/>
      <c r="C73" s="591"/>
      <c r="D73" s="90"/>
      <c r="E73" s="11"/>
      <c r="F73" s="11"/>
      <c r="G73" s="89"/>
      <c r="H73" s="74"/>
    </row>
    <row r="74" spans="1:9" ht="13" x14ac:dyDescent="0.3">
      <c r="A74" s="5"/>
      <c r="B74" s="591"/>
      <c r="C74" s="591"/>
      <c r="D74" s="90"/>
      <c r="E74" s="11"/>
      <c r="F74" s="11"/>
      <c r="G74" s="89"/>
      <c r="H74" s="74"/>
      <c r="I74" s="616"/>
    </row>
    <row r="75" spans="1:9" x14ac:dyDescent="0.25">
      <c r="A75" s="5"/>
      <c r="B75" s="591"/>
      <c r="C75" s="591"/>
      <c r="D75" s="170"/>
      <c r="E75" s="11"/>
      <c r="F75" s="6"/>
      <c r="G75" s="78"/>
      <c r="H75" s="74"/>
    </row>
    <row r="76" spans="1:9" x14ac:dyDescent="0.25">
      <c r="A76" s="2" t="s">
        <v>172</v>
      </c>
      <c r="B76" s="4"/>
      <c r="C76" s="14"/>
      <c r="D76" s="3"/>
      <c r="E76" s="2"/>
      <c r="F76" s="651"/>
      <c r="G76" s="147"/>
      <c r="H76" s="88">
        <f>SUM(H5:H75)</f>
        <v>0</v>
      </c>
    </row>
  </sheetData>
  <sheetProtection algorithmName="SHA-512" hashValue="qHwdCPchP5sh8rVA3gzbxa3yYkSufdcYJznk7uEbD1T3JzggZlDN7JP8KJyGPPIcn2MhRGrXdtq3yPDEoU3lxg==" saltValue="E0kn0bWSvey/foEuFHlbJw==" spinCount="100000" sheet="1" objects="1" scenarios="1" selectLockedCells="1"/>
  <mergeCells count="1">
    <mergeCell ref="E1:H1"/>
  </mergeCells>
  <phoneticPr fontId="8" type="noConversion"/>
  <pageMargins left="0.74803149606299213" right="0.74803149606299213" top="0.98425196850393704" bottom="0.98425196850393704" header="0.51181102362204722" footer="0.51181102362204722"/>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88BB2-5EE8-4381-ACED-CB5CC1D13FAF}">
  <sheetPr codeName="Sheet11"/>
  <dimension ref="A1:I1048373"/>
  <sheetViews>
    <sheetView view="pageBreakPreview" zoomScale="107" zoomScaleNormal="100" zoomScaleSheetLayoutView="100" workbookViewId="0">
      <selection activeCell="F7" sqref="F7:F61"/>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18.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1092</v>
      </c>
      <c r="B1" s="42"/>
      <c r="C1" s="42"/>
      <c r="D1" s="42"/>
      <c r="E1" s="653" t="s">
        <v>1093</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48"/>
      <c r="F3" s="48"/>
      <c r="G3" s="47"/>
      <c r="H3" s="47"/>
    </row>
    <row r="4" spans="1:9" x14ac:dyDescent="0.25">
      <c r="A4" s="49"/>
      <c r="B4" s="49"/>
      <c r="C4" s="130"/>
      <c r="D4" s="47"/>
      <c r="E4" s="48"/>
      <c r="F4" s="48"/>
      <c r="G4" s="47"/>
      <c r="H4" s="47"/>
    </row>
    <row r="5" spans="1:9" ht="26" x14ac:dyDescent="0.25">
      <c r="A5" s="50" t="s">
        <v>1094</v>
      </c>
      <c r="B5" s="46"/>
      <c r="C5" s="48"/>
      <c r="D5" s="125" t="s">
        <v>1095</v>
      </c>
      <c r="E5" s="6"/>
      <c r="F5" s="6"/>
      <c r="G5" s="5"/>
      <c r="H5" s="76"/>
    </row>
    <row r="6" spans="1:9" ht="14.5" x14ac:dyDescent="0.25">
      <c r="A6" s="46"/>
      <c r="B6" s="50" t="s">
        <v>1096</v>
      </c>
      <c r="C6" s="48"/>
      <c r="D6" s="62" t="s">
        <v>828</v>
      </c>
      <c r="E6" s="27" t="s">
        <v>434</v>
      </c>
      <c r="F6" s="48"/>
      <c r="G6" s="77"/>
      <c r="H6" s="74">
        <f>F6*G6</f>
        <v>0</v>
      </c>
    </row>
    <row r="7" spans="1:9" ht="14.5" x14ac:dyDescent="0.25">
      <c r="A7" s="46"/>
      <c r="B7" s="50" t="s">
        <v>1097</v>
      </c>
      <c r="C7" s="53"/>
      <c r="D7" s="82" t="s">
        <v>830</v>
      </c>
      <c r="E7" s="27" t="s">
        <v>434</v>
      </c>
      <c r="F7" s="48"/>
      <c r="G7" s="77"/>
      <c r="H7" s="74">
        <f>F7*G7</f>
        <v>0</v>
      </c>
    </row>
    <row r="8" spans="1:9" ht="14.5" x14ac:dyDescent="0.25">
      <c r="A8" s="46"/>
      <c r="B8" s="50" t="s">
        <v>1098</v>
      </c>
      <c r="C8" s="53"/>
      <c r="D8" s="82" t="s">
        <v>832</v>
      </c>
      <c r="E8" s="27" t="s">
        <v>434</v>
      </c>
      <c r="F8" s="48"/>
      <c r="G8" s="77"/>
      <c r="H8" s="74">
        <f>F8*G8</f>
        <v>0</v>
      </c>
    </row>
    <row r="9" spans="1:9" ht="25" x14ac:dyDescent="0.25">
      <c r="A9" s="46"/>
      <c r="B9" s="50" t="s">
        <v>1099</v>
      </c>
      <c r="C9" s="53"/>
      <c r="D9" s="82" t="s">
        <v>834</v>
      </c>
      <c r="E9" s="27" t="s">
        <v>434</v>
      </c>
      <c r="F9" s="48"/>
      <c r="G9" s="77"/>
      <c r="H9" s="74">
        <f>F9*G9</f>
        <v>0</v>
      </c>
    </row>
    <row r="10" spans="1:9" x14ac:dyDescent="0.25">
      <c r="A10" s="50"/>
      <c r="B10" s="50" t="s">
        <v>1100</v>
      </c>
      <c r="C10" s="53"/>
      <c r="D10" s="82" t="s">
        <v>836</v>
      </c>
      <c r="E10" s="11"/>
      <c r="F10" s="6"/>
      <c r="G10" s="6"/>
      <c r="H10" s="76"/>
    </row>
    <row r="11" spans="1:9" ht="14.5" x14ac:dyDescent="0.25">
      <c r="A11" s="46"/>
      <c r="B11" s="50"/>
      <c r="C11" s="53" t="s">
        <v>125</v>
      </c>
      <c r="D11" s="230" t="s">
        <v>1101</v>
      </c>
      <c r="E11" s="27" t="s">
        <v>434</v>
      </c>
      <c r="F11" s="48"/>
      <c r="G11" s="77"/>
      <c r="H11" s="74">
        <f>F11*G11</f>
        <v>0</v>
      </c>
      <c r="I11" s="255" t="s">
        <v>37</v>
      </c>
    </row>
    <row r="12" spans="1:9" ht="14.5" x14ac:dyDescent="0.25">
      <c r="A12" s="46"/>
      <c r="B12" s="50"/>
      <c r="C12" s="53" t="s">
        <v>128</v>
      </c>
      <c r="D12" s="230" t="s">
        <v>1102</v>
      </c>
      <c r="E12" s="27" t="s">
        <v>434</v>
      </c>
      <c r="F12" s="48"/>
      <c r="G12" s="77"/>
      <c r="H12" s="74">
        <f>F12*G12</f>
        <v>0</v>
      </c>
      <c r="I12" s="255" t="s">
        <v>37</v>
      </c>
    </row>
    <row r="13" spans="1:9" ht="26" x14ac:dyDescent="0.25">
      <c r="A13" s="50" t="s">
        <v>1103</v>
      </c>
      <c r="B13" s="50"/>
      <c r="C13" s="53"/>
      <c r="D13" s="132" t="s">
        <v>1104</v>
      </c>
      <c r="E13" s="27"/>
      <c r="F13" s="6"/>
      <c r="G13" s="6"/>
      <c r="H13" s="76"/>
    </row>
    <row r="14" spans="1:9" ht="14.5" x14ac:dyDescent="0.25">
      <c r="A14" s="46"/>
      <c r="B14" s="50" t="s">
        <v>1105</v>
      </c>
      <c r="C14" s="53"/>
      <c r="D14" s="133" t="s">
        <v>1106</v>
      </c>
      <c r="E14" s="27" t="s">
        <v>434</v>
      </c>
      <c r="F14" s="48"/>
      <c r="G14" s="77"/>
      <c r="H14" s="74">
        <f>F14*G14</f>
        <v>0</v>
      </c>
    </row>
    <row r="15" spans="1:9" ht="25" x14ac:dyDescent="0.25">
      <c r="A15" s="46"/>
      <c r="B15" s="50" t="s">
        <v>1107</v>
      </c>
      <c r="C15" s="53"/>
      <c r="D15" s="134" t="s">
        <v>1108</v>
      </c>
      <c r="E15" s="27" t="s">
        <v>434</v>
      </c>
      <c r="F15" s="48"/>
      <c r="G15" s="77"/>
      <c r="H15" s="74">
        <f>F15*G15</f>
        <v>0</v>
      </c>
    </row>
    <row r="16" spans="1:9" ht="26" x14ac:dyDescent="0.25">
      <c r="A16" s="50" t="s">
        <v>1109</v>
      </c>
      <c r="B16" s="50"/>
      <c r="C16" s="53"/>
      <c r="D16" s="132" t="s">
        <v>1110</v>
      </c>
      <c r="E16" s="11"/>
      <c r="F16" s="6"/>
      <c r="G16" s="6"/>
      <c r="H16" s="76"/>
    </row>
    <row r="17" spans="1:9" ht="13" x14ac:dyDescent="0.25">
      <c r="A17" s="46"/>
      <c r="B17" s="50" t="s">
        <v>1111</v>
      </c>
      <c r="C17" s="53"/>
      <c r="D17" s="243" t="s">
        <v>1112</v>
      </c>
      <c r="E17" s="16" t="s">
        <v>0</v>
      </c>
      <c r="F17" s="48"/>
      <c r="G17" s="77"/>
      <c r="H17" s="74">
        <f>F17*G17</f>
        <v>0</v>
      </c>
      <c r="I17" s="255" t="s">
        <v>37</v>
      </c>
    </row>
    <row r="18" spans="1:9" ht="26" x14ac:dyDescent="0.25">
      <c r="A18" s="50"/>
      <c r="B18" s="50" t="s">
        <v>1113</v>
      </c>
      <c r="C18" s="53"/>
      <c r="D18" s="244" t="s">
        <v>1114</v>
      </c>
      <c r="E18" s="16" t="s">
        <v>0</v>
      </c>
      <c r="F18" s="48"/>
      <c r="G18" s="77"/>
      <c r="H18" s="74">
        <f>F18*G18</f>
        <v>0</v>
      </c>
      <c r="I18" s="255" t="s">
        <v>37</v>
      </c>
    </row>
    <row r="19" spans="1:9" ht="13" x14ac:dyDescent="0.25">
      <c r="A19" s="50"/>
      <c r="B19" s="50" t="s">
        <v>1115</v>
      </c>
      <c r="C19" s="53"/>
      <c r="D19" s="244" t="s">
        <v>1116</v>
      </c>
      <c r="E19" s="16" t="s">
        <v>106</v>
      </c>
      <c r="F19" s="48"/>
      <c r="G19" s="77"/>
      <c r="H19" s="74">
        <f>F19*G19</f>
        <v>0</v>
      </c>
      <c r="I19" s="255" t="s">
        <v>37</v>
      </c>
    </row>
    <row r="20" spans="1:9" x14ac:dyDescent="0.25">
      <c r="A20" s="50"/>
      <c r="B20" s="50" t="s">
        <v>1117</v>
      </c>
      <c r="C20" s="53"/>
      <c r="D20" s="244" t="s">
        <v>860</v>
      </c>
      <c r="E20" s="11"/>
      <c r="F20" s="6"/>
      <c r="G20" s="6"/>
      <c r="H20" s="76"/>
    </row>
    <row r="21" spans="1:9" ht="13" x14ac:dyDescent="0.25">
      <c r="A21" s="50"/>
      <c r="B21" s="50"/>
      <c r="C21" s="53" t="s">
        <v>125</v>
      </c>
      <c r="D21" s="244" t="s">
        <v>861</v>
      </c>
      <c r="E21" s="16" t="s">
        <v>0</v>
      </c>
      <c r="F21" s="48"/>
      <c r="G21" s="77"/>
      <c r="H21" s="74">
        <f>F21*G21</f>
        <v>0</v>
      </c>
      <c r="I21" s="255" t="s">
        <v>37</v>
      </c>
    </row>
    <row r="22" spans="1:9" ht="13" x14ac:dyDescent="0.25">
      <c r="A22" s="46"/>
      <c r="B22" s="50"/>
      <c r="C22" s="53" t="s">
        <v>128</v>
      </c>
      <c r="D22" s="244" t="s">
        <v>861</v>
      </c>
      <c r="E22" s="16" t="s">
        <v>106</v>
      </c>
      <c r="F22" s="48"/>
      <c r="G22" s="77"/>
      <c r="H22" s="74">
        <f>F22*G22</f>
        <v>0</v>
      </c>
      <c r="I22" s="255" t="s">
        <v>37</v>
      </c>
    </row>
    <row r="23" spans="1:9" x14ac:dyDescent="0.25">
      <c r="A23" s="50"/>
      <c r="B23" s="50"/>
      <c r="C23" s="53"/>
      <c r="D23" s="128"/>
      <c r="E23" s="27"/>
      <c r="F23" s="6"/>
      <c r="G23" s="5"/>
      <c r="H23" s="54"/>
    </row>
    <row r="24" spans="1:9" x14ac:dyDescent="0.25">
      <c r="A24" s="50"/>
      <c r="B24" s="50"/>
      <c r="C24" s="53"/>
      <c r="D24" s="128"/>
      <c r="E24" s="27"/>
      <c r="F24" s="6"/>
      <c r="G24" s="5"/>
      <c r="H24" s="54"/>
    </row>
    <row r="25" spans="1:9" x14ac:dyDescent="0.25">
      <c r="A25" s="47"/>
      <c r="B25" s="47"/>
      <c r="C25" s="48"/>
      <c r="D25" s="47"/>
      <c r="E25" s="5"/>
      <c r="F25" s="5"/>
      <c r="G25" s="5"/>
      <c r="H25" s="54"/>
    </row>
    <row r="26" spans="1:9" x14ac:dyDescent="0.25">
      <c r="A26" s="66" t="s">
        <v>172</v>
      </c>
      <c r="B26" s="66"/>
      <c r="C26" s="66"/>
      <c r="D26" s="66"/>
      <c r="E26" s="148"/>
      <c r="F26" s="2"/>
      <c r="G26" s="2"/>
      <c r="H26" s="88">
        <f>SUM(H5:H25)</f>
        <v>0</v>
      </c>
    </row>
    <row r="1048373" spans="5:5" x14ac:dyDescent="0.25">
      <c r="E1048373" s="53"/>
    </row>
  </sheetData>
  <mergeCells count="1">
    <mergeCell ref="E1:H1"/>
  </mergeCells>
  <pageMargins left="0.75" right="0.75" top="1" bottom="1" header="0.5" footer="0.5"/>
  <pageSetup paperSize="9" scale="61" orientation="portrait" r:id="rId1"/>
  <headerFooter alignWithMargins="0">
    <oddHeader>&amp;C&amp;"Calibri"&amp;10&amp;K000000 Confidential&amp;1#_x000D_</oddHeader>
    <oddFooter>&amp;R_x000D_&amp;1#&amp;"Calibri"&amp;10&amp;K000000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5AC36-210D-468B-A473-036CCBE35437}">
  <sheetPr codeName="Sheet12"/>
  <dimension ref="A1:I1048366"/>
  <sheetViews>
    <sheetView view="pageBreakPreview" topLeftCell="A61" zoomScale="108" zoomScaleNormal="100" zoomScaleSheetLayoutView="100" workbookViewId="0">
      <selection activeCell="F7" sqref="F7:F61"/>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18.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1118</v>
      </c>
      <c r="B1" s="42"/>
      <c r="C1" s="42"/>
      <c r="D1" s="42"/>
      <c r="E1" s="653" t="s">
        <v>1119</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48"/>
      <c r="F3" s="48"/>
      <c r="G3" s="47"/>
      <c r="H3" s="47"/>
    </row>
    <row r="4" spans="1:9" x14ac:dyDescent="0.25">
      <c r="A4" s="49"/>
      <c r="B4" s="49"/>
      <c r="C4" s="130"/>
      <c r="D4" s="47"/>
      <c r="E4" s="48"/>
      <c r="F4" s="48"/>
      <c r="G4" s="47"/>
      <c r="H4" s="47"/>
    </row>
    <row r="5" spans="1:9" ht="13" x14ac:dyDescent="0.25">
      <c r="A5" s="50" t="s">
        <v>1120</v>
      </c>
      <c r="B5" s="50"/>
      <c r="C5" s="53"/>
      <c r="D5" s="127" t="s">
        <v>1121</v>
      </c>
      <c r="E5" s="11"/>
      <c r="F5" s="11"/>
      <c r="G5" s="11"/>
      <c r="H5" s="138"/>
    </row>
    <row r="6" spans="1:9" ht="37.5" x14ac:dyDescent="0.25">
      <c r="A6" s="50"/>
      <c r="B6" s="50" t="s">
        <v>1122</v>
      </c>
      <c r="C6" s="53"/>
      <c r="D6" s="59" t="s">
        <v>1123</v>
      </c>
      <c r="E6" s="27"/>
      <c r="F6" s="11"/>
      <c r="G6" s="11"/>
      <c r="H6" s="138"/>
    </row>
    <row r="7" spans="1:9" ht="14.5" x14ac:dyDescent="0.25">
      <c r="A7" s="50"/>
      <c r="B7" s="50"/>
      <c r="C7" s="53" t="s">
        <v>125</v>
      </c>
      <c r="D7" s="59" t="s">
        <v>1124</v>
      </c>
      <c r="E7" s="27" t="s">
        <v>434</v>
      </c>
      <c r="F7" s="53"/>
      <c r="G7" s="137">
        <v>200</v>
      </c>
      <c r="H7" s="74">
        <f t="shared" ref="H7:H13" si="0">F7*G7</f>
        <v>0</v>
      </c>
    </row>
    <row r="8" spans="1:9" ht="14.5" hidden="1" x14ac:dyDescent="0.25">
      <c r="A8" s="50"/>
      <c r="B8" s="50"/>
      <c r="C8" s="53" t="s">
        <v>128</v>
      </c>
      <c r="D8" s="59" t="s">
        <v>1125</v>
      </c>
      <c r="E8" s="27" t="s">
        <v>434</v>
      </c>
      <c r="F8" s="53"/>
      <c r="G8" s="137">
        <v>300</v>
      </c>
      <c r="H8" s="74">
        <f t="shared" si="0"/>
        <v>0</v>
      </c>
    </row>
    <row r="9" spans="1:9" ht="14.5" hidden="1" x14ac:dyDescent="0.25">
      <c r="A9" s="50"/>
      <c r="B9" s="50"/>
      <c r="C9" s="53" t="s">
        <v>17</v>
      </c>
      <c r="D9" s="59" t="s">
        <v>1126</v>
      </c>
      <c r="E9" s="27" t="s">
        <v>434</v>
      </c>
      <c r="F9" s="53"/>
      <c r="G9" s="137"/>
      <c r="H9" s="74">
        <f t="shared" si="0"/>
        <v>0</v>
      </c>
      <c r="I9" s="255" t="s">
        <v>37</v>
      </c>
    </row>
    <row r="10" spans="1:9" ht="25" x14ac:dyDescent="0.25">
      <c r="A10" s="50"/>
      <c r="B10" s="50" t="s">
        <v>1127</v>
      </c>
      <c r="C10" s="53"/>
      <c r="D10" s="59" t="s">
        <v>1128</v>
      </c>
      <c r="E10" s="27" t="s">
        <v>434</v>
      </c>
      <c r="F10" s="53"/>
      <c r="G10" s="137">
        <v>300</v>
      </c>
      <c r="H10" s="74">
        <f t="shared" si="0"/>
        <v>0</v>
      </c>
    </row>
    <row r="11" spans="1:9" ht="37.5" hidden="1" x14ac:dyDescent="0.25">
      <c r="A11" s="50"/>
      <c r="B11" s="50" t="s">
        <v>1129</v>
      </c>
      <c r="C11" s="53"/>
      <c r="D11" s="59" t="s">
        <v>1130</v>
      </c>
      <c r="E11" s="27" t="s">
        <v>434</v>
      </c>
      <c r="F11" s="53"/>
      <c r="G11" s="137"/>
      <c r="H11" s="74">
        <f t="shared" si="0"/>
        <v>0</v>
      </c>
    </row>
    <row r="12" spans="1:9" ht="37.5" hidden="1" x14ac:dyDescent="0.25">
      <c r="A12" s="50"/>
      <c r="B12" s="50" t="s">
        <v>1131</v>
      </c>
      <c r="C12" s="53"/>
      <c r="D12" s="59" t="s">
        <v>1132</v>
      </c>
      <c r="E12" s="27" t="s">
        <v>434</v>
      </c>
      <c r="F12" s="53"/>
      <c r="G12" s="137">
        <v>300</v>
      </c>
      <c r="H12" s="74">
        <f t="shared" si="0"/>
        <v>0</v>
      </c>
    </row>
    <row r="13" spans="1:9" ht="37.5" x14ac:dyDescent="0.25">
      <c r="A13" s="50"/>
      <c r="B13" s="50" t="s">
        <v>1133</v>
      </c>
      <c r="C13" s="53"/>
      <c r="D13" s="59" t="s">
        <v>1134</v>
      </c>
      <c r="E13" s="27" t="s">
        <v>434</v>
      </c>
      <c r="F13" s="53"/>
      <c r="G13" s="137">
        <v>200</v>
      </c>
      <c r="H13" s="74">
        <f t="shared" si="0"/>
        <v>0</v>
      </c>
    </row>
    <row r="14" spans="1:9" ht="39" hidden="1" x14ac:dyDescent="0.25">
      <c r="A14" s="50" t="s">
        <v>1135</v>
      </c>
      <c r="B14" s="50"/>
      <c r="C14" s="53"/>
      <c r="D14" s="125" t="s">
        <v>1136</v>
      </c>
      <c r="E14" s="27"/>
      <c r="F14" s="11"/>
      <c r="G14" s="89"/>
      <c r="H14" s="139"/>
    </row>
    <row r="15" spans="1:9" ht="14.5" hidden="1" x14ac:dyDescent="0.25">
      <c r="A15" s="50"/>
      <c r="B15" s="50" t="s">
        <v>1137</v>
      </c>
      <c r="C15" s="53"/>
      <c r="D15" s="59" t="s">
        <v>1138</v>
      </c>
      <c r="E15" s="27" t="s">
        <v>434</v>
      </c>
      <c r="F15" s="53"/>
      <c r="G15" s="137">
        <v>200</v>
      </c>
      <c r="H15" s="74">
        <f>F15*G15</f>
        <v>0</v>
      </c>
    </row>
    <row r="16" spans="1:9" ht="14.5" hidden="1" x14ac:dyDescent="0.25">
      <c r="A16" s="50"/>
      <c r="B16" s="50" t="s">
        <v>1139</v>
      </c>
      <c r="C16" s="53"/>
      <c r="D16" s="59" t="s">
        <v>1140</v>
      </c>
      <c r="E16" s="27" t="s">
        <v>434</v>
      </c>
      <c r="F16" s="53"/>
      <c r="G16" s="137">
        <v>300</v>
      </c>
      <c r="H16" s="74">
        <f>F16*G16</f>
        <v>0</v>
      </c>
    </row>
    <row r="17" spans="1:8" ht="39" hidden="1" x14ac:dyDescent="0.25">
      <c r="A17" s="50" t="s">
        <v>1141</v>
      </c>
      <c r="B17" s="50"/>
      <c r="C17" s="53"/>
      <c r="D17" s="125" t="s">
        <v>1142</v>
      </c>
      <c r="E17" s="27"/>
      <c r="F17" s="11"/>
      <c r="G17" s="89"/>
      <c r="H17" s="139"/>
    </row>
    <row r="18" spans="1:8" hidden="1" x14ac:dyDescent="0.25">
      <c r="A18" s="50"/>
      <c r="B18" s="50" t="s">
        <v>1143</v>
      </c>
      <c r="C18" s="53"/>
      <c r="D18" s="59" t="s">
        <v>1144</v>
      </c>
      <c r="E18" s="27"/>
      <c r="F18" s="11"/>
      <c r="G18" s="89"/>
      <c r="H18" s="139"/>
    </row>
    <row r="19" spans="1:8" ht="14.5" hidden="1" x14ac:dyDescent="0.25">
      <c r="A19" s="50"/>
      <c r="B19" s="50"/>
      <c r="C19" s="53" t="s">
        <v>125</v>
      </c>
      <c r="D19" s="59" t="s">
        <v>1145</v>
      </c>
      <c r="E19" s="27" t="s">
        <v>434</v>
      </c>
      <c r="F19" s="53"/>
      <c r="G19" s="137"/>
      <c r="H19" s="74">
        <f>F19*G19</f>
        <v>0</v>
      </c>
    </row>
    <row r="20" spans="1:8" ht="14.5" hidden="1" x14ac:dyDescent="0.25">
      <c r="A20" s="50"/>
      <c r="B20" s="50"/>
      <c r="C20" s="53" t="s">
        <v>128</v>
      </c>
      <c r="D20" s="59" t="s">
        <v>1146</v>
      </c>
      <c r="E20" s="27" t="s">
        <v>434</v>
      </c>
      <c r="F20" s="53"/>
      <c r="G20" s="137"/>
      <c r="H20" s="74">
        <f>F20*G20</f>
        <v>0</v>
      </c>
    </row>
    <row r="21" spans="1:8" ht="14.5" hidden="1" x14ac:dyDescent="0.25">
      <c r="A21" s="50"/>
      <c r="B21" s="50"/>
      <c r="C21" s="53" t="s">
        <v>17</v>
      </c>
      <c r="D21" s="59" t="s">
        <v>1147</v>
      </c>
      <c r="E21" s="27" t="s">
        <v>434</v>
      </c>
      <c r="F21" s="53"/>
      <c r="G21" s="137"/>
      <c r="H21" s="74">
        <f>F21*G21</f>
        <v>0</v>
      </c>
    </row>
    <row r="22" spans="1:8" hidden="1" x14ac:dyDescent="0.25">
      <c r="A22" s="50"/>
      <c r="B22" s="50" t="s">
        <v>1148</v>
      </c>
      <c r="C22" s="53"/>
      <c r="D22" s="59" t="s">
        <v>1149</v>
      </c>
      <c r="E22" s="27"/>
      <c r="F22" s="11"/>
      <c r="G22" s="89"/>
      <c r="H22" s="139"/>
    </row>
    <row r="23" spans="1:8" ht="14.5" hidden="1" x14ac:dyDescent="0.25">
      <c r="A23" s="50"/>
      <c r="B23" s="50"/>
      <c r="C23" s="53" t="s">
        <v>125</v>
      </c>
      <c r="D23" s="59" t="s">
        <v>1145</v>
      </c>
      <c r="E23" s="27" t="s">
        <v>434</v>
      </c>
      <c r="F23" s="53"/>
      <c r="G23" s="137"/>
      <c r="H23" s="74">
        <f>F23*G23</f>
        <v>0</v>
      </c>
    </row>
    <row r="24" spans="1:8" ht="14.5" hidden="1" x14ac:dyDescent="0.25">
      <c r="A24" s="50"/>
      <c r="B24" s="50"/>
      <c r="C24" s="53" t="s">
        <v>128</v>
      </c>
      <c r="D24" s="59" t="s">
        <v>1146</v>
      </c>
      <c r="E24" s="27" t="s">
        <v>434</v>
      </c>
      <c r="F24" s="53"/>
      <c r="G24" s="137"/>
      <c r="H24" s="74">
        <f>F24*G24</f>
        <v>0</v>
      </c>
    </row>
    <row r="25" spans="1:8" ht="14.5" hidden="1" x14ac:dyDescent="0.25">
      <c r="A25" s="50"/>
      <c r="B25" s="50"/>
      <c r="C25" s="53" t="s">
        <v>17</v>
      </c>
      <c r="D25" s="59" t="s">
        <v>1147</v>
      </c>
      <c r="E25" s="27" t="s">
        <v>434</v>
      </c>
      <c r="F25" s="53"/>
      <c r="G25" s="137"/>
      <c r="H25" s="74">
        <f>F25*G25</f>
        <v>0</v>
      </c>
    </row>
    <row r="26" spans="1:8" hidden="1" x14ac:dyDescent="0.25">
      <c r="A26" s="50"/>
      <c r="B26" s="50" t="s">
        <v>1150</v>
      </c>
      <c r="C26" s="53"/>
      <c r="D26" s="59" t="s">
        <v>1151</v>
      </c>
      <c r="E26" s="27"/>
      <c r="F26" s="11"/>
      <c r="G26" s="89"/>
      <c r="H26" s="139"/>
    </row>
    <row r="27" spans="1:8" ht="14.5" hidden="1" x14ac:dyDescent="0.25">
      <c r="A27" s="50"/>
      <c r="B27" s="50"/>
      <c r="C27" s="53" t="s">
        <v>125</v>
      </c>
      <c r="D27" s="59" t="s">
        <v>1145</v>
      </c>
      <c r="E27" s="27" t="s">
        <v>434</v>
      </c>
      <c r="F27" s="53"/>
      <c r="G27" s="137"/>
      <c r="H27" s="74">
        <f>F27*G27</f>
        <v>0</v>
      </c>
    </row>
    <row r="28" spans="1:8" ht="14.5" hidden="1" x14ac:dyDescent="0.25">
      <c r="A28" s="50"/>
      <c r="B28" s="50"/>
      <c r="C28" s="53" t="s">
        <v>128</v>
      </c>
      <c r="D28" s="59" t="s">
        <v>1146</v>
      </c>
      <c r="E28" s="27" t="s">
        <v>434</v>
      </c>
      <c r="F28" s="53"/>
      <c r="G28" s="137"/>
      <c r="H28" s="74">
        <f>F28*G28</f>
        <v>0</v>
      </c>
    </row>
    <row r="29" spans="1:8" ht="14.5" hidden="1" x14ac:dyDescent="0.25">
      <c r="A29" s="50"/>
      <c r="B29" s="50"/>
      <c r="C29" s="53" t="s">
        <v>17</v>
      </c>
      <c r="D29" s="59" t="s">
        <v>1147</v>
      </c>
      <c r="E29" s="27" t="s">
        <v>434</v>
      </c>
      <c r="F29" s="53"/>
      <c r="G29" s="137"/>
      <c r="H29" s="74">
        <f>F29*G29</f>
        <v>0</v>
      </c>
    </row>
    <row r="30" spans="1:8" ht="26" x14ac:dyDescent="0.25">
      <c r="A30" s="50" t="s">
        <v>1152</v>
      </c>
      <c r="B30" s="50"/>
      <c r="C30" s="53"/>
      <c r="D30" s="96" t="s">
        <v>1153</v>
      </c>
      <c r="E30" s="27"/>
      <c r="F30" s="11"/>
      <c r="G30" s="542"/>
      <c r="H30" s="538"/>
    </row>
    <row r="31" spans="1:8" ht="25" x14ac:dyDescent="0.25">
      <c r="A31" s="50"/>
      <c r="B31" s="50" t="s">
        <v>1154</v>
      </c>
      <c r="C31" s="53"/>
      <c r="D31" s="59" t="s">
        <v>1155</v>
      </c>
      <c r="E31" s="27"/>
      <c r="F31" s="11"/>
      <c r="G31" s="542"/>
      <c r="H31" s="538"/>
    </row>
    <row r="32" spans="1:8" ht="14.5" x14ac:dyDescent="0.25">
      <c r="A32" s="50"/>
      <c r="B32" s="50"/>
      <c r="C32" s="53" t="s">
        <v>125</v>
      </c>
      <c r="D32" s="59" t="s">
        <v>1124</v>
      </c>
      <c r="E32" s="27" t="s">
        <v>434</v>
      </c>
      <c r="F32" s="53"/>
      <c r="G32" s="539">
        <v>500</v>
      </c>
      <c r="H32" s="540">
        <f t="shared" ref="H32:H38" si="1">F32*G32</f>
        <v>0</v>
      </c>
    </row>
    <row r="33" spans="1:9" ht="14.5" x14ac:dyDescent="0.25">
      <c r="A33" s="50"/>
      <c r="B33" s="50"/>
      <c r="C33" s="53" t="s">
        <v>128</v>
      </c>
      <c r="D33" s="59" t="s">
        <v>1125</v>
      </c>
      <c r="E33" s="27" t="s">
        <v>434</v>
      </c>
      <c r="F33" s="53"/>
      <c r="G33" s="539">
        <v>500</v>
      </c>
      <c r="H33" s="540">
        <f t="shared" si="1"/>
        <v>0</v>
      </c>
    </row>
    <row r="34" spans="1:9" ht="14.5" hidden="1" x14ac:dyDescent="0.25">
      <c r="A34" s="50"/>
      <c r="B34" s="50"/>
      <c r="C34" s="53" t="s">
        <v>17</v>
      </c>
      <c r="D34" s="59" t="s">
        <v>1126</v>
      </c>
      <c r="E34" s="27" t="s">
        <v>434</v>
      </c>
      <c r="F34" s="53"/>
      <c r="G34" s="539"/>
      <c r="H34" s="540">
        <f t="shared" si="1"/>
        <v>0</v>
      </c>
      <c r="I34" s="255" t="s">
        <v>37</v>
      </c>
    </row>
    <row r="35" spans="1:9" ht="37.5" hidden="1" x14ac:dyDescent="0.25">
      <c r="A35" s="50"/>
      <c r="B35" s="50" t="s">
        <v>1156</v>
      </c>
      <c r="C35" s="53"/>
      <c r="D35" s="58" t="s">
        <v>1157</v>
      </c>
      <c r="E35" s="27" t="s">
        <v>434</v>
      </c>
      <c r="F35" s="53"/>
      <c r="G35" s="539">
        <v>500</v>
      </c>
      <c r="H35" s="540">
        <f t="shared" si="1"/>
        <v>0</v>
      </c>
    </row>
    <row r="36" spans="1:9" ht="37.5" hidden="1" x14ac:dyDescent="0.25">
      <c r="A36" s="50"/>
      <c r="B36" s="50" t="s">
        <v>1158</v>
      </c>
      <c r="C36" s="53"/>
      <c r="D36" s="58" t="s">
        <v>1159</v>
      </c>
      <c r="E36" s="27" t="s">
        <v>434</v>
      </c>
      <c r="F36" s="53"/>
      <c r="G36" s="539">
        <v>500</v>
      </c>
      <c r="H36" s="540">
        <f t="shared" si="1"/>
        <v>0</v>
      </c>
    </row>
    <row r="37" spans="1:9" ht="25" hidden="1" x14ac:dyDescent="0.25">
      <c r="A37" s="50"/>
      <c r="B37" s="50" t="s">
        <v>1160</v>
      </c>
      <c r="C37" s="53"/>
      <c r="D37" s="59" t="s">
        <v>1161</v>
      </c>
      <c r="E37" s="27" t="s">
        <v>434</v>
      </c>
      <c r="F37" s="53"/>
      <c r="G37" s="539"/>
      <c r="H37" s="540">
        <f t="shared" si="1"/>
        <v>0</v>
      </c>
    </row>
    <row r="38" spans="1:9" ht="25" hidden="1" x14ac:dyDescent="0.25">
      <c r="A38" s="50"/>
      <c r="B38" s="50" t="s">
        <v>1162</v>
      </c>
      <c r="C38" s="53"/>
      <c r="D38" s="59" t="s">
        <v>1163</v>
      </c>
      <c r="E38" s="27" t="s">
        <v>434</v>
      </c>
      <c r="F38" s="53"/>
      <c r="G38" s="539"/>
      <c r="H38" s="540">
        <f t="shared" si="1"/>
        <v>0</v>
      </c>
    </row>
    <row r="39" spans="1:9" ht="37.5" x14ac:dyDescent="0.25">
      <c r="A39" s="50"/>
      <c r="B39" s="50" t="s">
        <v>1164</v>
      </c>
      <c r="C39" s="53"/>
      <c r="D39" s="59" t="s">
        <v>1165</v>
      </c>
      <c r="E39" s="27"/>
      <c r="F39" s="11"/>
      <c r="G39" s="542"/>
      <c r="H39" s="538"/>
    </row>
    <row r="40" spans="1:9" x14ac:dyDescent="0.25">
      <c r="A40" s="50"/>
      <c r="B40" s="50"/>
      <c r="C40" s="53" t="s">
        <v>125</v>
      </c>
      <c r="D40" s="59" t="s">
        <v>5782</v>
      </c>
      <c r="E40" s="16" t="s">
        <v>0</v>
      </c>
      <c r="F40" s="53"/>
      <c r="G40" s="539">
        <v>500</v>
      </c>
      <c r="H40" s="540">
        <f>F40*G40</f>
        <v>0</v>
      </c>
      <c r="I40" s="255" t="s">
        <v>37</v>
      </c>
    </row>
    <row r="41" spans="1:9" hidden="1" x14ac:dyDescent="0.25">
      <c r="A41" s="50"/>
      <c r="B41" s="50"/>
      <c r="C41" s="53" t="s">
        <v>128</v>
      </c>
      <c r="D41" s="59" t="s">
        <v>1166</v>
      </c>
      <c r="E41" s="16" t="s">
        <v>0</v>
      </c>
      <c r="F41" s="53"/>
      <c r="G41" s="539"/>
      <c r="H41" s="540">
        <f>F41*G41</f>
        <v>0</v>
      </c>
      <c r="I41" s="255" t="s">
        <v>37</v>
      </c>
    </row>
    <row r="42" spans="1:9" ht="26" hidden="1" x14ac:dyDescent="0.25">
      <c r="A42" s="50" t="s">
        <v>1167</v>
      </c>
      <c r="B42" s="50"/>
      <c r="C42" s="53"/>
      <c r="D42" s="96" t="s">
        <v>1168</v>
      </c>
      <c r="E42" s="16"/>
      <c r="F42" s="11"/>
      <c r="G42" s="542"/>
      <c r="H42" s="538"/>
    </row>
    <row r="43" spans="1:9" ht="25" hidden="1" x14ac:dyDescent="0.25">
      <c r="A43" s="50"/>
      <c r="B43" s="50" t="s">
        <v>1169</v>
      </c>
      <c r="C43" s="53"/>
      <c r="D43" s="59" t="s">
        <v>1170</v>
      </c>
      <c r="E43" s="27" t="s">
        <v>434</v>
      </c>
      <c r="F43" s="53"/>
      <c r="G43" s="539">
        <v>400</v>
      </c>
      <c r="H43" s="540">
        <f>F43*G43</f>
        <v>0</v>
      </c>
    </row>
    <row r="44" spans="1:9" ht="14.5" hidden="1" x14ac:dyDescent="0.25">
      <c r="A44" s="50"/>
      <c r="B44" s="50" t="s">
        <v>1171</v>
      </c>
      <c r="C44" s="53"/>
      <c r="D44" s="59" t="s">
        <v>1172</v>
      </c>
      <c r="E44" s="27" t="s">
        <v>434</v>
      </c>
      <c r="F44" s="53"/>
      <c r="G44" s="539">
        <v>500</v>
      </c>
      <c r="H44" s="540">
        <f>F44*G44</f>
        <v>0</v>
      </c>
    </row>
    <row r="45" spans="1:9" ht="25" hidden="1" x14ac:dyDescent="0.25">
      <c r="A45" s="50"/>
      <c r="B45" s="50" t="s">
        <v>1173</v>
      </c>
      <c r="C45" s="53"/>
      <c r="D45" s="59" t="s">
        <v>1174</v>
      </c>
      <c r="E45" s="27" t="s">
        <v>434</v>
      </c>
      <c r="F45" s="53"/>
      <c r="G45" s="539"/>
      <c r="H45" s="540">
        <f>F45*G45</f>
        <v>0</v>
      </c>
    </row>
    <row r="46" spans="1:9" ht="13" hidden="1" x14ac:dyDescent="0.25">
      <c r="A46" s="50" t="s">
        <v>1175</v>
      </c>
      <c r="B46" s="50"/>
      <c r="C46" s="53"/>
      <c r="D46" s="96" t="s">
        <v>1176</v>
      </c>
      <c r="E46" s="27"/>
      <c r="F46" s="11"/>
      <c r="G46" s="542"/>
      <c r="H46" s="538"/>
    </row>
    <row r="47" spans="1:9" ht="14.5" hidden="1" x14ac:dyDescent="0.25">
      <c r="A47" s="50"/>
      <c r="B47" s="50" t="s">
        <v>1177</v>
      </c>
      <c r="C47" s="53"/>
      <c r="D47" s="59" t="s">
        <v>1178</v>
      </c>
      <c r="E47" s="27" t="s">
        <v>434</v>
      </c>
      <c r="F47" s="53"/>
      <c r="G47" s="539"/>
      <c r="H47" s="540">
        <f>F47*G47</f>
        <v>0</v>
      </c>
    </row>
    <row r="48" spans="1:9" ht="25" hidden="1" x14ac:dyDescent="0.25">
      <c r="A48" s="50"/>
      <c r="B48" s="50" t="s">
        <v>1179</v>
      </c>
      <c r="C48" s="53"/>
      <c r="D48" s="59" t="s">
        <v>1180</v>
      </c>
      <c r="E48" s="27" t="s">
        <v>434</v>
      </c>
      <c r="F48" s="53"/>
      <c r="G48" s="539"/>
      <c r="H48" s="540">
        <f>F48*G48</f>
        <v>0</v>
      </c>
    </row>
    <row r="49" spans="1:9" ht="26" hidden="1" x14ac:dyDescent="0.25">
      <c r="A49" s="50" t="s">
        <v>1181</v>
      </c>
      <c r="B49" s="50"/>
      <c r="C49" s="53"/>
      <c r="D49" s="96" t="s">
        <v>1182</v>
      </c>
      <c r="E49" s="27"/>
      <c r="F49" s="11"/>
      <c r="G49" s="542"/>
      <c r="H49" s="538"/>
    </row>
    <row r="50" spans="1:9" ht="25.5" hidden="1" x14ac:dyDescent="0.25">
      <c r="A50" s="50"/>
      <c r="B50" s="50" t="s">
        <v>1183</v>
      </c>
      <c r="C50" s="53"/>
      <c r="D50" s="234" t="s">
        <v>5783</v>
      </c>
      <c r="E50" s="27" t="s">
        <v>434</v>
      </c>
      <c r="F50" s="53"/>
      <c r="G50" s="539">
        <v>400</v>
      </c>
      <c r="H50" s="540">
        <f>F50*G50</f>
        <v>0</v>
      </c>
      <c r="I50" s="255" t="s">
        <v>37</v>
      </c>
    </row>
    <row r="51" spans="1:9" ht="25.5" hidden="1" x14ac:dyDescent="0.25">
      <c r="A51" s="50"/>
      <c r="B51" s="50" t="s">
        <v>1184</v>
      </c>
      <c r="C51" s="53"/>
      <c r="D51" s="234" t="s">
        <v>5784</v>
      </c>
      <c r="E51" s="27" t="s">
        <v>434</v>
      </c>
      <c r="F51" s="53"/>
      <c r="G51" s="539">
        <v>500</v>
      </c>
      <c r="H51" s="540">
        <f>F51*G51</f>
        <v>0</v>
      </c>
      <c r="I51" s="255" t="s">
        <v>37</v>
      </c>
    </row>
    <row r="52" spans="1:9" ht="26" x14ac:dyDescent="0.25">
      <c r="A52" s="50" t="s">
        <v>1185</v>
      </c>
      <c r="B52" s="50"/>
      <c r="C52" s="53"/>
      <c r="D52" s="96" t="s">
        <v>1186</v>
      </c>
      <c r="E52" s="27"/>
      <c r="F52" s="11"/>
      <c r="G52" s="542"/>
      <c r="H52" s="538"/>
    </row>
    <row r="53" spans="1:9" ht="25.5" hidden="1" x14ac:dyDescent="0.25">
      <c r="A53" s="55"/>
      <c r="B53" s="55" t="s">
        <v>1187</v>
      </c>
      <c r="C53" s="53"/>
      <c r="D53" s="234" t="s">
        <v>1188</v>
      </c>
      <c r="E53" s="27" t="s">
        <v>434</v>
      </c>
      <c r="F53" s="53"/>
      <c r="G53" s="539">
        <v>400</v>
      </c>
      <c r="H53" s="540">
        <f>F53*G53</f>
        <v>0</v>
      </c>
      <c r="I53" s="255" t="s">
        <v>37</v>
      </c>
    </row>
    <row r="54" spans="1:9" ht="26" x14ac:dyDescent="0.25">
      <c r="A54" s="55"/>
      <c r="B54" s="55" t="s">
        <v>1189</v>
      </c>
      <c r="C54" s="53"/>
      <c r="D54" s="234" t="s">
        <v>5785</v>
      </c>
      <c r="E54" s="27" t="s">
        <v>434</v>
      </c>
      <c r="F54" s="53"/>
      <c r="G54" s="539">
        <v>400</v>
      </c>
      <c r="H54" s="540">
        <f>F54*G54</f>
        <v>0</v>
      </c>
      <c r="I54" s="255" t="s">
        <v>37</v>
      </c>
    </row>
    <row r="55" spans="1:9" ht="13" hidden="1" x14ac:dyDescent="0.25">
      <c r="A55" s="55" t="s">
        <v>1190</v>
      </c>
      <c r="B55" s="55"/>
      <c r="C55" s="53"/>
      <c r="D55" s="236" t="s">
        <v>1191</v>
      </c>
      <c r="E55" s="140"/>
      <c r="F55" s="11"/>
      <c r="G55" s="542"/>
      <c r="H55" s="538"/>
    </row>
    <row r="56" spans="1:9" ht="38.5" hidden="1" x14ac:dyDescent="0.25">
      <c r="A56" s="55"/>
      <c r="B56" s="55" t="s">
        <v>1192</v>
      </c>
      <c r="C56" s="53"/>
      <c r="D56" s="543" t="s">
        <v>1193</v>
      </c>
      <c r="E56" s="11" t="s">
        <v>0</v>
      </c>
      <c r="F56" s="53"/>
      <c r="G56" s="539">
        <v>200</v>
      </c>
      <c r="H56" s="540">
        <f>F56*G56</f>
        <v>0</v>
      </c>
      <c r="I56" s="255" t="s">
        <v>37</v>
      </c>
    </row>
    <row r="57" spans="1:9" ht="26" hidden="1" x14ac:dyDescent="0.25">
      <c r="A57" s="55" t="s">
        <v>1194</v>
      </c>
      <c r="B57" s="55"/>
      <c r="C57" s="53"/>
      <c r="D57" s="236" t="s">
        <v>1195</v>
      </c>
      <c r="E57" s="140"/>
      <c r="F57" s="11"/>
      <c r="G57" s="542"/>
      <c r="H57" s="538"/>
    </row>
    <row r="58" spans="1:9" ht="14.5" hidden="1" x14ac:dyDescent="0.25">
      <c r="A58" s="55"/>
      <c r="B58" s="55" t="s">
        <v>1196</v>
      </c>
      <c r="C58" s="53"/>
      <c r="D58" s="234" t="s">
        <v>1197</v>
      </c>
      <c r="E58" s="27" t="s">
        <v>193</v>
      </c>
      <c r="F58" s="53"/>
      <c r="G58" s="539">
        <v>200</v>
      </c>
      <c r="H58" s="540">
        <f>F58*G58</f>
        <v>0</v>
      </c>
    </row>
    <row r="59" spans="1:9" ht="14.5" hidden="1" x14ac:dyDescent="0.25">
      <c r="A59" s="55"/>
      <c r="B59" s="55" t="s">
        <v>1198</v>
      </c>
      <c r="C59" s="53"/>
      <c r="D59" s="234" t="s">
        <v>1199</v>
      </c>
      <c r="E59" s="27" t="s">
        <v>193</v>
      </c>
      <c r="F59" s="53"/>
      <c r="G59" s="539"/>
      <c r="H59" s="540">
        <f>F59*G59</f>
        <v>0</v>
      </c>
    </row>
    <row r="60" spans="1:9" ht="14.5" hidden="1" x14ac:dyDescent="0.25">
      <c r="A60" s="55" t="s">
        <v>1200</v>
      </c>
      <c r="B60" s="55"/>
      <c r="C60" s="53"/>
      <c r="D60" s="236" t="s">
        <v>1201</v>
      </c>
      <c r="E60" s="27" t="s">
        <v>193</v>
      </c>
      <c r="F60" s="53"/>
      <c r="G60" s="539"/>
      <c r="H60" s="540">
        <f>F60*G60</f>
        <v>0</v>
      </c>
      <c r="I60" s="255" t="s">
        <v>37</v>
      </c>
    </row>
    <row r="61" spans="1:9" ht="13" x14ac:dyDescent="0.25">
      <c r="A61" s="55" t="s">
        <v>1202</v>
      </c>
      <c r="B61" s="55"/>
      <c r="C61" s="53"/>
      <c r="D61" s="96" t="s">
        <v>1203</v>
      </c>
      <c r="E61" s="140"/>
      <c r="F61" s="11"/>
      <c r="G61" s="542"/>
      <c r="H61" s="538"/>
    </row>
    <row r="62" spans="1:9" ht="26" hidden="1" x14ac:dyDescent="0.25">
      <c r="A62" s="55"/>
      <c r="B62" s="55" t="s">
        <v>1204</v>
      </c>
      <c r="C62" s="53"/>
      <c r="D62" s="234" t="s">
        <v>1205</v>
      </c>
      <c r="E62" s="11" t="s">
        <v>0</v>
      </c>
      <c r="F62" s="53"/>
      <c r="G62" s="539"/>
      <c r="H62" s="540">
        <f>F62*G62</f>
        <v>0</v>
      </c>
      <c r="I62" s="255" t="s">
        <v>37</v>
      </c>
    </row>
    <row r="63" spans="1:9" ht="26" x14ac:dyDescent="0.25">
      <c r="A63" s="55"/>
      <c r="B63" s="55" t="s">
        <v>1206</v>
      </c>
      <c r="C63" s="53"/>
      <c r="D63" s="234" t="s">
        <v>5788</v>
      </c>
      <c r="E63" s="11" t="s">
        <v>0</v>
      </c>
      <c r="F63" s="53"/>
      <c r="G63" s="539">
        <v>500</v>
      </c>
      <c r="H63" s="540">
        <f>F63*G63</f>
        <v>0</v>
      </c>
      <c r="I63" s="255" t="s">
        <v>37</v>
      </c>
    </row>
    <row r="64" spans="1:9" ht="26" hidden="1" x14ac:dyDescent="0.25">
      <c r="A64" s="55"/>
      <c r="B64" s="55" t="s">
        <v>1207</v>
      </c>
      <c r="C64" s="53"/>
      <c r="D64" s="234" t="s">
        <v>5787</v>
      </c>
      <c r="E64" s="11" t="s">
        <v>0</v>
      </c>
      <c r="F64" s="53"/>
      <c r="G64" s="539">
        <v>500</v>
      </c>
      <c r="H64" s="540">
        <f>F64*G64</f>
        <v>0</v>
      </c>
      <c r="I64" s="255" t="s">
        <v>37</v>
      </c>
    </row>
    <row r="65" spans="1:9" ht="38.5" hidden="1" x14ac:dyDescent="0.25">
      <c r="A65" s="55"/>
      <c r="B65" s="55" t="s">
        <v>1208</v>
      </c>
      <c r="C65" s="53"/>
      <c r="D65" s="234" t="s">
        <v>1209</v>
      </c>
      <c r="E65" s="11" t="s">
        <v>0</v>
      </c>
      <c r="F65" s="53"/>
      <c r="G65" s="539"/>
      <c r="H65" s="540">
        <f>F65*G65</f>
        <v>0</v>
      </c>
      <c r="I65" s="255" t="s">
        <v>37</v>
      </c>
    </row>
    <row r="66" spans="1:9" ht="39" x14ac:dyDescent="0.25">
      <c r="A66" s="55" t="s">
        <v>1210</v>
      </c>
      <c r="B66" s="55"/>
      <c r="C66" s="53"/>
      <c r="D66" s="96" t="s">
        <v>1211</v>
      </c>
      <c r="E66" s="140"/>
      <c r="F66" s="11"/>
      <c r="G66" s="542"/>
      <c r="H66" s="538"/>
    </row>
    <row r="67" spans="1:9" ht="26" x14ac:dyDescent="0.25">
      <c r="A67" s="55"/>
      <c r="B67" s="55" t="s">
        <v>1212</v>
      </c>
      <c r="C67" s="53"/>
      <c r="D67" s="234" t="s">
        <v>1213</v>
      </c>
      <c r="E67" s="16" t="s">
        <v>106</v>
      </c>
      <c r="F67" s="53"/>
      <c r="G67" s="539">
        <v>2000</v>
      </c>
      <c r="H67" s="540">
        <f>F67*G67</f>
        <v>0</v>
      </c>
      <c r="I67" s="255" t="s">
        <v>37</v>
      </c>
    </row>
    <row r="68" spans="1:9" ht="26" hidden="1" x14ac:dyDescent="0.25">
      <c r="A68" s="55"/>
      <c r="B68" s="55" t="s">
        <v>1214</v>
      </c>
      <c r="C68" s="53"/>
      <c r="D68" s="234" t="s">
        <v>1215</v>
      </c>
      <c r="E68" s="16" t="s">
        <v>106</v>
      </c>
      <c r="F68" s="53"/>
      <c r="G68" s="539"/>
      <c r="H68" s="540">
        <f>F68*G68</f>
        <v>0</v>
      </c>
      <c r="I68" s="255" t="s">
        <v>37</v>
      </c>
    </row>
    <row r="69" spans="1:9" ht="26" x14ac:dyDescent="0.25">
      <c r="A69" s="55"/>
      <c r="B69" s="55" t="s">
        <v>1216</v>
      </c>
      <c r="C69" s="53"/>
      <c r="D69" s="234" t="s">
        <v>1217</v>
      </c>
      <c r="E69" s="16" t="s">
        <v>106</v>
      </c>
      <c r="F69" s="53"/>
      <c r="G69" s="539">
        <v>2000</v>
      </c>
      <c r="H69" s="540">
        <f>F69*G69</f>
        <v>0</v>
      </c>
      <c r="I69" s="255" t="s">
        <v>37</v>
      </c>
    </row>
    <row r="70" spans="1:9" ht="26" x14ac:dyDescent="0.25">
      <c r="A70" s="55"/>
      <c r="B70" s="55" t="s">
        <v>1218</v>
      </c>
      <c r="C70" s="53"/>
      <c r="D70" s="234" t="s">
        <v>1219</v>
      </c>
      <c r="E70" s="16" t="s">
        <v>106</v>
      </c>
      <c r="F70" s="53"/>
      <c r="G70" s="539">
        <v>2000</v>
      </c>
      <c r="H70" s="540">
        <f>F70*G70</f>
        <v>0</v>
      </c>
      <c r="I70" s="255" t="s">
        <v>37</v>
      </c>
    </row>
    <row r="71" spans="1:9" ht="13" x14ac:dyDescent="0.25">
      <c r="A71" s="55" t="s">
        <v>1220</v>
      </c>
      <c r="B71" s="55"/>
      <c r="C71" s="53"/>
      <c r="D71" s="96" t="s">
        <v>1221</v>
      </c>
      <c r="E71" s="140"/>
      <c r="F71" s="11"/>
      <c r="G71" s="542"/>
      <c r="H71" s="538"/>
    </row>
    <row r="72" spans="1:9" x14ac:dyDescent="0.25">
      <c r="A72" s="55"/>
      <c r="B72" s="55" t="s">
        <v>1222</v>
      </c>
      <c r="C72" s="53"/>
      <c r="D72" s="59" t="s">
        <v>1223</v>
      </c>
      <c r="E72" s="16" t="s">
        <v>106</v>
      </c>
      <c r="F72" s="53"/>
      <c r="G72" s="539">
        <v>300</v>
      </c>
      <c r="H72" s="540">
        <f>F72*G72</f>
        <v>0</v>
      </c>
    </row>
    <row r="73" spans="1:9" hidden="1" x14ac:dyDescent="0.25">
      <c r="A73" s="55"/>
      <c r="B73" s="55" t="s">
        <v>1224</v>
      </c>
      <c r="C73" s="53"/>
      <c r="D73" s="59" t="s">
        <v>1225</v>
      </c>
      <c r="E73" s="16" t="s">
        <v>106</v>
      </c>
      <c r="F73" s="53"/>
      <c r="G73" s="539"/>
      <c r="H73" s="540">
        <f>F73*G73</f>
        <v>0</v>
      </c>
    </row>
    <row r="74" spans="1:9" ht="25.5" hidden="1" x14ac:dyDescent="0.25">
      <c r="A74" s="55"/>
      <c r="B74" s="55" t="s">
        <v>1226</v>
      </c>
      <c r="C74" s="53"/>
      <c r="D74" s="59" t="s">
        <v>1227</v>
      </c>
      <c r="E74" s="16" t="s">
        <v>106</v>
      </c>
      <c r="F74" s="53"/>
      <c r="G74" s="539"/>
      <c r="H74" s="540">
        <f>F74*G74</f>
        <v>0</v>
      </c>
      <c r="I74" s="255" t="s">
        <v>37</v>
      </c>
    </row>
    <row r="75" spans="1:9" ht="26" x14ac:dyDescent="0.25">
      <c r="A75" s="55" t="s">
        <v>1228</v>
      </c>
      <c r="B75" s="55"/>
      <c r="C75" s="53"/>
      <c r="D75" s="96" t="s">
        <v>1229</v>
      </c>
      <c r="E75" s="11" t="s">
        <v>86</v>
      </c>
      <c r="F75" s="11" t="s">
        <v>87</v>
      </c>
      <c r="G75" s="11" t="s">
        <v>88</v>
      </c>
      <c r="H75" s="135"/>
    </row>
    <row r="76" spans="1:9" ht="26" x14ac:dyDescent="0.25">
      <c r="A76" s="55" t="s">
        <v>1230</v>
      </c>
      <c r="B76" s="55"/>
      <c r="C76" s="53"/>
      <c r="D76" s="96" t="s">
        <v>1231</v>
      </c>
      <c r="E76" s="91" t="s">
        <v>1232</v>
      </c>
      <c r="F76" s="53"/>
      <c r="G76" s="539">
        <v>400</v>
      </c>
      <c r="H76" s="540">
        <f>F76*G76</f>
        <v>0</v>
      </c>
    </row>
    <row r="77" spans="1:9" ht="14.5" hidden="1" x14ac:dyDescent="0.25">
      <c r="A77" s="55" t="s">
        <v>1233</v>
      </c>
      <c r="B77" s="55"/>
      <c r="C77" s="53"/>
      <c r="D77" s="96" t="s">
        <v>1234</v>
      </c>
      <c r="E77" s="27" t="s">
        <v>434</v>
      </c>
      <c r="F77" s="53"/>
      <c r="G77" s="539"/>
      <c r="H77" s="540">
        <f>F77*G77</f>
        <v>0</v>
      </c>
    </row>
    <row r="78" spans="1:9" ht="52" hidden="1" x14ac:dyDescent="0.25">
      <c r="A78" s="55" t="s">
        <v>1235</v>
      </c>
      <c r="B78" s="55"/>
      <c r="C78" s="53"/>
      <c r="D78" s="96" t="s">
        <v>1236</v>
      </c>
      <c r="E78" s="27" t="s">
        <v>434</v>
      </c>
      <c r="F78" s="53"/>
      <c r="G78" s="539"/>
      <c r="H78" s="540">
        <f>F78*G78</f>
        <v>0</v>
      </c>
    </row>
    <row r="79" spans="1:9" ht="14.5" x14ac:dyDescent="0.25">
      <c r="A79" s="55" t="s">
        <v>1237</v>
      </c>
      <c r="B79" s="55"/>
      <c r="C79" s="53"/>
      <c r="D79" s="96" t="s">
        <v>1238</v>
      </c>
      <c r="E79" s="27" t="s">
        <v>434</v>
      </c>
      <c r="F79" s="53"/>
      <c r="G79" s="539">
        <v>500</v>
      </c>
      <c r="H79" s="540">
        <f>F79*G79</f>
        <v>0</v>
      </c>
    </row>
    <row r="80" spans="1:9" ht="26" x14ac:dyDescent="0.25">
      <c r="A80" s="55" t="s">
        <v>1239</v>
      </c>
      <c r="B80" s="55"/>
      <c r="C80" s="53"/>
      <c r="D80" s="96" t="s">
        <v>1240</v>
      </c>
      <c r="E80" s="11" t="s">
        <v>106</v>
      </c>
      <c r="F80" s="53"/>
      <c r="G80" s="539">
        <v>1000</v>
      </c>
      <c r="H80" s="540">
        <f>F80*G80</f>
        <v>0</v>
      </c>
    </row>
    <row r="81" spans="1:9" ht="13" x14ac:dyDescent="0.25">
      <c r="A81" s="55" t="s">
        <v>1241</v>
      </c>
      <c r="B81" s="55"/>
      <c r="C81" s="53"/>
      <c r="D81" s="96" t="s">
        <v>1242</v>
      </c>
      <c r="E81" s="140"/>
      <c r="F81" s="11"/>
      <c r="G81" s="11"/>
      <c r="H81" s="138"/>
    </row>
    <row r="82" spans="1:9" x14ac:dyDescent="0.25">
      <c r="A82" s="55"/>
      <c r="B82" s="55" t="s">
        <v>1243</v>
      </c>
      <c r="C82" s="53"/>
      <c r="D82" s="58" t="s">
        <v>1244</v>
      </c>
      <c r="E82" s="11" t="s">
        <v>0</v>
      </c>
      <c r="F82" s="53"/>
      <c r="G82" s="539">
        <v>500</v>
      </c>
      <c r="H82" s="540">
        <f>F82*G82</f>
        <v>0</v>
      </c>
    </row>
    <row r="83" spans="1:9" x14ac:dyDescent="0.25">
      <c r="A83" s="55"/>
      <c r="B83" s="55" t="s">
        <v>1245</v>
      </c>
      <c r="C83" s="53"/>
      <c r="D83" s="58" t="s">
        <v>1246</v>
      </c>
      <c r="E83" s="11" t="s">
        <v>0</v>
      </c>
      <c r="F83" s="53"/>
      <c r="G83" s="539">
        <v>500</v>
      </c>
      <c r="H83" s="540">
        <f>F83*G83</f>
        <v>0</v>
      </c>
    </row>
    <row r="84" spans="1:9" ht="13" x14ac:dyDescent="0.25">
      <c r="A84" s="55" t="s">
        <v>1247</v>
      </c>
      <c r="B84" s="55"/>
      <c r="C84" s="53"/>
      <c r="D84" s="96" t="s">
        <v>1248</v>
      </c>
      <c r="E84" s="11" t="s">
        <v>106</v>
      </c>
      <c r="F84" s="53"/>
      <c r="G84" s="539">
        <v>500</v>
      </c>
      <c r="H84" s="540">
        <f>F84*G84</f>
        <v>0</v>
      </c>
    </row>
    <row r="85" spans="1:9" ht="26" hidden="1" x14ac:dyDescent="0.25">
      <c r="A85" s="55" t="s">
        <v>1249</v>
      </c>
      <c r="B85" s="55"/>
      <c r="C85" s="53"/>
      <c r="D85" s="96" t="s">
        <v>1250</v>
      </c>
      <c r="E85" s="11" t="s">
        <v>106</v>
      </c>
      <c r="F85" s="53"/>
      <c r="G85" s="539">
        <v>2000</v>
      </c>
      <c r="H85" s="540">
        <f>F85*G85</f>
        <v>0</v>
      </c>
      <c r="I85" s="255" t="s">
        <v>37</v>
      </c>
    </row>
    <row r="86" spans="1:9" ht="26" x14ac:dyDescent="0.25">
      <c r="A86" s="55" t="s">
        <v>1251</v>
      </c>
      <c r="B86" s="55"/>
      <c r="C86" s="53"/>
      <c r="D86" s="96" t="s">
        <v>1252</v>
      </c>
      <c r="E86" s="11" t="s">
        <v>86</v>
      </c>
      <c r="F86" s="11" t="s">
        <v>87</v>
      </c>
      <c r="G86" s="11" t="s">
        <v>88</v>
      </c>
      <c r="H86" s="544"/>
    </row>
    <row r="87" spans="1:9" x14ac:dyDescent="0.25">
      <c r="A87" s="55"/>
      <c r="B87" s="55"/>
      <c r="C87" s="53"/>
      <c r="D87" s="55"/>
      <c r="E87" s="140"/>
      <c r="F87" s="140"/>
      <c r="G87" s="140"/>
      <c r="H87" s="135"/>
    </row>
    <row r="88" spans="1:9" x14ac:dyDescent="0.25">
      <c r="A88" s="55"/>
      <c r="B88" s="55"/>
      <c r="C88" s="53"/>
      <c r="D88" s="55"/>
      <c r="E88" s="140"/>
      <c r="F88" s="140"/>
      <c r="G88" s="140"/>
      <c r="H88" s="135"/>
    </row>
    <row r="89" spans="1:9" x14ac:dyDescent="0.25">
      <c r="A89" s="55"/>
      <c r="B89" s="55"/>
      <c r="C89" s="53"/>
      <c r="D89" s="55"/>
      <c r="E89" s="140"/>
      <c r="F89" s="140"/>
      <c r="G89" s="140"/>
      <c r="H89" s="135"/>
    </row>
    <row r="90" spans="1:9" x14ac:dyDescent="0.25">
      <c r="A90" s="136" t="s">
        <v>172</v>
      </c>
      <c r="B90" s="136"/>
      <c r="C90" s="136"/>
      <c r="D90" s="136"/>
      <c r="E90" s="148"/>
      <c r="F90" s="152"/>
      <c r="G90" s="152"/>
      <c r="H90" s="141">
        <f>SUM(H5:H89)</f>
        <v>0</v>
      </c>
    </row>
    <row r="1048366" spans="5:5" x14ac:dyDescent="0.25">
      <c r="E1048366" s="53"/>
    </row>
  </sheetData>
  <mergeCells count="1">
    <mergeCell ref="E1:H1"/>
  </mergeCells>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A4EA3-1AA8-4C84-99AE-FE058B9F7CB4}">
  <sheetPr codeName="Sheet13"/>
  <dimension ref="A1:K1048388"/>
  <sheetViews>
    <sheetView view="pageBreakPreview" topLeftCell="C2" zoomScale="124" zoomScaleNormal="100" zoomScaleSheetLayoutView="100" workbookViewId="0">
      <selection activeCell="F7" sqref="F7:F61"/>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18.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1253</v>
      </c>
      <c r="B1" s="42"/>
      <c r="C1" s="42"/>
      <c r="D1" s="42"/>
      <c r="E1" s="653" t="s">
        <v>1254</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48"/>
      <c r="F3" s="48"/>
      <c r="G3" s="47"/>
      <c r="H3" s="47"/>
    </row>
    <row r="4" spans="1:9" x14ac:dyDescent="0.25">
      <c r="A4" s="49"/>
      <c r="B4" s="49"/>
      <c r="C4" s="130"/>
      <c r="D4" s="47"/>
      <c r="E4" s="48"/>
      <c r="F4" s="48"/>
      <c r="G4" s="47"/>
      <c r="H4" s="47"/>
    </row>
    <row r="5" spans="1:9" ht="13" hidden="1" x14ac:dyDescent="0.25">
      <c r="A5" s="50" t="s">
        <v>1255</v>
      </c>
      <c r="B5" s="50"/>
      <c r="C5" s="53"/>
      <c r="D5" s="142" t="s">
        <v>1256</v>
      </c>
      <c r="E5" s="11"/>
      <c r="F5" s="11"/>
      <c r="G5" s="11"/>
      <c r="H5" s="138"/>
    </row>
    <row r="6" spans="1:9" ht="25" hidden="1" x14ac:dyDescent="0.25">
      <c r="A6" s="50"/>
      <c r="B6" s="50" t="s">
        <v>1257</v>
      </c>
      <c r="C6" s="53"/>
      <c r="D6" s="59" t="s">
        <v>1258</v>
      </c>
      <c r="E6" s="27"/>
      <c r="F6" s="11"/>
      <c r="G6" s="11"/>
      <c r="H6" s="138"/>
    </row>
    <row r="7" spans="1:9" ht="14.5" hidden="1" x14ac:dyDescent="0.25">
      <c r="A7" s="50"/>
      <c r="B7" s="50"/>
      <c r="C7" s="53" t="s">
        <v>125</v>
      </c>
      <c r="D7" s="59" t="s">
        <v>1124</v>
      </c>
      <c r="E7" s="27" t="s">
        <v>434</v>
      </c>
      <c r="F7" s="53"/>
      <c r="G7" s="137"/>
      <c r="H7" s="74">
        <f t="shared" ref="H7:H13" si="0">F7*G7</f>
        <v>0</v>
      </c>
    </row>
    <row r="8" spans="1:9" ht="14.5" hidden="1" x14ac:dyDescent="0.25">
      <c r="A8" s="50"/>
      <c r="B8" s="50"/>
      <c r="C8" s="53" t="s">
        <v>128</v>
      </c>
      <c r="D8" s="59" t="s">
        <v>1125</v>
      </c>
      <c r="E8" s="27" t="s">
        <v>434</v>
      </c>
      <c r="F8" s="53"/>
      <c r="G8" s="137"/>
      <c r="H8" s="74">
        <f t="shared" si="0"/>
        <v>0</v>
      </c>
    </row>
    <row r="9" spans="1:9" ht="14.5" hidden="1" x14ac:dyDescent="0.25">
      <c r="A9" s="50"/>
      <c r="B9" s="50"/>
      <c r="C9" s="53" t="s">
        <v>17</v>
      </c>
      <c r="D9" s="59" t="s">
        <v>1126</v>
      </c>
      <c r="E9" s="27" t="s">
        <v>434</v>
      </c>
      <c r="F9" s="53"/>
      <c r="G9" s="137"/>
      <c r="H9" s="74">
        <f t="shared" si="0"/>
        <v>0</v>
      </c>
      <c r="I9" s="255" t="s">
        <v>37</v>
      </c>
    </row>
    <row r="10" spans="1:9" ht="50" hidden="1" x14ac:dyDescent="0.25">
      <c r="A10" s="50"/>
      <c r="B10" s="50" t="s">
        <v>1259</v>
      </c>
      <c r="C10" s="53"/>
      <c r="D10" s="58" t="s">
        <v>1260</v>
      </c>
      <c r="E10" s="27" t="s">
        <v>434</v>
      </c>
      <c r="F10" s="53"/>
      <c r="G10" s="137"/>
      <c r="H10" s="74">
        <f t="shared" si="0"/>
        <v>0</v>
      </c>
    </row>
    <row r="11" spans="1:9" ht="50" hidden="1" x14ac:dyDescent="0.25">
      <c r="A11" s="50"/>
      <c r="B11" s="50" t="s">
        <v>1261</v>
      </c>
      <c r="C11" s="53"/>
      <c r="D11" s="59" t="s">
        <v>1262</v>
      </c>
      <c r="E11" s="27" t="s">
        <v>434</v>
      </c>
      <c r="F11" s="53"/>
      <c r="G11" s="137"/>
      <c r="H11" s="74">
        <f t="shared" si="0"/>
        <v>0</v>
      </c>
    </row>
    <row r="12" spans="1:9" ht="25" hidden="1" x14ac:dyDescent="0.25">
      <c r="A12" s="50"/>
      <c r="B12" s="50" t="s">
        <v>1263</v>
      </c>
      <c r="C12" s="53"/>
      <c r="D12" s="58" t="s">
        <v>1264</v>
      </c>
      <c r="E12" s="27" t="s">
        <v>434</v>
      </c>
      <c r="F12" s="53"/>
      <c r="G12" s="137"/>
      <c r="H12" s="74">
        <f t="shared" si="0"/>
        <v>0</v>
      </c>
    </row>
    <row r="13" spans="1:9" ht="37.5" hidden="1" x14ac:dyDescent="0.25">
      <c r="A13" s="50"/>
      <c r="B13" s="50" t="s">
        <v>1265</v>
      </c>
      <c r="C13" s="53"/>
      <c r="D13" s="59" t="s">
        <v>1266</v>
      </c>
      <c r="E13" s="27" t="s">
        <v>434</v>
      </c>
      <c r="F13" s="53"/>
      <c r="G13" s="137"/>
      <c r="H13" s="74">
        <f t="shared" si="0"/>
        <v>0</v>
      </c>
    </row>
    <row r="14" spans="1:9" ht="13" x14ac:dyDescent="0.25">
      <c r="A14" s="50" t="s">
        <v>1267</v>
      </c>
      <c r="B14" s="50"/>
      <c r="C14" s="53"/>
      <c r="D14" s="143" t="s">
        <v>1268</v>
      </c>
      <c r="E14" s="27"/>
      <c r="F14" s="11"/>
      <c r="G14" s="11"/>
      <c r="H14" s="138"/>
    </row>
    <row r="15" spans="1:9" ht="14.5" x14ac:dyDescent="0.25">
      <c r="A15" s="50"/>
      <c r="B15" s="50" t="s">
        <v>1269</v>
      </c>
      <c r="C15" s="53"/>
      <c r="D15" s="59" t="s">
        <v>1270</v>
      </c>
      <c r="E15" s="27" t="s">
        <v>434</v>
      </c>
      <c r="F15" s="53"/>
      <c r="G15" s="137">
        <v>140</v>
      </c>
      <c r="H15" s="74">
        <f>F15*G15</f>
        <v>0</v>
      </c>
    </row>
    <row r="16" spans="1:9" hidden="1" x14ac:dyDescent="0.25">
      <c r="A16" s="50"/>
      <c r="B16" s="50" t="s">
        <v>1271</v>
      </c>
      <c r="C16" s="53"/>
      <c r="D16" s="59" t="s">
        <v>1272</v>
      </c>
      <c r="E16" s="27"/>
      <c r="F16" s="11"/>
      <c r="G16" s="11"/>
      <c r="H16" s="138"/>
    </row>
    <row r="17" spans="1:9" ht="14.5" hidden="1" x14ac:dyDescent="0.25">
      <c r="A17" s="50"/>
      <c r="B17" s="50"/>
      <c r="C17" s="53" t="s">
        <v>125</v>
      </c>
      <c r="D17" s="234" t="s">
        <v>1273</v>
      </c>
      <c r="E17" s="27" t="s">
        <v>434</v>
      </c>
      <c r="F17" s="53"/>
      <c r="G17" s="137"/>
      <c r="H17" s="74">
        <f>F17*G17</f>
        <v>0</v>
      </c>
      <c r="I17" s="255" t="s">
        <v>37</v>
      </c>
    </row>
    <row r="18" spans="1:9" ht="14.5" hidden="1" x14ac:dyDescent="0.25">
      <c r="A18" s="50"/>
      <c r="B18" s="50"/>
      <c r="C18" s="53" t="s">
        <v>128</v>
      </c>
      <c r="D18" s="234" t="s">
        <v>1274</v>
      </c>
      <c r="E18" s="27" t="s">
        <v>434</v>
      </c>
      <c r="F18" s="53"/>
      <c r="G18" s="137"/>
      <c r="H18" s="74">
        <f>F18*G18</f>
        <v>0</v>
      </c>
      <c r="I18" s="255" t="s">
        <v>37</v>
      </c>
    </row>
    <row r="19" spans="1:9" ht="25" hidden="1" x14ac:dyDescent="0.25">
      <c r="A19" s="50"/>
      <c r="B19" s="50" t="s">
        <v>1275</v>
      </c>
      <c r="C19" s="53"/>
      <c r="D19" s="230" t="s">
        <v>1276</v>
      </c>
      <c r="E19" s="27"/>
      <c r="F19" s="11"/>
      <c r="G19" s="11"/>
      <c r="H19" s="138"/>
    </row>
    <row r="20" spans="1:9" ht="25.5" hidden="1" x14ac:dyDescent="0.25">
      <c r="A20" s="50"/>
      <c r="B20" s="50"/>
      <c r="C20" s="53" t="s">
        <v>125</v>
      </c>
      <c r="D20" s="241" t="s">
        <v>1277</v>
      </c>
      <c r="E20" s="27" t="s">
        <v>434</v>
      </c>
      <c r="F20" s="53"/>
      <c r="G20" s="137"/>
      <c r="H20" s="74">
        <f>F20*G20</f>
        <v>0</v>
      </c>
      <c r="I20" s="255" t="s">
        <v>37</v>
      </c>
    </row>
    <row r="21" spans="1:9" ht="25.5" hidden="1" x14ac:dyDescent="0.25">
      <c r="A21" s="50"/>
      <c r="B21" s="50"/>
      <c r="C21" s="53" t="s">
        <v>128</v>
      </c>
      <c r="D21" s="241" t="s">
        <v>1278</v>
      </c>
      <c r="E21" s="27" t="s">
        <v>434</v>
      </c>
      <c r="F21" s="53"/>
      <c r="G21" s="137"/>
      <c r="H21" s="74">
        <f>F21*G21</f>
        <v>0</v>
      </c>
      <c r="I21" s="255" t="s">
        <v>37</v>
      </c>
    </row>
    <row r="22" spans="1:9" hidden="1" x14ac:dyDescent="0.25">
      <c r="A22" s="50"/>
      <c r="B22" s="50"/>
      <c r="C22" s="53" t="s">
        <v>17</v>
      </c>
      <c r="D22" s="128" t="s">
        <v>1279</v>
      </c>
      <c r="E22" s="11" t="s">
        <v>73</v>
      </c>
      <c r="F22" s="53"/>
      <c r="G22" s="137"/>
      <c r="H22" s="74">
        <f>F22*G22</f>
        <v>0</v>
      </c>
    </row>
    <row r="23" spans="1:9" ht="25.5" hidden="1" x14ac:dyDescent="0.25">
      <c r="A23" s="50"/>
      <c r="B23" s="50" t="s">
        <v>1280</v>
      </c>
      <c r="C23" s="53"/>
      <c r="D23" s="230" t="s">
        <v>1281</v>
      </c>
      <c r="E23" s="27" t="s">
        <v>434</v>
      </c>
      <c r="F23" s="53"/>
      <c r="G23" s="137"/>
      <c r="H23" s="74">
        <f>F23*G23</f>
        <v>0</v>
      </c>
      <c r="I23" s="255" t="s">
        <v>37</v>
      </c>
    </row>
    <row r="24" spans="1:9" ht="13" x14ac:dyDescent="0.25">
      <c r="A24" s="50" t="s">
        <v>1282</v>
      </c>
      <c r="B24" s="50"/>
      <c r="C24" s="53"/>
      <c r="D24" s="127" t="s">
        <v>1283</v>
      </c>
      <c r="E24" s="27"/>
      <c r="F24" s="11"/>
      <c r="G24" s="11"/>
      <c r="H24" s="138"/>
    </row>
    <row r="25" spans="1:9" ht="26" hidden="1" x14ac:dyDescent="0.25">
      <c r="A25" s="50"/>
      <c r="B25" s="50" t="s">
        <v>1284</v>
      </c>
      <c r="C25" s="53"/>
      <c r="D25" s="234" t="s">
        <v>1285</v>
      </c>
      <c r="E25" s="16" t="s">
        <v>0</v>
      </c>
      <c r="F25" s="53"/>
      <c r="G25" s="137"/>
      <c r="H25" s="74">
        <f>F25*G25</f>
        <v>0</v>
      </c>
      <c r="I25" s="255" t="s">
        <v>37</v>
      </c>
    </row>
    <row r="26" spans="1:9" ht="26" hidden="1" x14ac:dyDescent="0.25">
      <c r="A26" s="50"/>
      <c r="B26" s="50" t="s">
        <v>1286</v>
      </c>
      <c r="C26" s="53"/>
      <c r="D26" s="234" t="s">
        <v>1287</v>
      </c>
      <c r="E26" s="16" t="s">
        <v>0</v>
      </c>
      <c r="F26" s="53"/>
      <c r="G26" s="137"/>
      <c r="H26" s="74">
        <f>F26*G26</f>
        <v>0</v>
      </c>
      <c r="I26" s="255" t="s">
        <v>37</v>
      </c>
    </row>
    <row r="27" spans="1:9" ht="26" x14ac:dyDescent="0.25">
      <c r="A27" s="50"/>
      <c r="B27" s="50" t="s">
        <v>1288</v>
      </c>
      <c r="C27" s="53"/>
      <c r="D27" s="234" t="s">
        <v>1289</v>
      </c>
      <c r="E27" s="16"/>
      <c r="F27" s="53"/>
      <c r="G27" s="137"/>
      <c r="H27" s="74">
        <f>F27*G27</f>
        <v>0</v>
      </c>
      <c r="I27" s="255" t="s">
        <v>37</v>
      </c>
    </row>
    <row r="28" spans="1:9" x14ac:dyDescent="0.25">
      <c r="A28" s="50"/>
      <c r="B28" s="50"/>
      <c r="C28" s="545" t="s">
        <v>125</v>
      </c>
      <c r="D28" s="547" t="s">
        <v>5789</v>
      </c>
      <c r="E28" s="548" t="s">
        <v>0</v>
      </c>
      <c r="F28" s="545"/>
      <c r="G28" s="552">
        <v>408.88</v>
      </c>
      <c r="H28" s="549">
        <f t="shared" ref="H28:H32" si="1">F28*G28</f>
        <v>0</v>
      </c>
      <c r="I28" s="255"/>
    </row>
    <row r="29" spans="1:9" hidden="1" x14ac:dyDescent="0.25">
      <c r="A29" s="50"/>
      <c r="B29" s="50"/>
      <c r="C29" s="545" t="s">
        <v>128</v>
      </c>
      <c r="D29" s="547" t="s">
        <v>5790</v>
      </c>
      <c r="E29" s="548" t="s">
        <v>0</v>
      </c>
      <c r="F29" s="545"/>
      <c r="G29" s="552">
        <v>484.6</v>
      </c>
      <c r="H29" s="549">
        <f t="shared" si="1"/>
        <v>0</v>
      </c>
      <c r="I29" s="255"/>
    </row>
    <row r="30" spans="1:9" x14ac:dyDescent="0.25">
      <c r="A30" s="50"/>
      <c r="B30" s="50"/>
      <c r="C30" s="545" t="s">
        <v>128</v>
      </c>
      <c r="D30" s="547" t="s">
        <v>5791</v>
      </c>
      <c r="E30" s="548" t="s">
        <v>0</v>
      </c>
      <c r="F30" s="545"/>
      <c r="G30" s="552">
        <v>610.76</v>
      </c>
      <c r="H30" s="549">
        <f t="shared" si="1"/>
        <v>0</v>
      </c>
      <c r="I30" s="255"/>
    </row>
    <row r="31" spans="1:9" hidden="1" x14ac:dyDescent="0.25">
      <c r="A31" s="50"/>
      <c r="B31" s="50"/>
      <c r="C31" s="545" t="s">
        <v>18</v>
      </c>
      <c r="D31" s="547" t="s">
        <v>5792</v>
      </c>
      <c r="E31" s="548" t="s">
        <v>0</v>
      </c>
      <c r="F31" s="545"/>
      <c r="G31" s="552">
        <v>947.55</v>
      </c>
      <c r="H31" s="549">
        <f t="shared" si="1"/>
        <v>0</v>
      </c>
      <c r="I31" s="255"/>
    </row>
    <row r="32" spans="1:9" x14ac:dyDescent="0.25">
      <c r="A32" s="50"/>
      <c r="B32" s="50"/>
      <c r="C32" s="545" t="s">
        <v>17</v>
      </c>
      <c r="D32" s="547" t="s">
        <v>5793</v>
      </c>
      <c r="E32" s="548" t="s">
        <v>0</v>
      </c>
      <c r="F32" s="545"/>
      <c r="G32" s="552">
        <v>1067.83</v>
      </c>
      <c r="H32" s="549">
        <f t="shared" si="1"/>
        <v>0</v>
      </c>
      <c r="I32" s="255"/>
    </row>
    <row r="33" spans="1:11" ht="26" hidden="1" x14ac:dyDescent="0.25">
      <c r="A33" s="50"/>
      <c r="B33" s="50" t="s">
        <v>1290</v>
      </c>
      <c r="C33" s="53"/>
      <c r="D33" s="234" t="s">
        <v>1291</v>
      </c>
      <c r="E33" s="16" t="s">
        <v>0</v>
      </c>
      <c r="F33" s="53"/>
      <c r="G33" s="137"/>
      <c r="H33" s="74">
        <f>F33*G33</f>
        <v>0</v>
      </c>
      <c r="I33" s="255" t="s">
        <v>37</v>
      </c>
    </row>
    <row r="34" spans="1:11" ht="26" hidden="1" x14ac:dyDescent="0.25">
      <c r="A34" s="50"/>
      <c r="B34" s="50" t="s">
        <v>1292</v>
      </c>
      <c r="C34" s="53"/>
      <c r="D34" s="234" t="s">
        <v>1293</v>
      </c>
      <c r="E34" s="16" t="s">
        <v>106</v>
      </c>
      <c r="F34" s="53"/>
      <c r="G34" s="137"/>
      <c r="H34" s="74">
        <f>F34*G34</f>
        <v>0</v>
      </c>
      <c r="I34" s="255" t="s">
        <v>37</v>
      </c>
    </row>
    <row r="35" spans="1:11" ht="13" hidden="1" x14ac:dyDescent="0.25">
      <c r="A35" s="50" t="s">
        <v>1294</v>
      </c>
      <c r="B35" s="50"/>
      <c r="C35" s="53"/>
      <c r="D35" s="242" t="s">
        <v>1295</v>
      </c>
      <c r="E35" s="27"/>
      <c r="F35" s="11"/>
      <c r="G35" s="11"/>
      <c r="H35" s="138"/>
    </row>
    <row r="36" spans="1:11" ht="13" hidden="1" x14ac:dyDescent="0.25">
      <c r="A36" s="50"/>
      <c r="B36" s="50" t="s">
        <v>1296</v>
      </c>
      <c r="C36" s="53"/>
      <c r="D36" s="241" t="s">
        <v>1297</v>
      </c>
      <c r="E36" s="27" t="s">
        <v>0</v>
      </c>
      <c r="F36" s="53"/>
      <c r="G36" s="137"/>
      <c r="H36" s="74">
        <f>F36*G36</f>
        <v>0</v>
      </c>
      <c r="I36" s="255" t="s">
        <v>37</v>
      </c>
    </row>
    <row r="37" spans="1:11" ht="25" hidden="1" x14ac:dyDescent="0.25">
      <c r="A37" s="50"/>
      <c r="B37" s="50" t="s">
        <v>1298</v>
      </c>
      <c r="C37" s="53"/>
      <c r="D37" s="241" t="s">
        <v>1299</v>
      </c>
      <c r="E37" s="27" t="s">
        <v>106</v>
      </c>
      <c r="F37" s="53"/>
      <c r="G37" s="137"/>
      <c r="H37" s="74">
        <f>F37*G37</f>
        <v>0</v>
      </c>
      <c r="K37" s="657"/>
    </row>
    <row r="38" spans="1:11" ht="13" hidden="1" x14ac:dyDescent="0.25">
      <c r="A38" s="50"/>
      <c r="B38" s="50" t="s">
        <v>1300</v>
      </c>
      <c r="C38" s="53"/>
      <c r="D38" s="241" t="s">
        <v>1301</v>
      </c>
      <c r="E38" s="27" t="s">
        <v>106</v>
      </c>
      <c r="F38" s="53"/>
      <c r="G38" s="137"/>
      <c r="H38" s="74">
        <f>F38*G38</f>
        <v>0</v>
      </c>
      <c r="I38" s="255" t="s">
        <v>37</v>
      </c>
      <c r="K38" s="657"/>
    </row>
    <row r="39" spans="1:11" ht="39" hidden="1" x14ac:dyDescent="0.25">
      <c r="A39" s="50"/>
      <c r="B39" s="50" t="s">
        <v>1302</v>
      </c>
      <c r="C39" s="53"/>
      <c r="D39" s="241" t="s">
        <v>1303</v>
      </c>
      <c r="E39" s="27" t="s">
        <v>0</v>
      </c>
      <c r="F39" s="53"/>
      <c r="G39" s="137"/>
      <c r="H39" s="74">
        <f>F39*G39</f>
        <v>0</v>
      </c>
      <c r="I39" s="255" t="s">
        <v>37</v>
      </c>
      <c r="K39" s="657"/>
    </row>
    <row r="40" spans="1:11" ht="26" x14ac:dyDescent="0.25">
      <c r="A40" s="50" t="s">
        <v>1304</v>
      </c>
      <c r="B40" s="50"/>
      <c r="C40" s="53"/>
      <c r="D40" s="127" t="s">
        <v>1305</v>
      </c>
      <c r="E40" s="27"/>
      <c r="F40" s="11"/>
      <c r="G40" s="11"/>
      <c r="H40" s="138"/>
      <c r="K40" s="657"/>
    </row>
    <row r="41" spans="1:11" ht="25.5" x14ac:dyDescent="0.25">
      <c r="A41" s="50"/>
      <c r="B41" s="50" t="s">
        <v>1306</v>
      </c>
      <c r="C41" s="53"/>
      <c r="D41" s="234" t="s">
        <v>1307</v>
      </c>
      <c r="E41" s="27"/>
      <c r="F41" s="53"/>
      <c r="G41" s="137"/>
      <c r="H41" s="74">
        <f>F41*G41</f>
        <v>0</v>
      </c>
      <c r="I41" s="255" t="s">
        <v>37</v>
      </c>
      <c r="K41" s="657"/>
    </row>
    <row r="42" spans="1:11" x14ac:dyDescent="0.25">
      <c r="A42" s="50"/>
      <c r="B42" s="50"/>
      <c r="C42" s="545" t="s">
        <v>125</v>
      </c>
      <c r="D42" s="547" t="s">
        <v>5794</v>
      </c>
      <c r="E42" s="550" t="s">
        <v>0</v>
      </c>
      <c r="F42" s="545"/>
      <c r="G42" s="546">
        <v>4961.3599999999997</v>
      </c>
      <c r="H42" s="549">
        <f t="shared" ref="H42" si="2">F42*G42</f>
        <v>0</v>
      </c>
      <c r="I42" s="255"/>
      <c r="K42" s="657"/>
    </row>
    <row r="43" spans="1:11" ht="26" hidden="1" x14ac:dyDescent="0.25">
      <c r="A43" s="50"/>
      <c r="B43" s="50" t="s">
        <v>1308</v>
      </c>
      <c r="C43" s="53"/>
      <c r="D43" s="234" t="s">
        <v>1309</v>
      </c>
      <c r="E43" s="27" t="s">
        <v>0</v>
      </c>
      <c r="F43" s="53"/>
      <c r="G43" s="137"/>
      <c r="H43" s="74">
        <f>F43*G43</f>
        <v>0</v>
      </c>
      <c r="I43" s="255" t="s">
        <v>37</v>
      </c>
      <c r="K43" s="657"/>
    </row>
    <row r="44" spans="1:11" ht="26" hidden="1" x14ac:dyDescent="0.25">
      <c r="A44" s="50"/>
      <c r="B44" s="50" t="s">
        <v>1310</v>
      </c>
      <c r="C44" s="53"/>
      <c r="D44" s="234" t="s">
        <v>1311</v>
      </c>
      <c r="E44" s="27" t="s">
        <v>0</v>
      </c>
      <c r="F44" s="53"/>
      <c r="G44" s="137"/>
      <c r="H44" s="74">
        <f>F44*G44</f>
        <v>0</v>
      </c>
      <c r="I44" s="255" t="s">
        <v>37</v>
      </c>
      <c r="J44" s="656"/>
      <c r="K44" s="657"/>
    </row>
    <row r="45" spans="1:11" ht="26" hidden="1" x14ac:dyDescent="0.25">
      <c r="A45" s="50" t="s">
        <v>1312</v>
      </c>
      <c r="B45" s="50"/>
      <c r="C45" s="53"/>
      <c r="D45" s="125" t="s">
        <v>1313</v>
      </c>
      <c r="E45" s="27" t="s">
        <v>0</v>
      </c>
      <c r="F45" s="53"/>
      <c r="G45" s="137"/>
      <c r="H45" s="74">
        <f>F45*G45</f>
        <v>0</v>
      </c>
      <c r="J45" s="656"/>
      <c r="K45" s="657"/>
    </row>
    <row r="46" spans="1:11" ht="13" hidden="1" x14ac:dyDescent="0.25">
      <c r="A46" s="50" t="s">
        <v>1314</v>
      </c>
      <c r="B46" s="50"/>
      <c r="C46" s="53"/>
      <c r="D46" s="125" t="s">
        <v>1315</v>
      </c>
      <c r="E46" s="27"/>
      <c r="F46" s="11"/>
      <c r="G46" s="11"/>
      <c r="H46" s="138"/>
      <c r="J46" s="656"/>
    </row>
    <row r="47" spans="1:11" ht="38" hidden="1" x14ac:dyDescent="0.25">
      <c r="A47" s="50"/>
      <c r="B47" s="50" t="s">
        <v>1316</v>
      </c>
      <c r="C47" s="53"/>
      <c r="D47" s="241" t="s">
        <v>1317</v>
      </c>
      <c r="E47" s="27" t="s">
        <v>434</v>
      </c>
      <c r="F47" s="53"/>
      <c r="G47" s="137"/>
      <c r="H47" s="74">
        <f t="shared" ref="H47:H56" si="3">F47*G47</f>
        <v>0</v>
      </c>
      <c r="I47" s="255" t="s">
        <v>37</v>
      </c>
      <c r="J47" s="656"/>
    </row>
    <row r="48" spans="1:11" ht="63" hidden="1" x14ac:dyDescent="0.25">
      <c r="A48" s="50"/>
      <c r="B48" s="50" t="s">
        <v>1318</v>
      </c>
      <c r="C48" s="53"/>
      <c r="D48" s="241" t="s">
        <v>1319</v>
      </c>
      <c r="E48" s="27" t="s">
        <v>434</v>
      </c>
      <c r="F48" s="53"/>
      <c r="G48" s="137"/>
      <c r="H48" s="74">
        <f t="shared" si="3"/>
        <v>0</v>
      </c>
      <c r="I48" s="255" t="s">
        <v>37</v>
      </c>
      <c r="J48" s="144"/>
    </row>
    <row r="49" spans="1:10" ht="25.5" hidden="1" x14ac:dyDescent="0.25">
      <c r="A49" s="50"/>
      <c r="B49" s="50" t="s">
        <v>1320</v>
      </c>
      <c r="C49" s="53"/>
      <c r="D49" s="241" t="s">
        <v>1321</v>
      </c>
      <c r="E49" s="27" t="s">
        <v>434</v>
      </c>
      <c r="F49" s="53"/>
      <c r="G49" s="137"/>
      <c r="H49" s="74">
        <f t="shared" si="3"/>
        <v>0</v>
      </c>
      <c r="I49" s="255" t="s">
        <v>37</v>
      </c>
      <c r="J49" s="656"/>
    </row>
    <row r="50" spans="1:10" ht="38" hidden="1" x14ac:dyDescent="0.25">
      <c r="A50" s="50"/>
      <c r="B50" s="50" t="s">
        <v>1322</v>
      </c>
      <c r="C50" s="53"/>
      <c r="D50" s="241" t="s">
        <v>1323</v>
      </c>
      <c r="E50" s="27" t="s">
        <v>434</v>
      </c>
      <c r="F50" s="53"/>
      <c r="G50" s="137"/>
      <c r="H50" s="74">
        <f t="shared" si="3"/>
        <v>0</v>
      </c>
      <c r="I50" s="255" t="s">
        <v>37</v>
      </c>
      <c r="J50" s="656"/>
    </row>
    <row r="51" spans="1:10" ht="63" hidden="1" x14ac:dyDescent="0.25">
      <c r="A51" s="50"/>
      <c r="B51" s="50" t="s">
        <v>1324</v>
      </c>
      <c r="C51" s="53"/>
      <c r="D51" s="234" t="s">
        <v>1325</v>
      </c>
      <c r="E51" s="27" t="s">
        <v>434</v>
      </c>
      <c r="F51" s="53"/>
      <c r="G51" s="137"/>
      <c r="H51" s="74">
        <f t="shared" si="3"/>
        <v>0</v>
      </c>
      <c r="I51" s="255" t="s">
        <v>37</v>
      </c>
      <c r="J51" s="144"/>
    </row>
    <row r="52" spans="1:10" ht="25.5" hidden="1" x14ac:dyDescent="0.25">
      <c r="A52" s="50"/>
      <c r="B52" s="50" t="s">
        <v>1326</v>
      </c>
      <c r="C52" s="53"/>
      <c r="D52" s="234" t="s">
        <v>1327</v>
      </c>
      <c r="E52" s="27" t="s">
        <v>193</v>
      </c>
      <c r="F52" s="53"/>
      <c r="G52" s="137"/>
      <c r="H52" s="74">
        <f t="shared" si="3"/>
        <v>0</v>
      </c>
      <c r="I52" s="255" t="s">
        <v>37</v>
      </c>
      <c r="J52" s="144"/>
    </row>
    <row r="53" spans="1:10" ht="38" hidden="1" x14ac:dyDescent="0.25">
      <c r="A53" s="50"/>
      <c r="B53" s="50" t="s">
        <v>1328</v>
      </c>
      <c r="C53" s="53"/>
      <c r="D53" s="234" t="s">
        <v>1329</v>
      </c>
      <c r="E53" s="27" t="s">
        <v>434</v>
      </c>
      <c r="F53" s="53"/>
      <c r="G53" s="137"/>
      <c r="H53" s="74">
        <f t="shared" si="3"/>
        <v>0</v>
      </c>
      <c r="I53" s="255" t="s">
        <v>37</v>
      </c>
      <c r="J53" s="144"/>
    </row>
    <row r="54" spans="1:10" ht="25.5" hidden="1" customHeight="1" x14ac:dyDescent="0.25">
      <c r="A54" s="50" t="s">
        <v>1330</v>
      </c>
      <c r="B54" s="50"/>
      <c r="C54" s="53"/>
      <c r="D54" s="242" t="s">
        <v>1331</v>
      </c>
      <c r="E54" s="27" t="s">
        <v>434</v>
      </c>
      <c r="F54" s="53"/>
      <c r="G54" s="137"/>
      <c r="H54" s="74">
        <f t="shared" si="3"/>
        <v>0</v>
      </c>
      <c r="I54" s="255" t="s">
        <v>37</v>
      </c>
    </row>
    <row r="55" spans="1:10" ht="26" x14ac:dyDescent="0.25">
      <c r="A55" s="50" t="s">
        <v>1332</v>
      </c>
      <c r="B55" s="50"/>
      <c r="C55" s="53"/>
      <c r="D55" s="242" t="s">
        <v>1333</v>
      </c>
      <c r="E55" s="27"/>
      <c r="F55" s="53"/>
      <c r="G55" s="137"/>
      <c r="H55" s="74">
        <f t="shared" si="3"/>
        <v>0</v>
      </c>
      <c r="I55" s="255" t="s">
        <v>37</v>
      </c>
    </row>
    <row r="56" spans="1:10" x14ac:dyDescent="0.25">
      <c r="A56" s="50"/>
      <c r="B56" s="50"/>
      <c r="C56" s="53" t="s">
        <v>125</v>
      </c>
      <c r="D56" s="551" t="s">
        <v>5795</v>
      </c>
      <c r="E56" s="550" t="s">
        <v>106</v>
      </c>
      <c r="F56" s="545"/>
      <c r="G56" s="546">
        <v>12028.21</v>
      </c>
      <c r="H56" s="549">
        <f t="shared" si="3"/>
        <v>0</v>
      </c>
      <c r="I56" s="255"/>
    </row>
    <row r="57" spans="1:10" ht="13" hidden="1" x14ac:dyDescent="0.25">
      <c r="A57" s="50" t="s">
        <v>1334</v>
      </c>
      <c r="B57" s="50"/>
      <c r="C57" s="53"/>
      <c r="D57" s="127" t="s">
        <v>1335</v>
      </c>
      <c r="E57" s="27"/>
      <c r="F57" s="11"/>
      <c r="G57" s="11"/>
      <c r="H57" s="138"/>
    </row>
    <row r="58" spans="1:10" hidden="1" x14ac:dyDescent="0.25">
      <c r="A58" s="50"/>
      <c r="B58" s="50" t="s">
        <v>1336</v>
      </c>
      <c r="C58" s="53"/>
      <c r="D58" s="59" t="s">
        <v>1337</v>
      </c>
      <c r="E58" s="27" t="s">
        <v>76</v>
      </c>
      <c r="F58" s="53"/>
      <c r="G58" s="137"/>
      <c r="H58" s="74">
        <f>F58*G58</f>
        <v>0</v>
      </c>
    </row>
    <row r="59" spans="1:10" hidden="1" x14ac:dyDescent="0.25">
      <c r="A59" s="50"/>
      <c r="B59" s="50" t="s">
        <v>1338</v>
      </c>
      <c r="C59" s="53"/>
      <c r="D59" s="59" t="s">
        <v>1339</v>
      </c>
      <c r="E59" s="27" t="s">
        <v>76</v>
      </c>
      <c r="F59" s="53"/>
      <c r="G59" s="137"/>
      <c r="H59" s="74">
        <f>F59*G59</f>
        <v>0</v>
      </c>
    </row>
    <row r="60" spans="1:10" hidden="1" x14ac:dyDescent="0.25">
      <c r="A60" s="50"/>
      <c r="B60" s="50" t="s">
        <v>1340</v>
      </c>
      <c r="C60" s="53"/>
      <c r="D60" s="59" t="s">
        <v>1341</v>
      </c>
      <c r="E60" s="27" t="s">
        <v>73</v>
      </c>
      <c r="F60" s="53"/>
      <c r="G60" s="137"/>
      <c r="H60" s="74">
        <f>F60*G60</f>
        <v>0</v>
      </c>
    </row>
    <row r="61" spans="1:10" ht="13" hidden="1" x14ac:dyDescent="0.25">
      <c r="A61" s="50"/>
      <c r="B61" s="50" t="s">
        <v>1342</v>
      </c>
      <c r="C61" s="53"/>
      <c r="D61" s="234" t="s">
        <v>1343</v>
      </c>
      <c r="E61" s="27" t="s">
        <v>73</v>
      </c>
      <c r="F61" s="53"/>
      <c r="G61" s="137"/>
      <c r="H61" s="74">
        <f>F61*G61</f>
        <v>0</v>
      </c>
      <c r="I61" s="255" t="s">
        <v>37</v>
      </c>
    </row>
    <row r="62" spans="1:10" ht="52" hidden="1" x14ac:dyDescent="0.25">
      <c r="A62" s="50" t="s">
        <v>1344</v>
      </c>
      <c r="B62" s="50"/>
      <c r="C62" s="53"/>
      <c r="D62" s="242" t="s">
        <v>1345</v>
      </c>
      <c r="E62" s="27" t="s">
        <v>106</v>
      </c>
      <c r="F62" s="53"/>
      <c r="G62" s="137"/>
      <c r="H62" s="74">
        <f>F62*G62</f>
        <v>0</v>
      </c>
      <c r="I62" s="255" t="s">
        <v>37</v>
      </c>
    </row>
    <row r="63" spans="1:10" ht="26" hidden="1" x14ac:dyDescent="0.25">
      <c r="A63" s="50" t="s">
        <v>1346</v>
      </c>
      <c r="B63" s="50"/>
      <c r="C63" s="53"/>
      <c r="D63" s="235" t="s">
        <v>1347</v>
      </c>
      <c r="E63" s="27"/>
      <c r="F63" s="11"/>
      <c r="G63" s="11"/>
      <c r="H63" s="138"/>
    </row>
    <row r="64" spans="1:10" ht="26" hidden="1" x14ac:dyDescent="0.25">
      <c r="A64" s="50"/>
      <c r="B64" s="50" t="s">
        <v>1348</v>
      </c>
      <c r="C64" s="53"/>
      <c r="D64" s="234" t="s">
        <v>1349</v>
      </c>
      <c r="E64" s="27" t="s">
        <v>434</v>
      </c>
      <c r="F64" s="53"/>
      <c r="G64" s="137"/>
      <c r="H64" s="74">
        <f>F64*G64</f>
        <v>0</v>
      </c>
      <c r="I64" s="255" t="s">
        <v>37</v>
      </c>
    </row>
    <row r="65" spans="1:11" ht="26" hidden="1" x14ac:dyDescent="0.25">
      <c r="A65" s="50"/>
      <c r="B65" s="50" t="s">
        <v>1350</v>
      </c>
      <c r="C65" s="53"/>
      <c r="D65" s="234" t="s">
        <v>1351</v>
      </c>
      <c r="E65" s="27" t="s">
        <v>434</v>
      </c>
      <c r="F65" s="53"/>
      <c r="G65" s="137"/>
      <c r="H65" s="74">
        <f>F65*G65</f>
        <v>0</v>
      </c>
      <c r="I65" s="255" t="s">
        <v>37</v>
      </c>
    </row>
    <row r="66" spans="1:11" ht="13" hidden="1" x14ac:dyDescent="0.25">
      <c r="A66" s="50" t="s">
        <v>1352</v>
      </c>
      <c r="B66" s="50"/>
      <c r="C66" s="53"/>
      <c r="D66" s="125" t="s">
        <v>1353</v>
      </c>
      <c r="E66" s="27"/>
      <c r="F66" s="11"/>
      <c r="G66" s="11"/>
      <c r="H66" s="138"/>
    </row>
    <row r="67" spans="1:11" ht="25.5" hidden="1" x14ac:dyDescent="0.25">
      <c r="A67" s="50"/>
      <c r="B67" s="50" t="s">
        <v>1354</v>
      </c>
      <c r="C67" s="53"/>
      <c r="D67" s="241" t="s">
        <v>1355</v>
      </c>
      <c r="E67" s="27" t="s">
        <v>0</v>
      </c>
      <c r="F67" s="53"/>
      <c r="G67" s="137"/>
      <c r="H67" s="74">
        <f>F67*G67</f>
        <v>0</v>
      </c>
      <c r="I67" s="255" t="s">
        <v>37</v>
      </c>
      <c r="K67" s="657"/>
    </row>
    <row r="68" spans="1:11" ht="25.5" hidden="1" x14ac:dyDescent="0.25">
      <c r="A68" s="50"/>
      <c r="B68" s="50" t="s">
        <v>1356</v>
      </c>
      <c r="C68" s="53"/>
      <c r="D68" s="241" t="s">
        <v>1357</v>
      </c>
      <c r="E68" s="27" t="s">
        <v>0</v>
      </c>
      <c r="F68" s="53"/>
      <c r="G68" s="137"/>
      <c r="H68" s="74">
        <f>F68*G68</f>
        <v>0</v>
      </c>
      <c r="I68" s="255" t="s">
        <v>37</v>
      </c>
      <c r="K68" s="657"/>
    </row>
    <row r="69" spans="1:11" ht="26" hidden="1" x14ac:dyDescent="0.25">
      <c r="A69" s="50"/>
      <c r="B69" s="50" t="s">
        <v>1358</v>
      </c>
      <c r="C69" s="53"/>
      <c r="D69" s="241" t="s">
        <v>1359</v>
      </c>
      <c r="E69" s="27" t="s">
        <v>0</v>
      </c>
      <c r="F69" s="53"/>
      <c r="G69" s="137"/>
      <c r="H69" s="74">
        <f>F69*G69</f>
        <v>0</v>
      </c>
      <c r="I69" s="255" t="s">
        <v>37</v>
      </c>
      <c r="K69" s="145"/>
    </row>
    <row r="70" spans="1:11" ht="39" hidden="1" x14ac:dyDescent="0.25">
      <c r="A70" s="50" t="s">
        <v>1360</v>
      </c>
      <c r="B70" s="50"/>
      <c r="C70" s="53"/>
      <c r="D70" s="242" t="s">
        <v>1361</v>
      </c>
      <c r="E70" s="27" t="s">
        <v>193</v>
      </c>
      <c r="F70" s="53"/>
      <c r="G70" s="137"/>
      <c r="H70" s="74">
        <f>F70*G70</f>
        <v>0</v>
      </c>
      <c r="I70" s="255" t="s">
        <v>37</v>
      </c>
      <c r="K70" s="145"/>
    </row>
    <row r="71" spans="1:11" ht="26" hidden="1" x14ac:dyDescent="0.25">
      <c r="A71" s="50" t="s">
        <v>1362</v>
      </c>
      <c r="B71" s="50"/>
      <c r="C71" s="53"/>
      <c r="D71" s="127" t="s">
        <v>1363</v>
      </c>
      <c r="E71" s="27"/>
      <c r="F71" s="11"/>
      <c r="G71" s="11"/>
      <c r="H71" s="138"/>
    </row>
    <row r="72" spans="1:11" ht="25" hidden="1" x14ac:dyDescent="0.25">
      <c r="A72" s="50"/>
      <c r="B72" s="50" t="s">
        <v>1364</v>
      </c>
      <c r="C72" s="53"/>
      <c r="D72" s="58" t="s">
        <v>1365</v>
      </c>
      <c r="E72" s="27"/>
      <c r="F72" s="11"/>
      <c r="G72" s="11"/>
      <c r="H72" s="138"/>
    </row>
    <row r="73" spans="1:11" ht="13" hidden="1" x14ac:dyDescent="0.25">
      <c r="A73" s="50"/>
      <c r="B73" s="50"/>
      <c r="C73" s="53" t="s">
        <v>125</v>
      </c>
      <c r="D73" s="234" t="s">
        <v>1366</v>
      </c>
      <c r="E73" s="27" t="s">
        <v>106</v>
      </c>
      <c r="F73" s="53"/>
      <c r="G73" s="137"/>
      <c r="H73" s="74">
        <f>F73*G73</f>
        <v>0</v>
      </c>
      <c r="I73" s="255" t="s">
        <v>37</v>
      </c>
    </row>
    <row r="74" spans="1:11" ht="13" hidden="1" x14ac:dyDescent="0.25">
      <c r="A74" s="50"/>
      <c r="B74" s="50"/>
      <c r="C74" s="53" t="s">
        <v>128</v>
      </c>
      <c r="D74" s="234" t="s">
        <v>1367</v>
      </c>
      <c r="E74" s="27" t="s">
        <v>106</v>
      </c>
      <c r="F74" s="53"/>
      <c r="G74" s="137"/>
      <c r="H74" s="74">
        <f>F74*G74</f>
        <v>0</v>
      </c>
      <c r="I74" s="255" t="s">
        <v>37</v>
      </c>
    </row>
    <row r="75" spans="1:11" hidden="1" x14ac:dyDescent="0.25">
      <c r="A75" s="50"/>
      <c r="B75" s="50" t="s">
        <v>1368</v>
      </c>
      <c r="C75" s="55"/>
      <c r="D75" s="234" t="s">
        <v>1369</v>
      </c>
      <c r="E75" s="27"/>
      <c r="F75" s="11"/>
      <c r="G75" s="11"/>
      <c r="H75" s="138"/>
    </row>
    <row r="76" spans="1:11" ht="13" hidden="1" x14ac:dyDescent="0.25">
      <c r="A76" s="50"/>
      <c r="B76" s="50"/>
      <c r="C76" s="53" t="s">
        <v>125</v>
      </c>
      <c r="D76" s="234" t="s">
        <v>1366</v>
      </c>
      <c r="E76" s="27" t="s">
        <v>106</v>
      </c>
      <c r="F76" s="53"/>
      <c r="G76" s="137"/>
      <c r="H76" s="74">
        <f>F76*G76</f>
        <v>0</v>
      </c>
      <c r="I76" s="255" t="s">
        <v>37</v>
      </c>
      <c r="J76" s="145"/>
    </row>
    <row r="77" spans="1:11" ht="13" hidden="1" x14ac:dyDescent="0.25">
      <c r="A77" s="50"/>
      <c r="B77" s="50"/>
      <c r="C77" s="53" t="s">
        <v>128</v>
      </c>
      <c r="D77" s="234" t="s">
        <v>1367</v>
      </c>
      <c r="E77" s="27" t="s">
        <v>106</v>
      </c>
      <c r="F77" s="53"/>
      <c r="G77" s="137"/>
      <c r="H77" s="74">
        <f>F77*G77</f>
        <v>0</v>
      </c>
      <c r="I77" s="255" t="s">
        <v>37</v>
      </c>
      <c r="J77" s="145"/>
    </row>
    <row r="78" spans="1:11" hidden="1" x14ac:dyDescent="0.25">
      <c r="A78" s="50"/>
      <c r="B78" s="50" t="s">
        <v>1370</v>
      </c>
      <c r="C78" s="53"/>
      <c r="D78" s="234" t="s">
        <v>1371</v>
      </c>
      <c r="E78" s="27"/>
      <c r="F78" s="11"/>
      <c r="G78" s="11"/>
      <c r="H78" s="138"/>
      <c r="J78" s="145"/>
    </row>
    <row r="79" spans="1:11" ht="13" hidden="1" x14ac:dyDescent="0.25">
      <c r="A79" s="50"/>
      <c r="B79" s="50"/>
      <c r="C79" s="53" t="s">
        <v>125</v>
      </c>
      <c r="D79" s="234" t="s">
        <v>1366</v>
      </c>
      <c r="E79" s="27" t="s">
        <v>0</v>
      </c>
      <c r="F79" s="53"/>
      <c r="G79" s="137"/>
      <c r="H79" s="74">
        <f>F79*G79</f>
        <v>0</v>
      </c>
      <c r="I79" s="255" t="s">
        <v>37</v>
      </c>
      <c r="J79" s="145"/>
    </row>
    <row r="80" spans="1:11" ht="13" hidden="1" x14ac:dyDescent="0.25">
      <c r="A80" s="50"/>
      <c r="B80" s="50"/>
      <c r="C80" s="53" t="s">
        <v>128</v>
      </c>
      <c r="D80" s="234" t="s">
        <v>1367</v>
      </c>
      <c r="E80" s="27" t="s">
        <v>0</v>
      </c>
      <c r="F80" s="53"/>
      <c r="G80" s="137"/>
      <c r="H80" s="74">
        <f>F80*G80</f>
        <v>0</v>
      </c>
      <c r="I80" s="255" t="s">
        <v>37</v>
      </c>
      <c r="J80" s="145"/>
    </row>
    <row r="81" spans="1:10" ht="62.5" hidden="1" x14ac:dyDescent="0.25">
      <c r="A81" s="50"/>
      <c r="B81" s="50" t="s">
        <v>1372</v>
      </c>
      <c r="C81" s="53"/>
      <c r="D81" s="234" t="s">
        <v>1373</v>
      </c>
      <c r="E81" s="27" t="s">
        <v>0</v>
      </c>
      <c r="F81" s="53"/>
      <c r="G81" s="137"/>
      <c r="H81" s="74">
        <f>F81*G81</f>
        <v>0</v>
      </c>
      <c r="J81" s="146"/>
    </row>
    <row r="82" spans="1:10" ht="13" hidden="1" x14ac:dyDescent="0.25">
      <c r="A82" s="50" t="s">
        <v>1374</v>
      </c>
      <c r="B82" s="50"/>
      <c r="C82" s="53"/>
      <c r="D82" s="242" t="s">
        <v>1375</v>
      </c>
      <c r="E82" s="27"/>
      <c r="F82" s="11"/>
      <c r="G82" s="11"/>
      <c r="H82" s="138"/>
    </row>
    <row r="83" spans="1:10" ht="14.5" hidden="1" x14ac:dyDescent="0.25">
      <c r="A83" s="50"/>
      <c r="B83" s="50" t="s">
        <v>1376</v>
      </c>
      <c r="C83" s="53"/>
      <c r="D83" s="230" t="s">
        <v>1377</v>
      </c>
      <c r="E83" s="27" t="s">
        <v>193</v>
      </c>
      <c r="F83" s="53"/>
      <c r="G83" s="137"/>
      <c r="H83" s="74">
        <f t="shared" ref="H83:H88" si="4">F83*G83</f>
        <v>0</v>
      </c>
    </row>
    <row r="84" spans="1:10" ht="14.5" hidden="1" x14ac:dyDescent="0.25">
      <c r="A84" s="50"/>
      <c r="B84" s="50" t="s">
        <v>1378</v>
      </c>
      <c r="C84" s="53"/>
      <c r="D84" s="234" t="s">
        <v>1379</v>
      </c>
      <c r="E84" s="27" t="s">
        <v>193</v>
      </c>
      <c r="F84" s="53"/>
      <c r="G84" s="137"/>
      <c r="H84" s="74">
        <f t="shared" si="4"/>
        <v>0</v>
      </c>
    </row>
    <row r="85" spans="1:10" ht="14.5" hidden="1" x14ac:dyDescent="0.25">
      <c r="A85" s="50"/>
      <c r="B85" s="50" t="s">
        <v>1380</v>
      </c>
      <c r="C85" s="53"/>
      <c r="D85" s="234" t="s">
        <v>1381</v>
      </c>
      <c r="E85" s="27" t="s">
        <v>193</v>
      </c>
      <c r="F85" s="53"/>
      <c r="G85" s="137"/>
      <c r="H85" s="74">
        <f t="shared" si="4"/>
        <v>0</v>
      </c>
    </row>
    <row r="86" spans="1:10" ht="14.5" hidden="1" x14ac:dyDescent="0.25">
      <c r="A86" s="50"/>
      <c r="B86" s="50" t="s">
        <v>1382</v>
      </c>
      <c r="C86" s="53"/>
      <c r="D86" s="234" t="s">
        <v>1383</v>
      </c>
      <c r="E86" s="27" t="s">
        <v>193</v>
      </c>
      <c r="F86" s="53"/>
      <c r="G86" s="137"/>
      <c r="H86" s="74">
        <f t="shared" si="4"/>
        <v>0</v>
      </c>
      <c r="I86" s="255" t="s">
        <v>37</v>
      </c>
    </row>
    <row r="87" spans="1:10" ht="14.5" hidden="1" x14ac:dyDescent="0.25">
      <c r="A87" s="50" t="s">
        <v>1384</v>
      </c>
      <c r="B87" s="50"/>
      <c r="C87" s="53"/>
      <c r="D87" s="143" t="s">
        <v>1385</v>
      </c>
      <c r="E87" s="27" t="s">
        <v>193</v>
      </c>
      <c r="F87" s="53"/>
      <c r="G87" s="137"/>
      <c r="H87" s="74">
        <f t="shared" si="4"/>
        <v>0</v>
      </c>
    </row>
    <row r="88" spans="1:10" ht="14.5" hidden="1" x14ac:dyDescent="0.25">
      <c r="A88" s="50" t="s">
        <v>1386</v>
      </c>
      <c r="B88" s="50"/>
      <c r="C88" s="53"/>
      <c r="D88" s="96" t="s">
        <v>1387</v>
      </c>
      <c r="E88" s="27" t="s">
        <v>434</v>
      </c>
      <c r="F88" s="53"/>
      <c r="G88" s="137"/>
      <c r="H88" s="74">
        <f t="shared" si="4"/>
        <v>0</v>
      </c>
    </row>
    <row r="89" spans="1:10" ht="13" x14ac:dyDescent="0.25">
      <c r="A89" s="50" t="s">
        <v>1388</v>
      </c>
      <c r="B89" s="50"/>
      <c r="C89" s="53"/>
      <c r="D89" s="143" t="s">
        <v>1389</v>
      </c>
      <c r="E89" s="27"/>
      <c r="F89" s="11"/>
      <c r="G89" s="11"/>
      <c r="H89" s="138"/>
    </row>
    <row r="90" spans="1:10" ht="26" hidden="1" x14ac:dyDescent="0.25">
      <c r="A90" s="50"/>
      <c r="B90" s="50" t="s">
        <v>1390</v>
      </c>
      <c r="C90" s="53"/>
      <c r="D90" s="230" t="s">
        <v>1391</v>
      </c>
      <c r="E90" s="27" t="s">
        <v>106</v>
      </c>
      <c r="F90" s="53"/>
      <c r="G90" s="137"/>
      <c r="H90" s="74">
        <f t="shared" ref="H90:H102" si="5">F90*G90</f>
        <v>0</v>
      </c>
      <c r="I90" s="255" t="s">
        <v>37</v>
      </c>
    </row>
    <row r="91" spans="1:10" ht="26" hidden="1" x14ac:dyDescent="0.25">
      <c r="A91" s="50"/>
      <c r="B91" s="50" t="s">
        <v>1392</v>
      </c>
      <c r="C91" s="53"/>
      <c r="D91" s="234" t="s">
        <v>1393</v>
      </c>
      <c r="E91" s="27" t="s">
        <v>106</v>
      </c>
      <c r="F91" s="53"/>
      <c r="G91" s="137"/>
      <c r="H91" s="74">
        <f t="shared" si="5"/>
        <v>0</v>
      </c>
      <c r="I91" s="255" t="s">
        <v>37</v>
      </c>
    </row>
    <row r="92" spans="1:10" ht="26" hidden="1" x14ac:dyDescent="0.25">
      <c r="A92" s="50"/>
      <c r="B92" s="50" t="s">
        <v>1394</v>
      </c>
      <c r="C92" s="53"/>
      <c r="D92" s="234" t="s">
        <v>1395</v>
      </c>
      <c r="E92" s="27" t="s">
        <v>106</v>
      </c>
      <c r="F92" s="53"/>
      <c r="G92" s="137"/>
      <c r="H92" s="74">
        <f t="shared" si="5"/>
        <v>0</v>
      </c>
      <c r="I92" s="255" t="s">
        <v>37</v>
      </c>
    </row>
    <row r="93" spans="1:10" ht="26" hidden="1" x14ac:dyDescent="0.25">
      <c r="A93" s="50"/>
      <c r="B93" s="50" t="s">
        <v>1396</v>
      </c>
      <c r="C93" s="53"/>
      <c r="D93" s="234" t="s">
        <v>1397</v>
      </c>
      <c r="E93" s="27" t="s">
        <v>106</v>
      </c>
      <c r="F93" s="53"/>
      <c r="G93" s="137"/>
      <c r="H93" s="74">
        <f t="shared" si="5"/>
        <v>0</v>
      </c>
      <c r="I93" s="255" t="s">
        <v>37</v>
      </c>
    </row>
    <row r="94" spans="1:10" ht="26" x14ac:dyDescent="0.25">
      <c r="A94" s="50"/>
      <c r="B94" s="50" t="s">
        <v>1398</v>
      </c>
      <c r="C94" s="53"/>
      <c r="D94" s="234" t="s">
        <v>1399</v>
      </c>
      <c r="E94" s="27"/>
      <c r="F94" s="53"/>
      <c r="G94" s="137"/>
      <c r="H94" s="74">
        <f t="shared" si="5"/>
        <v>0</v>
      </c>
      <c r="I94" s="255" t="s">
        <v>37</v>
      </c>
    </row>
    <row r="95" spans="1:10" x14ac:dyDescent="0.25">
      <c r="A95" s="50"/>
      <c r="B95" s="50"/>
      <c r="C95" s="545" t="s">
        <v>125</v>
      </c>
      <c r="D95" s="547" t="s">
        <v>5796</v>
      </c>
      <c r="E95" s="550" t="s">
        <v>106</v>
      </c>
      <c r="F95" s="545"/>
      <c r="G95" s="546">
        <v>18097.490000000002</v>
      </c>
      <c r="H95" s="549">
        <f t="shared" si="5"/>
        <v>0</v>
      </c>
      <c r="I95" s="255"/>
    </row>
    <row r="96" spans="1:10" ht="26" hidden="1" x14ac:dyDescent="0.25">
      <c r="A96" s="50"/>
      <c r="B96" s="50" t="s">
        <v>1400</v>
      </c>
      <c r="C96" s="53"/>
      <c r="D96" s="234" t="s">
        <v>1401</v>
      </c>
      <c r="E96" s="27" t="s">
        <v>106</v>
      </c>
      <c r="F96" s="53"/>
      <c r="G96" s="137"/>
      <c r="H96" s="74">
        <f t="shared" si="5"/>
        <v>0</v>
      </c>
      <c r="I96" s="255" t="s">
        <v>37</v>
      </c>
    </row>
    <row r="97" spans="1:9" ht="26" hidden="1" x14ac:dyDescent="0.25">
      <c r="A97" s="50"/>
      <c r="B97" s="50" t="s">
        <v>1402</v>
      </c>
      <c r="C97" s="53"/>
      <c r="D97" s="234" t="s">
        <v>1403</v>
      </c>
      <c r="E97" s="27" t="s">
        <v>106</v>
      </c>
      <c r="F97" s="53"/>
      <c r="G97" s="137"/>
      <c r="H97" s="74">
        <f t="shared" si="5"/>
        <v>0</v>
      </c>
      <c r="I97" s="255" t="s">
        <v>37</v>
      </c>
    </row>
    <row r="98" spans="1:9" ht="39" x14ac:dyDescent="0.25">
      <c r="A98" s="50"/>
      <c r="B98" s="50" t="s">
        <v>1404</v>
      </c>
      <c r="C98" s="53"/>
      <c r="D98" s="547" t="s">
        <v>5797</v>
      </c>
      <c r="E98" s="550" t="s">
        <v>106</v>
      </c>
      <c r="F98" s="545"/>
      <c r="G98" s="546">
        <v>10372.950000000001</v>
      </c>
      <c r="H98" s="549">
        <f t="shared" si="5"/>
        <v>0</v>
      </c>
      <c r="I98" s="255" t="s">
        <v>37</v>
      </c>
    </row>
    <row r="99" spans="1:9" ht="13" hidden="1" x14ac:dyDescent="0.25">
      <c r="A99" s="50" t="s">
        <v>1405</v>
      </c>
      <c r="B99" s="50"/>
      <c r="C99" s="53"/>
      <c r="D99" s="242" t="s">
        <v>1406</v>
      </c>
      <c r="E99" s="27" t="s">
        <v>106</v>
      </c>
      <c r="F99" s="53"/>
      <c r="G99" s="137"/>
      <c r="H99" s="74">
        <f t="shared" si="5"/>
        <v>0</v>
      </c>
      <c r="I99" s="255" t="s">
        <v>37</v>
      </c>
    </row>
    <row r="100" spans="1:9" ht="52" hidden="1" x14ac:dyDescent="0.25">
      <c r="A100" s="55" t="s">
        <v>1407</v>
      </c>
      <c r="B100" s="55"/>
      <c r="C100" s="53"/>
      <c r="D100" s="242" t="s">
        <v>1408</v>
      </c>
      <c r="E100" s="27" t="s">
        <v>106</v>
      </c>
      <c r="F100" s="53"/>
      <c r="G100" s="137"/>
      <c r="H100" s="74">
        <f t="shared" si="5"/>
        <v>0</v>
      </c>
      <c r="I100" s="255" t="s">
        <v>37</v>
      </c>
    </row>
    <row r="101" spans="1:9" ht="13" hidden="1" x14ac:dyDescent="0.25">
      <c r="A101" s="55" t="s">
        <v>1409</v>
      </c>
      <c r="B101" s="55"/>
      <c r="C101" s="53"/>
      <c r="D101" s="242" t="s">
        <v>1410</v>
      </c>
      <c r="E101" s="27" t="s">
        <v>106</v>
      </c>
      <c r="F101" s="53"/>
      <c r="G101" s="137"/>
      <c r="H101" s="74">
        <f t="shared" si="5"/>
        <v>0</v>
      </c>
      <c r="I101" s="255" t="s">
        <v>37</v>
      </c>
    </row>
    <row r="102" spans="1:9" ht="52" hidden="1" x14ac:dyDescent="0.25">
      <c r="A102" s="55" t="s">
        <v>1411</v>
      </c>
      <c r="B102" s="55"/>
      <c r="C102" s="53"/>
      <c r="D102" s="242" t="s">
        <v>1412</v>
      </c>
      <c r="E102" s="11" t="s">
        <v>106</v>
      </c>
      <c r="F102" s="53"/>
      <c r="G102" s="137"/>
      <c r="H102" s="74">
        <f t="shared" si="5"/>
        <v>0</v>
      </c>
      <c r="I102" s="255" t="s">
        <v>37</v>
      </c>
    </row>
    <row r="103" spans="1:9" ht="26" hidden="1" x14ac:dyDescent="0.25">
      <c r="A103" s="55" t="s">
        <v>1413</v>
      </c>
      <c r="B103" s="55"/>
      <c r="C103" s="53"/>
      <c r="D103" s="127" t="s">
        <v>1414</v>
      </c>
      <c r="E103" s="11"/>
      <c r="F103" s="11"/>
      <c r="G103" s="11"/>
      <c r="H103" s="138"/>
    </row>
    <row r="104" spans="1:9" ht="25.5" hidden="1" x14ac:dyDescent="0.25">
      <c r="A104" s="55"/>
      <c r="B104" s="55" t="s">
        <v>1415</v>
      </c>
      <c r="C104" s="53"/>
      <c r="D104" s="230" t="s">
        <v>1416</v>
      </c>
      <c r="E104" s="27" t="s">
        <v>434</v>
      </c>
      <c r="F104" s="53"/>
      <c r="G104" s="137"/>
      <c r="H104" s="74">
        <f>F104*G104</f>
        <v>0</v>
      </c>
      <c r="I104" s="255" t="s">
        <v>37</v>
      </c>
    </row>
    <row r="105" spans="1:9" ht="25.5" hidden="1" x14ac:dyDescent="0.25">
      <c r="A105" s="55"/>
      <c r="B105" s="55" t="s">
        <v>1417</v>
      </c>
      <c r="C105" s="53"/>
      <c r="D105" s="241" t="s">
        <v>1418</v>
      </c>
      <c r="E105" s="27" t="s">
        <v>434</v>
      </c>
      <c r="F105" s="53"/>
      <c r="G105" s="137"/>
      <c r="H105" s="74">
        <f>F105*G105</f>
        <v>0</v>
      </c>
      <c r="I105" s="255" t="s">
        <v>37</v>
      </c>
    </row>
    <row r="106" spans="1:9" ht="26" hidden="1" x14ac:dyDescent="0.25">
      <c r="A106" s="55" t="s">
        <v>1419</v>
      </c>
      <c r="B106" s="55"/>
      <c r="C106" s="53"/>
      <c r="D106" s="236" t="s">
        <v>1420</v>
      </c>
      <c r="E106" s="27" t="s">
        <v>1421</v>
      </c>
      <c r="F106" s="53"/>
      <c r="G106" s="137"/>
      <c r="H106" s="74">
        <f>F106*G106</f>
        <v>0</v>
      </c>
      <c r="I106" s="255" t="s">
        <v>37</v>
      </c>
    </row>
    <row r="107" spans="1:9" ht="26" hidden="1" x14ac:dyDescent="0.25">
      <c r="A107" s="55" t="s">
        <v>1422</v>
      </c>
      <c r="B107" s="55"/>
      <c r="C107" s="53"/>
      <c r="D107" s="235" t="s">
        <v>1423</v>
      </c>
      <c r="E107" s="27" t="s">
        <v>1421</v>
      </c>
      <c r="F107" s="53"/>
      <c r="G107" s="137"/>
      <c r="H107" s="74">
        <f>F107*G107</f>
        <v>0</v>
      </c>
      <c r="I107" s="255" t="s">
        <v>37</v>
      </c>
    </row>
    <row r="108" spans="1:9" ht="13" hidden="1" x14ac:dyDescent="0.25">
      <c r="A108" s="55" t="s">
        <v>1424</v>
      </c>
      <c r="B108" s="55"/>
      <c r="C108" s="53"/>
      <c r="D108" s="236" t="s">
        <v>1425</v>
      </c>
      <c r="E108" s="27" t="s">
        <v>1421</v>
      </c>
      <c r="F108" s="53"/>
      <c r="G108" s="137"/>
      <c r="H108" s="74">
        <f>F108*G108</f>
        <v>0</v>
      </c>
    </row>
    <row r="109" spans="1:9" x14ac:dyDescent="0.25">
      <c r="A109" s="55"/>
      <c r="B109" s="55"/>
      <c r="C109" s="53"/>
      <c r="D109" s="59"/>
      <c r="E109" s="11"/>
      <c r="F109" s="140"/>
      <c r="G109" s="140"/>
      <c r="H109" s="138"/>
    </row>
    <row r="110" spans="1:9" x14ac:dyDescent="0.25">
      <c r="A110" s="55"/>
      <c r="B110" s="55"/>
      <c r="C110" s="53"/>
      <c r="D110" s="59"/>
      <c r="E110" s="11"/>
      <c r="F110" s="140"/>
      <c r="G110" s="140"/>
      <c r="H110" s="138"/>
    </row>
    <row r="111" spans="1:9" x14ac:dyDescent="0.25">
      <c r="A111" s="55"/>
      <c r="B111" s="55"/>
      <c r="C111" s="53"/>
      <c r="D111" s="59"/>
      <c r="E111" s="11"/>
      <c r="F111" s="140"/>
      <c r="G111" s="140"/>
      <c r="H111" s="138"/>
    </row>
    <row r="112" spans="1:9" x14ac:dyDescent="0.25">
      <c r="A112" s="136" t="s">
        <v>172</v>
      </c>
      <c r="B112" s="136"/>
      <c r="C112" s="136"/>
      <c r="D112" s="136"/>
      <c r="E112" s="148"/>
      <c r="F112" s="152"/>
      <c r="G112" s="152"/>
      <c r="H112" s="141">
        <f>SUM(H5:H111)</f>
        <v>0</v>
      </c>
    </row>
    <row r="1048388" spans="5:5" x14ac:dyDescent="0.25">
      <c r="E1048388" s="53"/>
    </row>
  </sheetData>
  <mergeCells count="9">
    <mergeCell ref="E1:H1"/>
    <mergeCell ref="J44:J45"/>
    <mergeCell ref="J46:J47"/>
    <mergeCell ref="J49:J50"/>
    <mergeCell ref="K67:K68"/>
    <mergeCell ref="K37:K38"/>
    <mergeCell ref="K39:K40"/>
    <mergeCell ref="K41:K43"/>
    <mergeCell ref="K44:K45"/>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ECC2F-854E-4DD8-A716-AD497DE418C5}">
  <sheetPr codeName="Sheet14"/>
  <dimension ref="A1:I1048341"/>
  <sheetViews>
    <sheetView view="pageBreakPreview" topLeftCell="D49" zoomScale="125" zoomScaleNormal="100" zoomScaleSheetLayoutView="100" workbookViewId="0">
      <selection activeCell="F7" sqref="F7:F61"/>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4.6328125" style="43" customWidth="1"/>
    <col min="5" max="5" width="18.453125" style="43" bestFit="1" customWidth="1"/>
    <col min="6" max="6" width="17.36328125" style="43" customWidth="1"/>
    <col min="7" max="7" width="18" style="43" customWidth="1"/>
    <col min="8"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1426</v>
      </c>
      <c r="B1" s="42"/>
      <c r="C1" s="42"/>
      <c r="D1" s="42"/>
      <c r="E1" s="653" t="s">
        <v>1427</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48"/>
      <c r="F3" s="48"/>
      <c r="G3" s="47"/>
      <c r="H3" s="47"/>
    </row>
    <row r="4" spans="1:9" x14ac:dyDescent="0.25">
      <c r="A4" s="49"/>
      <c r="B4" s="49"/>
      <c r="C4" s="130"/>
      <c r="D4" s="47"/>
      <c r="E4" s="48"/>
      <c r="F4" s="48"/>
      <c r="G4" s="47"/>
      <c r="H4" s="47"/>
    </row>
    <row r="5" spans="1:9" ht="13" x14ac:dyDescent="0.25">
      <c r="A5" s="50" t="s">
        <v>1428</v>
      </c>
      <c r="B5" s="50"/>
      <c r="C5" s="53"/>
      <c r="D5" s="127" t="s">
        <v>1429</v>
      </c>
      <c r="E5" s="11"/>
      <c r="F5" s="11"/>
      <c r="G5" s="140"/>
      <c r="H5" s="138"/>
    </row>
    <row r="6" spans="1:9" ht="26" x14ac:dyDescent="0.25">
      <c r="A6" s="50"/>
      <c r="B6" s="50" t="s">
        <v>1430</v>
      </c>
      <c r="C6" s="53"/>
      <c r="D6" s="234" t="s">
        <v>1431</v>
      </c>
      <c r="E6" s="11"/>
      <c r="F6" s="11"/>
      <c r="G6" s="538"/>
      <c r="H6" s="538"/>
      <c r="I6" s="255" t="s">
        <v>37</v>
      </c>
    </row>
    <row r="7" spans="1:9" ht="13" x14ac:dyDescent="0.25">
      <c r="A7" s="50"/>
      <c r="B7" s="50"/>
      <c r="C7" s="53" t="s">
        <v>125</v>
      </c>
      <c r="D7" s="246" t="s">
        <v>1432</v>
      </c>
      <c r="E7" s="16" t="s">
        <v>0</v>
      </c>
      <c r="F7" s="53"/>
      <c r="G7" s="539">
        <v>260</v>
      </c>
      <c r="H7" s="540">
        <f>F7*G7</f>
        <v>0</v>
      </c>
      <c r="I7" s="255" t="s">
        <v>37</v>
      </c>
    </row>
    <row r="8" spans="1:9" ht="13" x14ac:dyDescent="0.25">
      <c r="A8" s="50"/>
      <c r="B8" s="50"/>
      <c r="C8" s="53" t="s">
        <v>128</v>
      </c>
      <c r="D8" s="246" t="s">
        <v>1433</v>
      </c>
      <c r="E8" s="16" t="s">
        <v>0</v>
      </c>
      <c r="F8" s="53"/>
      <c r="G8" s="539">
        <v>260</v>
      </c>
      <c r="H8" s="540">
        <f>F8*G8</f>
        <v>0</v>
      </c>
      <c r="I8" s="255" t="s">
        <v>37</v>
      </c>
    </row>
    <row r="9" spans="1:9" x14ac:dyDescent="0.25">
      <c r="A9" s="50"/>
      <c r="B9" s="50" t="s">
        <v>1434</v>
      </c>
      <c r="C9" s="53"/>
      <c r="D9" s="234" t="s">
        <v>1435</v>
      </c>
      <c r="E9" s="11"/>
      <c r="F9" s="11"/>
      <c r="G9" s="89"/>
      <c r="H9" s="139"/>
    </row>
    <row r="10" spans="1:9" ht="13" x14ac:dyDescent="0.25">
      <c r="A10" s="50"/>
      <c r="B10" s="50"/>
      <c r="C10" s="53" t="s">
        <v>125</v>
      </c>
      <c r="D10" s="246" t="s">
        <v>1432</v>
      </c>
      <c r="E10" s="16" t="s">
        <v>0</v>
      </c>
      <c r="F10" s="53"/>
      <c r="G10" s="137">
        <v>260</v>
      </c>
      <c r="H10" s="74">
        <f>F10*G10</f>
        <v>0</v>
      </c>
      <c r="I10" s="255" t="s">
        <v>37</v>
      </c>
    </row>
    <row r="11" spans="1:9" ht="13" x14ac:dyDescent="0.25">
      <c r="A11" s="50"/>
      <c r="B11" s="50"/>
      <c r="C11" s="53" t="s">
        <v>128</v>
      </c>
      <c r="D11" s="246" t="s">
        <v>1433</v>
      </c>
      <c r="E11" s="16" t="s">
        <v>0</v>
      </c>
      <c r="F11" s="53"/>
      <c r="G11" s="137">
        <v>260</v>
      </c>
      <c r="H11" s="74">
        <f>F11*G11</f>
        <v>0</v>
      </c>
      <c r="I11" s="255" t="s">
        <v>37</v>
      </c>
    </row>
    <row r="12" spans="1:9" ht="13" x14ac:dyDescent="0.25">
      <c r="A12" s="50" t="s">
        <v>1436</v>
      </c>
      <c r="B12" s="50"/>
      <c r="C12" s="53"/>
      <c r="D12" s="127" t="s">
        <v>1437</v>
      </c>
      <c r="E12" s="11"/>
      <c r="F12" s="11"/>
      <c r="G12" s="89"/>
      <c r="H12" s="139"/>
    </row>
    <row r="13" spans="1:9" ht="26" x14ac:dyDescent="0.25">
      <c r="A13" s="50"/>
      <c r="B13" s="50" t="s">
        <v>1438</v>
      </c>
      <c r="C13" s="53"/>
      <c r="D13" s="234" t="s">
        <v>1439</v>
      </c>
      <c r="E13" s="11"/>
      <c r="F13" s="11"/>
      <c r="G13" s="89"/>
      <c r="H13" s="139"/>
      <c r="I13" s="255" t="s">
        <v>37</v>
      </c>
    </row>
    <row r="14" spans="1:9" ht="13.5" customHeight="1" x14ac:dyDescent="0.25">
      <c r="A14" s="50"/>
      <c r="B14" s="50"/>
      <c r="C14" s="53" t="s">
        <v>125</v>
      </c>
      <c r="D14" s="246" t="s">
        <v>1440</v>
      </c>
      <c r="E14" s="16" t="s">
        <v>0</v>
      </c>
      <c r="F14" s="53"/>
      <c r="G14" s="137">
        <v>260</v>
      </c>
      <c r="H14" s="74">
        <f>F14*G14</f>
        <v>0</v>
      </c>
      <c r="I14" s="255" t="s">
        <v>37</v>
      </c>
    </row>
    <row r="15" spans="1:9" ht="13" x14ac:dyDescent="0.25">
      <c r="A15" s="50"/>
      <c r="B15" s="50"/>
      <c r="C15" s="53" t="s">
        <v>128</v>
      </c>
      <c r="D15" s="246" t="s">
        <v>1441</v>
      </c>
      <c r="E15" s="16" t="s">
        <v>0</v>
      </c>
      <c r="F15" s="53"/>
      <c r="G15" s="137">
        <v>260</v>
      </c>
      <c r="H15" s="74">
        <f>F15*G15</f>
        <v>0</v>
      </c>
      <c r="I15" s="255" t="s">
        <v>37</v>
      </c>
    </row>
    <row r="16" spans="1:9" ht="26" x14ac:dyDescent="0.25">
      <c r="A16" s="50"/>
      <c r="B16" s="50" t="s">
        <v>1442</v>
      </c>
      <c r="C16" s="53"/>
      <c r="D16" s="234" t="s">
        <v>1443</v>
      </c>
      <c r="E16" s="11"/>
      <c r="F16" s="11"/>
      <c r="G16" s="89"/>
      <c r="H16" s="139"/>
      <c r="I16" s="255" t="s">
        <v>37</v>
      </c>
    </row>
    <row r="17" spans="1:9" ht="13" x14ac:dyDescent="0.25">
      <c r="A17" s="50"/>
      <c r="B17" s="50"/>
      <c r="C17" s="53" t="s">
        <v>125</v>
      </c>
      <c r="D17" s="246" t="s">
        <v>1440</v>
      </c>
      <c r="E17" s="16" t="s">
        <v>0</v>
      </c>
      <c r="F17" s="53"/>
      <c r="G17" s="137">
        <v>260</v>
      </c>
      <c r="H17" s="74">
        <f>F17*G17</f>
        <v>0</v>
      </c>
      <c r="I17" s="255" t="s">
        <v>37</v>
      </c>
    </row>
    <row r="18" spans="1:9" ht="13" x14ac:dyDescent="0.25">
      <c r="A18" s="50"/>
      <c r="B18" s="50"/>
      <c r="C18" s="53" t="s">
        <v>128</v>
      </c>
      <c r="D18" s="246" t="s">
        <v>1441</v>
      </c>
      <c r="E18" s="16" t="s">
        <v>0</v>
      </c>
      <c r="F18" s="53"/>
      <c r="G18" s="137">
        <v>260</v>
      </c>
      <c r="H18" s="74">
        <f>F18*G18</f>
        <v>0</v>
      </c>
      <c r="I18" s="255" t="s">
        <v>37</v>
      </c>
    </row>
    <row r="19" spans="1:9" ht="39" x14ac:dyDescent="0.25">
      <c r="A19" s="50" t="s">
        <v>1444</v>
      </c>
      <c r="B19" s="50"/>
      <c r="C19" s="53"/>
      <c r="D19" s="125" t="s">
        <v>1445</v>
      </c>
      <c r="E19" s="11"/>
      <c r="F19" s="11"/>
      <c r="G19" s="89"/>
      <c r="H19" s="139"/>
    </row>
    <row r="20" spans="1:9" ht="25" x14ac:dyDescent="0.25">
      <c r="A20" s="50"/>
      <c r="B20" s="50" t="s">
        <v>1446</v>
      </c>
      <c r="C20" s="53"/>
      <c r="D20" s="59" t="s">
        <v>1447</v>
      </c>
      <c r="E20" s="11" t="s">
        <v>0</v>
      </c>
      <c r="F20" s="53"/>
      <c r="G20" s="137">
        <v>260</v>
      </c>
      <c r="H20" s="74">
        <f>F20*G20</f>
        <v>0</v>
      </c>
    </row>
    <row r="21" spans="1:9" ht="25" x14ac:dyDescent="0.25">
      <c r="A21" s="50"/>
      <c r="B21" s="50" t="s">
        <v>1448</v>
      </c>
      <c r="C21" s="53"/>
      <c r="D21" s="59" t="s">
        <v>1449</v>
      </c>
      <c r="E21" s="11" t="s">
        <v>0</v>
      </c>
      <c r="F21" s="53"/>
      <c r="G21" s="137">
        <v>260</v>
      </c>
      <c r="H21" s="74">
        <f>F21*G21</f>
        <v>0</v>
      </c>
    </row>
    <row r="22" spans="1:9" x14ac:dyDescent="0.25">
      <c r="A22" s="50"/>
      <c r="B22" s="50" t="s">
        <v>1450</v>
      </c>
      <c r="C22" s="53"/>
      <c r="D22" s="59" t="s">
        <v>1451</v>
      </c>
      <c r="E22" s="11" t="s">
        <v>0</v>
      </c>
      <c r="F22" s="53"/>
      <c r="G22" s="137"/>
      <c r="H22" s="74">
        <f>F22*G22</f>
        <v>0</v>
      </c>
    </row>
    <row r="23" spans="1:9" ht="26" x14ac:dyDescent="0.25">
      <c r="A23" s="50" t="s">
        <v>1452</v>
      </c>
      <c r="B23" s="50"/>
      <c r="C23" s="53"/>
      <c r="D23" s="56" t="s">
        <v>1453</v>
      </c>
      <c r="E23" s="11" t="s">
        <v>0</v>
      </c>
      <c r="F23" s="53"/>
      <c r="G23" s="137"/>
      <c r="H23" s="74">
        <f>F23*G23</f>
        <v>0</v>
      </c>
    </row>
    <row r="24" spans="1:9" ht="13" x14ac:dyDescent="0.25">
      <c r="A24" s="50" t="s">
        <v>1454</v>
      </c>
      <c r="B24" s="50"/>
      <c r="C24" s="53"/>
      <c r="D24" s="125" t="s">
        <v>1455</v>
      </c>
      <c r="E24" s="11"/>
      <c r="F24" s="11"/>
      <c r="G24" s="89"/>
      <c r="H24" s="139"/>
    </row>
    <row r="25" spans="1:9" ht="25.5" x14ac:dyDescent="0.25">
      <c r="A25" s="50"/>
      <c r="B25" s="50" t="s">
        <v>1456</v>
      </c>
      <c r="C25" s="53"/>
      <c r="D25" s="234" t="s">
        <v>1457</v>
      </c>
      <c r="E25" s="11" t="s">
        <v>0</v>
      </c>
      <c r="F25" s="53"/>
      <c r="G25" s="137"/>
      <c r="H25" s="74">
        <f>F25*G25</f>
        <v>0</v>
      </c>
      <c r="I25" s="255" t="s">
        <v>37</v>
      </c>
    </row>
    <row r="26" spans="1:9" ht="25.5" x14ac:dyDescent="0.25">
      <c r="A26" s="50"/>
      <c r="B26" s="50" t="s">
        <v>1458</v>
      </c>
      <c r="C26" s="53"/>
      <c r="D26" s="241" t="s">
        <v>1459</v>
      </c>
      <c r="E26" s="11" t="s">
        <v>0</v>
      </c>
      <c r="F26" s="53"/>
      <c r="G26" s="137"/>
      <c r="H26" s="74">
        <f>F26*G26</f>
        <v>0</v>
      </c>
      <c r="I26" s="255" t="s">
        <v>37</v>
      </c>
    </row>
    <row r="27" spans="1:9" ht="14.5" x14ac:dyDescent="0.25">
      <c r="A27" s="50"/>
      <c r="B27" s="50" t="s">
        <v>1460</v>
      </c>
      <c r="C27" s="53"/>
      <c r="D27" s="234" t="s">
        <v>1461</v>
      </c>
      <c r="E27" s="27" t="s">
        <v>193</v>
      </c>
      <c r="F27" s="53"/>
      <c r="G27" s="137"/>
      <c r="H27" s="74">
        <f>F27*G27</f>
        <v>0</v>
      </c>
      <c r="I27" s="255" t="s">
        <v>37</v>
      </c>
    </row>
    <row r="28" spans="1:9" ht="14.5" x14ac:dyDescent="0.25">
      <c r="A28" s="50"/>
      <c r="B28" s="50" t="s">
        <v>1462</v>
      </c>
      <c r="C28" s="53"/>
      <c r="D28" s="234" t="s">
        <v>1463</v>
      </c>
      <c r="E28" s="27" t="s">
        <v>193</v>
      </c>
      <c r="F28" s="53"/>
      <c r="G28" s="137"/>
      <c r="H28" s="74">
        <f>F28*G28</f>
        <v>0</v>
      </c>
      <c r="I28" s="255" t="s">
        <v>37</v>
      </c>
    </row>
    <row r="29" spans="1:9" ht="13" x14ac:dyDescent="0.25">
      <c r="A29" s="50" t="s">
        <v>1464</v>
      </c>
      <c r="B29" s="50"/>
      <c r="C29" s="53"/>
      <c r="D29" s="235" t="s">
        <v>1465</v>
      </c>
      <c r="E29" s="11"/>
      <c r="F29" s="11"/>
      <c r="G29" s="89"/>
      <c r="H29" s="139"/>
      <c r="I29" s="255"/>
    </row>
    <row r="30" spans="1:9" ht="26" x14ac:dyDescent="0.25">
      <c r="A30" s="50"/>
      <c r="B30" s="50" t="s">
        <v>1466</v>
      </c>
      <c r="C30" s="53"/>
      <c r="D30" s="234" t="s">
        <v>1467</v>
      </c>
      <c r="E30" s="11" t="s">
        <v>0</v>
      </c>
      <c r="F30" s="53"/>
      <c r="G30" s="137"/>
      <c r="H30" s="74">
        <f>F30*G30</f>
        <v>0</v>
      </c>
      <c r="I30" s="255" t="s">
        <v>37</v>
      </c>
    </row>
    <row r="31" spans="1:9" ht="39" x14ac:dyDescent="0.25">
      <c r="A31" s="50"/>
      <c r="B31" s="50" t="s">
        <v>1468</v>
      </c>
      <c r="C31" s="53"/>
      <c r="D31" s="241" t="s">
        <v>1469</v>
      </c>
      <c r="E31" s="11" t="s">
        <v>0</v>
      </c>
      <c r="F31" s="53"/>
      <c r="G31" s="137"/>
      <c r="H31" s="74">
        <f>F31*G31</f>
        <v>0</v>
      </c>
      <c r="I31" s="255" t="s">
        <v>37</v>
      </c>
    </row>
    <row r="32" spans="1:9" ht="36" customHeight="1" x14ac:dyDescent="0.25">
      <c r="A32" s="50"/>
      <c r="B32" s="50" t="s">
        <v>1470</v>
      </c>
      <c r="C32" s="53"/>
      <c r="D32" s="234" t="s">
        <v>1471</v>
      </c>
      <c r="E32" s="11" t="s">
        <v>0</v>
      </c>
      <c r="F32" s="53"/>
      <c r="G32" s="137"/>
      <c r="H32" s="74">
        <f>F32*G32</f>
        <v>0</v>
      </c>
      <c r="I32" s="255" t="s">
        <v>37</v>
      </c>
    </row>
    <row r="33" spans="1:9" ht="26" x14ac:dyDescent="0.25">
      <c r="A33" s="50" t="s">
        <v>1472</v>
      </c>
      <c r="B33" s="50"/>
      <c r="C33" s="53"/>
      <c r="D33" s="127" t="s">
        <v>1473</v>
      </c>
      <c r="E33" s="11"/>
      <c r="F33" s="11"/>
      <c r="G33" s="89"/>
      <c r="H33" s="139"/>
    </row>
    <row r="34" spans="1:9" ht="14.5" x14ac:dyDescent="0.25">
      <c r="A34" s="50"/>
      <c r="B34" s="50" t="s">
        <v>1474</v>
      </c>
      <c r="C34" s="53"/>
      <c r="D34" s="234" t="s">
        <v>1475</v>
      </c>
      <c r="E34" s="27" t="s">
        <v>434</v>
      </c>
      <c r="F34" s="53"/>
      <c r="G34" s="137"/>
      <c r="H34" s="74">
        <f>F34*G34</f>
        <v>0</v>
      </c>
      <c r="I34" s="255" t="s">
        <v>37</v>
      </c>
    </row>
    <row r="35" spans="1:9" ht="14.5" x14ac:dyDescent="0.25">
      <c r="A35" s="50"/>
      <c r="B35" s="50" t="s">
        <v>1476</v>
      </c>
      <c r="C35" s="53"/>
      <c r="D35" s="234" t="s">
        <v>1477</v>
      </c>
      <c r="E35" s="27" t="s">
        <v>193</v>
      </c>
      <c r="F35" s="53"/>
      <c r="G35" s="137"/>
      <c r="H35" s="74">
        <f>F35*G35</f>
        <v>0</v>
      </c>
      <c r="I35" s="255" t="s">
        <v>37</v>
      </c>
    </row>
    <row r="36" spans="1:9" x14ac:dyDescent="0.25">
      <c r="A36" s="50"/>
      <c r="B36" s="50" t="s">
        <v>1478</v>
      </c>
      <c r="C36" s="53"/>
      <c r="D36" s="234" t="s">
        <v>1479</v>
      </c>
      <c r="E36" s="11"/>
      <c r="F36" s="11"/>
      <c r="G36" s="89"/>
      <c r="H36" s="139"/>
    </row>
    <row r="37" spans="1:9" ht="14.5" x14ac:dyDescent="0.25">
      <c r="A37" s="50"/>
      <c r="B37" s="50"/>
      <c r="C37" s="53" t="s">
        <v>125</v>
      </c>
      <c r="D37" s="234" t="s">
        <v>1480</v>
      </c>
      <c r="E37" s="27" t="s">
        <v>193</v>
      </c>
      <c r="F37" s="53"/>
      <c r="G37" s="137"/>
      <c r="H37" s="74">
        <f>F37*G37</f>
        <v>0</v>
      </c>
      <c r="I37" s="255" t="s">
        <v>37</v>
      </c>
    </row>
    <row r="38" spans="1:9" ht="26" x14ac:dyDescent="0.25">
      <c r="A38" s="50"/>
      <c r="B38" s="50"/>
      <c r="C38" s="53" t="s">
        <v>128</v>
      </c>
      <c r="D38" s="234" t="s">
        <v>1481</v>
      </c>
      <c r="E38" s="27" t="s">
        <v>193</v>
      </c>
      <c r="F38" s="53"/>
      <c r="G38" s="137"/>
      <c r="H38" s="74">
        <f>F38*G38</f>
        <v>0</v>
      </c>
      <c r="I38" s="255" t="s">
        <v>37</v>
      </c>
    </row>
    <row r="39" spans="1:9" ht="13" x14ac:dyDescent="0.25">
      <c r="A39" s="50" t="s">
        <v>1482</v>
      </c>
      <c r="B39" s="50"/>
      <c r="C39" s="53"/>
      <c r="D39" s="127" t="s">
        <v>1483</v>
      </c>
      <c r="E39" s="11"/>
      <c r="F39" s="11"/>
      <c r="G39" s="89"/>
      <c r="H39" s="139"/>
    </row>
    <row r="40" spans="1:9" ht="26" x14ac:dyDescent="0.25">
      <c r="A40" s="50"/>
      <c r="B40" s="50" t="s">
        <v>1484</v>
      </c>
      <c r="C40" s="53"/>
      <c r="D40" s="547" t="s">
        <v>5798</v>
      </c>
      <c r="E40" s="550" t="s">
        <v>434</v>
      </c>
      <c r="F40" s="545"/>
      <c r="G40" s="546">
        <v>2101.0700000000002</v>
      </c>
      <c r="H40" s="74">
        <f>F40*G40</f>
        <v>0</v>
      </c>
      <c r="I40" s="255" t="s">
        <v>37</v>
      </c>
    </row>
    <row r="41" spans="1:9" ht="26" x14ac:dyDescent="0.25">
      <c r="A41" s="50"/>
      <c r="B41" s="50" t="s">
        <v>1485</v>
      </c>
      <c r="C41" s="53"/>
      <c r="D41" s="234" t="s">
        <v>1486</v>
      </c>
      <c r="E41" s="27" t="s">
        <v>193</v>
      </c>
      <c r="F41" s="53"/>
      <c r="G41" s="137">
        <v>15</v>
      </c>
      <c r="H41" s="74">
        <f>F41*G41</f>
        <v>0</v>
      </c>
      <c r="I41" s="255" t="s">
        <v>37</v>
      </c>
    </row>
    <row r="42" spans="1:9" x14ac:dyDescent="0.25">
      <c r="A42" s="50"/>
      <c r="B42" s="50" t="s">
        <v>1487</v>
      </c>
      <c r="C42" s="53"/>
      <c r="D42" s="241" t="s">
        <v>1488</v>
      </c>
      <c r="E42" s="11"/>
      <c r="F42" s="11"/>
      <c r="G42" s="89"/>
      <c r="H42" s="139"/>
    </row>
    <row r="43" spans="1:9" ht="14.5" x14ac:dyDescent="0.25">
      <c r="A43" s="50"/>
      <c r="B43" s="50"/>
      <c r="C43" s="53" t="s">
        <v>125</v>
      </c>
      <c r="D43" s="234" t="s">
        <v>1489</v>
      </c>
      <c r="E43" s="27" t="s">
        <v>193</v>
      </c>
      <c r="F43" s="53"/>
      <c r="G43" s="137"/>
      <c r="H43" s="74">
        <f>F43*G43</f>
        <v>0</v>
      </c>
      <c r="I43" s="255" t="s">
        <v>37</v>
      </c>
    </row>
    <row r="44" spans="1:9" ht="26" x14ac:dyDescent="0.25">
      <c r="A44" s="50"/>
      <c r="B44" s="50"/>
      <c r="C44" s="53" t="s">
        <v>128</v>
      </c>
      <c r="D44" s="234" t="s">
        <v>1490</v>
      </c>
      <c r="E44" s="27" t="s">
        <v>193</v>
      </c>
      <c r="F44" s="53"/>
      <c r="G44" s="137"/>
      <c r="H44" s="74">
        <f>F44*G44</f>
        <v>0</v>
      </c>
      <c r="I44" s="255" t="s">
        <v>37</v>
      </c>
    </row>
    <row r="45" spans="1:9" ht="26" x14ac:dyDescent="0.25">
      <c r="A45" s="50" t="s">
        <v>1491</v>
      </c>
      <c r="B45" s="50"/>
      <c r="C45" s="53"/>
      <c r="D45" s="125" t="s">
        <v>1492</v>
      </c>
      <c r="E45" s="11"/>
      <c r="F45" s="11"/>
      <c r="G45" s="89"/>
      <c r="H45" s="139"/>
    </row>
    <row r="46" spans="1:9" ht="14.5" x14ac:dyDescent="0.25">
      <c r="A46" s="50"/>
      <c r="B46" s="50" t="s">
        <v>1493</v>
      </c>
      <c r="C46" s="53"/>
      <c r="D46" s="59" t="s">
        <v>1494</v>
      </c>
      <c r="E46" s="27" t="s">
        <v>193</v>
      </c>
      <c r="F46" s="53"/>
      <c r="G46" s="137">
        <v>200</v>
      </c>
      <c r="H46" s="74">
        <f>F46*G46</f>
        <v>0</v>
      </c>
    </row>
    <row r="47" spans="1:9" ht="25.5" x14ac:dyDescent="0.25">
      <c r="A47" s="50"/>
      <c r="B47" s="50" t="s">
        <v>1495</v>
      </c>
      <c r="C47" s="53"/>
      <c r="D47" s="234" t="s">
        <v>1496</v>
      </c>
      <c r="E47" s="27" t="s">
        <v>193</v>
      </c>
      <c r="F47" s="53"/>
      <c r="G47" s="137">
        <v>180</v>
      </c>
      <c r="H47" s="74">
        <f>F47*G47</f>
        <v>0</v>
      </c>
      <c r="I47" s="255"/>
    </row>
    <row r="48" spans="1:9" ht="14.5" x14ac:dyDescent="0.25">
      <c r="A48" s="50"/>
      <c r="B48" s="50" t="s">
        <v>1497</v>
      </c>
      <c r="C48" s="53"/>
      <c r="D48" s="126" t="s">
        <v>1498</v>
      </c>
      <c r="E48" s="27" t="s">
        <v>193</v>
      </c>
      <c r="F48" s="53"/>
      <c r="G48" s="137">
        <v>180</v>
      </c>
      <c r="H48" s="74">
        <f>F48*G48</f>
        <v>0</v>
      </c>
    </row>
    <row r="49" spans="1:9" ht="39" x14ac:dyDescent="0.25">
      <c r="A49" s="50" t="s">
        <v>1499</v>
      </c>
      <c r="B49" s="50"/>
      <c r="C49" s="53"/>
      <c r="D49" s="236" t="s">
        <v>1500</v>
      </c>
      <c r="E49" s="11" t="s">
        <v>0</v>
      </c>
      <c r="F49" s="53"/>
      <c r="G49" s="137">
        <v>230</v>
      </c>
      <c r="H49" s="74">
        <f>F49*G49</f>
        <v>0</v>
      </c>
      <c r="I49" s="255" t="s">
        <v>37</v>
      </c>
    </row>
    <row r="50" spans="1:9" ht="26" x14ac:dyDescent="0.25">
      <c r="A50" s="50" t="s">
        <v>1501</v>
      </c>
      <c r="B50" s="50"/>
      <c r="C50" s="53"/>
      <c r="D50" s="236" t="s">
        <v>1502</v>
      </c>
      <c r="E50" s="27" t="s">
        <v>434</v>
      </c>
      <c r="F50" s="53"/>
      <c r="G50" s="137"/>
      <c r="H50" s="74">
        <f>F50*G50</f>
        <v>0</v>
      </c>
      <c r="I50" s="255" t="s">
        <v>37</v>
      </c>
    </row>
    <row r="51" spans="1:9" ht="13" x14ac:dyDescent="0.25">
      <c r="A51" s="50" t="s">
        <v>1503</v>
      </c>
      <c r="B51" s="50"/>
      <c r="C51" s="53"/>
      <c r="D51" s="127" t="s">
        <v>1335</v>
      </c>
      <c r="E51" s="11"/>
      <c r="F51" s="11"/>
      <c r="G51" s="89"/>
      <c r="H51" s="139"/>
    </row>
    <row r="52" spans="1:9" x14ac:dyDescent="0.25">
      <c r="A52" s="50"/>
      <c r="B52" s="50" t="s">
        <v>1504</v>
      </c>
      <c r="C52" s="53"/>
      <c r="D52" s="234" t="s">
        <v>1337</v>
      </c>
      <c r="E52" s="11" t="s">
        <v>76</v>
      </c>
      <c r="F52" s="53"/>
      <c r="G52" s="137">
        <v>23000</v>
      </c>
      <c r="H52" s="74">
        <f t="shared" ref="H52:H57" si="0">F52*G52</f>
        <v>0</v>
      </c>
    </row>
    <row r="53" spans="1:9" x14ac:dyDescent="0.25">
      <c r="A53" s="50"/>
      <c r="B53" s="50" t="s">
        <v>1505</v>
      </c>
      <c r="C53" s="53"/>
      <c r="D53" s="234" t="s">
        <v>1339</v>
      </c>
      <c r="E53" s="11" t="s">
        <v>76</v>
      </c>
      <c r="F53" s="53"/>
      <c r="G53" s="137">
        <v>2300</v>
      </c>
      <c r="H53" s="74">
        <f t="shared" si="0"/>
        <v>0</v>
      </c>
    </row>
    <row r="54" spans="1:9" x14ac:dyDescent="0.25">
      <c r="A54" s="50"/>
      <c r="B54" s="50" t="s">
        <v>1506</v>
      </c>
      <c r="C54" s="53"/>
      <c r="D54" s="241" t="s">
        <v>1341</v>
      </c>
      <c r="E54" s="11" t="s">
        <v>73</v>
      </c>
      <c r="F54" s="53"/>
      <c r="G54" s="137">
        <v>45</v>
      </c>
      <c r="H54" s="74">
        <f t="shared" si="0"/>
        <v>0</v>
      </c>
    </row>
    <row r="55" spans="1:9" ht="14.5" x14ac:dyDescent="0.25">
      <c r="A55" s="50"/>
      <c r="B55" s="50" t="s">
        <v>1507</v>
      </c>
      <c r="C55" s="53"/>
      <c r="D55" s="241" t="s">
        <v>5799</v>
      </c>
      <c r="E55" s="27" t="s">
        <v>193</v>
      </c>
      <c r="F55" s="553"/>
      <c r="G55" s="137">
        <v>145.66</v>
      </c>
      <c r="H55" s="74">
        <f t="shared" si="0"/>
        <v>0</v>
      </c>
      <c r="I55" s="255" t="s">
        <v>37</v>
      </c>
    </row>
    <row r="56" spans="1:9" ht="26" x14ac:dyDescent="0.25">
      <c r="A56" s="50" t="s">
        <v>1508</v>
      </c>
      <c r="B56" s="50"/>
      <c r="C56" s="53"/>
      <c r="D56" s="242" t="s">
        <v>1509</v>
      </c>
      <c r="E56" s="27" t="s">
        <v>193</v>
      </c>
      <c r="F56" s="53"/>
      <c r="G56" s="137"/>
      <c r="H56" s="74">
        <f t="shared" si="0"/>
        <v>0</v>
      </c>
      <c r="I56" s="255" t="s">
        <v>37</v>
      </c>
    </row>
    <row r="57" spans="1:9" ht="39" x14ac:dyDescent="0.25">
      <c r="A57" s="50" t="s">
        <v>1510</v>
      </c>
      <c r="B57" s="50"/>
      <c r="C57" s="53"/>
      <c r="D57" s="236" t="s">
        <v>1511</v>
      </c>
      <c r="E57" s="11" t="s">
        <v>0</v>
      </c>
      <c r="F57" s="53"/>
      <c r="G57" s="137"/>
      <c r="H57" s="74">
        <f t="shared" si="0"/>
        <v>0</v>
      </c>
    </row>
    <row r="58" spans="1:9" ht="13" x14ac:dyDescent="0.25">
      <c r="A58" s="50" t="s">
        <v>1512</v>
      </c>
      <c r="B58" s="50"/>
      <c r="C58" s="53"/>
      <c r="D58" s="236" t="s">
        <v>1513</v>
      </c>
      <c r="E58" s="11"/>
      <c r="F58" s="11"/>
      <c r="G58" s="89"/>
      <c r="H58" s="139"/>
    </row>
    <row r="59" spans="1:9" x14ac:dyDescent="0.25">
      <c r="A59" s="50"/>
      <c r="B59" s="50" t="s">
        <v>1514</v>
      </c>
      <c r="C59" s="53"/>
      <c r="D59" s="230" t="s">
        <v>1515</v>
      </c>
      <c r="E59" s="27" t="s">
        <v>106</v>
      </c>
      <c r="F59" s="53"/>
      <c r="G59" s="137"/>
      <c r="H59" s="74">
        <f>F59*G59</f>
        <v>0</v>
      </c>
    </row>
    <row r="60" spans="1:9" ht="14.5" x14ac:dyDescent="0.25">
      <c r="A60" s="50"/>
      <c r="B60" s="50" t="s">
        <v>1516</v>
      </c>
      <c r="C60" s="53"/>
      <c r="D60" s="230" t="s">
        <v>1517</v>
      </c>
      <c r="E60" s="27" t="s">
        <v>193</v>
      </c>
      <c r="F60" s="53"/>
      <c r="G60" s="137"/>
      <c r="H60" s="74">
        <f>F60*G60</f>
        <v>0</v>
      </c>
    </row>
    <row r="61" spans="1:9" ht="26" x14ac:dyDescent="0.25">
      <c r="A61" s="50" t="s">
        <v>1518</v>
      </c>
      <c r="B61" s="50"/>
      <c r="C61" s="53"/>
      <c r="D61" s="236" t="s">
        <v>1519</v>
      </c>
      <c r="E61" s="27" t="s">
        <v>434</v>
      </c>
      <c r="F61" s="53"/>
      <c r="G61" s="137">
        <v>1000</v>
      </c>
      <c r="H61" s="74">
        <f>F61*G61</f>
        <v>0</v>
      </c>
      <c r="I61" s="255" t="s">
        <v>37</v>
      </c>
    </row>
    <row r="62" spans="1:9" x14ac:dyDescent="0.25">
      <c r="A62" s="50"/>
      <c r="B62" s="50"/>
      <c r="C62" s="53"/>
      <c r="D62" s="59"/>
      <c r="E62" s="27"/>
      <c r="F62" s="11"/>
      <c r="G62" s="11"/>
      <c r="H62" s="138"/>
    </row>
    <row r="63" spans="1:9" x14ac:dyDescent="0.25">
      <c r="A63" s="50"/>
      <c r="B63" s="50"/>
      <c r="C63" s="53"/>
      <c r="D63" s="58"/>
      <c r="E63" s="27"/>
      <c r="F63" s="11"/>
      <c r="G63" s="11"/>
      <c r="H63" s="138"/>
    </row>
    <row r="64" spans="1:9" x14ac:dyDescent="0.25">
      <c r="A64" s="55"/>
      <c r="B64" s="55"/>
      <c r="C64" s="53"/>
      <c r="D64" s="59"/>
      <c r="E64" s="11"/>
      <c r="F64" s="11"/>
      <c r="G64" s="11"/>
      <c r="H64" s="135"/>
    </row>
    <row r="65" spans="1:8" x14ac:dyDescent="0.25">
      <c r="A65" s="136" t="s">
        <v>172</v>
      </c>
      <c r="B65" s="136"/>
      <c r="C65" s="136"/>
      <c r="D65" s="136"/>
      <c r="E65" s="148"/>
      <c r="F65" s="154"/>
      <c r="G65" s="154"/>
      <c r="H65" s="141">
        <f>SUM(H5:H64)</f>
        <v>0</v>
      </c>
    </row>
    <row r="1048341" spans="5:5" x14ac:dyDescent="0.25">
      <c r="E1048341" s="53"/>
    </row>
  </sheetData>
  <mergeCells count="1">
    <mergeCell ref="E1:H1"/>
  </mergeCells>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6E28FA-5BA0-4CE7-9823-A34EDED41C0C}">
  <sheetPr codeName="Sheet15"/>
  <dimension ref="A1:I1048357"/>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23.36328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1520</v>
      </c>
      <c r="B1" s="42"/>
      <c r="C1" s="42"/>
      <c r="D1" s="42"/>
      <c r="E1" s="653" t="s">
        <v>1521</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5"/>
      <c r="H3" s="5"/>
    </row>
    <row r="4" spans="1:9" x14ac:dyDescent="0.25">
      <c r="A4" s="49"/>
      <c r="B4" s="49"/>
      <c r="C4" s="130"/>
      <c r="D4" s="47"/>
      <c r="E4" s="6"/>
      <c r="F4" s="6"/>
      <c r="G4" s="5"/>
      <c r="H4" s="5"/>
    </row>
    <row r="5" spans="1:9" ht="13" x14ac:dyDescent="0.25">
      <c r="A5" s="82" t="s">
        <v>1522</v>
      </c>
      <c r="B5" s="82"/>
      <c r="C5" s="129"/>
      <c r="D5" s="127" t="s">
        <v>1523</v>
      </c>
      <c r="E5" s="16"/>
      <c r="F5" s="16"/>
      <c r="G5" s="15"/>
      <c r="H5" s="158"/>
    </row>
    <row r="6" spans="1:9" ht="13" x14ac:dyDescent="0.25">
      <c r="A6" s="82"/>
      <c r="B6" s="82" t="s">
        <v>1524</v>
      </c>
      <c r="C6" s="129"/>
      <c r="D6" s="230" t="s">
        <v>1525</v>
      </c>
      <c r="E6" s="91" t="s">
        <v>106</v>
      </c>
      <c r="F6" s="129"/>
      <c r="G6" s="156"/>
      <c r="H6" s="74">
        <f>F6*G6</f>
        <v>0</v>
      </c>
      <c r="I6" s="255" t="s">
        <v>37</v>
      </c>
    </row>
    <row r="7" spans="1:9" ht="13" x14ac:dyDescent="0.25">
      <c r="A7" s="82"/>
      <c r="B7" s="82" t="s">
        <v>1526</v>
      </c>
      <c r="C7" s="129"/>
      <c r="D7" s="230" t="s">
        <v>1527</v>
      </c>
      <c r="E7" s="91" t="s">
        <v>106</v>
      </c>
      <c r="F7" s="129"/>
      <c r="G7" s="156"/>
      <c r="H7" s="74">
        <f>F7*G7</f>
        <v>0</v>
      </c>
      <c r="I7" s="255" t="s">
        <v>37</v>
      </c>
    </row>
    <row r="8" spans="1:9" ht="26" x14ac:dyDescent="0.25">
      <c r="A8" s="82" t="s">
        <v>1528</v>
      </c>
      <c r="B8" s="82"/>
      <c r="C8" s="129"/>
      <c r="D8" s="127" t="s">
        <v>1529</v>
      </c>
      <c r="E8" s="91"/>
      <c r="F8" s="16"/>
      <c r="G8" s="16"/>
      <c r="H8" s="158"/>
    </row>
    <row r="9" spans="1:9" ht="25" x14ac:dyDescent="0.25">
      <c r="A9" s="82"/>
      <c r="B9" s="82" t="s">
        <v>1530</v>
      </c>
      <c r="C9" s="129"/>
      <c r="D9" s="82" t="s">
        <v>1531</v>
      </c>
      <c r="E9" s="91" t="s">
        <v>86</v>
      </c>
      <c r="F9" s="16" t="s">
        <v>87</v>
      </c>
      <c r="G9" s="16" t="s">
        <v>44</v>
      </c>
      <c r="H9" s="157"/>
    </row>
    <row r="10" spans="1:9" ht="25" x14ac:dyDescent="0.25">
      <c r="A10" s="82"/>
      <c r="B10" s="82" t="s">
        <v>1532</v>
      </c>
      <c r="C10" s="129"/>
      <c r="D10" s="82" t="s">
        <v>1533</v>
      </c>
      <c r="E10" s="91" t="s">
        <v>91</v>
      </c>
      <c r="F10" s="160">
        <f>H9</f>
        <v>0</v>
      </c>
      <c r="G10" s="163"/>
      <c r="H10" s="159">
        <f>F10*G10</f>
        <v>0</v>
      </c>
    </row>
    <row r="11" spans="1:9" ht="26" x14ac:dyDescent="0.25">
      <c r="A11" s="82" t="s">
        <v>1534</v>
      </c>
      <c r="B11" s="82"/>
      <c r="C11" s="129"/>
      <c r="D11" s="127" t="s">
        <v>1535</v>
      </c>
      <c r="E11" s="91"/>
      <c r="F11" s="16"/>
      <c r="G11" s="16"/>
      <c r="H11" s="158"/>
    </row>
    <row r="12" spans="1:9" x14ac:dyDescent="0.25">
      <c r="A12" s="82"/>
      <c r="B12" s="82" t="s">
        <v>1536</v>
      </c>
      <c r="C12" s="129"/>
      <c r="D12" s="82" t="s">
        <v>1537</v>
      </c>
      <c r="E12" s="16" t="s">
        <v>63</v>
      </c>
      <c r="F12" s="129"/>
      <c r="G12" s="156"/>
      <c r="H12" s="74">
        <f>F12*G12</f>
        <v>0</v>
      </c>
    </row>
    <row r="13" spans="1:9" x14ac:dyDescent="0.25">
      <c r="A13" s="82"/>
      <c r="B13" s="82" t="s">
        <v>1538</v>
      </c>
      <c r="C13" s="129"/>
      <c r="D13" s="82" t="s">
        <v>1539</v>
      </c>
      <c r="E13" s="91" t="s">
        <v>86</v>
      </c>
      <c r="F13" s="16" t="s">
        <v>87</v>
      </c>
      <c r="G13" s="16" t="s">
        <v>44</v>
      </c>
      <c r="H13" s="157"/>
    </row>
    <row r="14" spans="1:9" ht="25" x14ac:dyDescent="0.25">
      <c r="A14" s="82"/>
      <c r="B14" s="82" t="s">
        <v>1540</v>
      </c>
      <c r="C14" s="129"/>
      <c r="D14" s="82" t="s">
        <v>1541</v>
      </c>
      <c r="E14" s="16" t="s">
        <v>91</v>
      </c>
      <c r="F14" s="160">
        <f>H13</f>
        <v>0</v>
      </c>
      <c r="G14" s="163"/>
      <c r="H14" s="159">
        <f>F14*G14</f>
        <v>0</v>
      </c>
    </row>
    <row r="15" spans="1:9" ht="13" x14ac:dyDescent="0.25">
      <c r="A15" s="82" t="s">
        <v>1542</v>
      </c>
      <c r="B15" s="82"/>
      <c r="C15" s="129"/>
      <c r="D15" s="127" t="s">
        <v>1543</v>
      </c>
      <c r="E15" s="91"/>
      <c r="F15" s="16"/>
      <c r="G15" s="16"/>
      <c r="H15" s="158"/>
    </row>
    <row r="16" spans="1:9" ht="14.5" x14ac:dyDescent="0.25">
      <c r="A16" s="82"/>
      <c r="B16" s="82" t="s">
        <v>1544</v>
      </c>
      <c r="C16" s="129"/>
      <c r="D16" s="128" t="s">
        <v>1545</v>
      </c>
      <c r="E16" s="27" t="s">
        <v>434</v>
      </c>
      <c r="F16" s="129"/>
      <c r="G16" s="156"/>
      <c r="H16" s="74">
        <f>F16*G16</f>
        <v>0</v>
      </c>
    </row>
    <row r="17" spans="1:9" x14ac:dyDescent="0.25">
      <c r="A17" s="82"/>
      <c r="B17" s="82" t="s">
        <v>1546</v>
      </c>
      <c r="C17" s="129"/>
      <c r="D17" s="128" t="s">
        <v>1547</v>
      </c>
      <c r="E17" s="91"/>
      <c r="F17" s="16"/>
      <c r="G17" s="16"/>
      <c r="H17" s="158"/>
    </row>
    <row r="18" spans="1:9" ht="14.5" x14ac:dyDescent="0.25">
      <c r="A18" s="82"/>
      <c r="B18" s="82"/>
      <c r="C18" s="129" t="s">
        <v>125</v>
      </c>
      <c r="D18" s="128" t="s">
        <v>1548</v>
      </c>
      <c r="E18" s="27" t="s">
        <v>434</v>
      </c>
      <c r="F18" s="129"/>
      <c r="G18" s="156"/>
      <c r="H18" s="74">
        <f>F18*G18</f>
        <v>0</v>
      </c>
    </row>
    <row r="19" spans="1:9" ht="14.5" x14ac:dyDescent="0.25">
      <c r="A19" s="82"/>
      <c r="B19" s="82"/>
      <c r="C19" s="129" t="s">
        <v>128</v>
      </c>
      <c r="D19" s="128" t="s">
        <v>1549</v>
      </c>
      <c r="E19" s="27" t="s">
        <v>434</v>
      </c>
      <c r="F19" s="129"/>
      <c r="G19" s="156"/>
      <c r="H19" s="74">
        <f>F19*G19</f>
        <v>0</v>
      </c>
    </row>
    <row r="20" spans="1:9" ht="26" x14ac:dyDescent="0.25">
      <c r="A20" s="82" t="s">
        <v>1550</v>
      </c>
      <c r="B20" s="82"/>
      <c r="C20" s="129"/>
      <c r="D20" s="127" t="s">
        <v>1551</v>
      </c>
      <c r="E20" s="91"/>
      <c r="F20" s="16"/>
      <c r="G20" s="16"/>
      <c r="H20" s="158"/>
    </row>
    <row r="21" spans="1:9" ht="14.5" x14ac:dyDescent="0.25">
      <c r="A21" s="82"/>
      <c r="B21" s="82" t="s">
        <v>1552</v>
      </c>
      <c r="C21" s="129"/>
      <c r="D21" s="82" t="s">
        <v>1553</v>
      </c>
      <c r="E21" s="27" t="s">
        <v>434</v>
      </c>
      <c r="F21" s="129"/>
      <c r="G21" s="156"/>
      <c r="H21" s="74">
        <f>F21*G21</f>
        <v>0</v>
      </c>
    </row>
    <row r="22" spans="1:9" ht="14.5" x14ac:dyDescent="0.25">
      <c r="A22" s="82"/>
      <c r="B22" s="82" t="s">
        <v>1554</v>
      </c>
      <c r="C22" s="129"/>
      <c r="D22" s="82" t="s">
        <v>1555</v>
      </c>
      <c r="E22" s="27" t="s">
        <v>434</v>
      </c>
      <c r="F22" s="129"/>
      <c r="G22" s="156"/>
      <c r="H22" s="74">
        <f>F22*G22</f>
        <v>0</v>
      </c>
    </row>
    <row r="23" spans="1:9" ht="14.5" x14ac:dyDescent="0.25">
      <c r="A23" s="82"/>
      <c r="B23" s="82" t="s">
        <v>1556</v>
      </c>
      <c r="C23" s="129"/>
      <c r="D23" s="82" t="s">
        <v>1557</v>
      </c>
      <c r="E23" s="27" t="s">
        <v>434</v>
      </c>
      <c r="F23" s="129"/>
      <c r="G23" s="156"/>
      <c r="H23" s="74">
        <f>F23*G23</f>
        <v>0</v>
      </c>
    </row>
    <row r="24" spans="1:9" ht="14.5" x14ac:dyDescent="0.25">
      <c r="A24" s="82"/>
      <c r="B24" s="82" t="s">
        <v>1558</v>
      </c>
      <c r="C24" s="129"/>
      <c r="D24" s="82" t="s">
        <v>1559</v>
      </c>
      <c r="E24" s="27" t="s">
        <v>434</v>
      </c>
      <c r="F24" s="129"/>
      <c r="G24" s="156"/>
      <c r="H24" s="74">
        <f>F24*G24</f>
        <v>0</v>
      </c>
    </row>
    <row r="25" spans="1:9" ht="14.5" x14ac:dyDescent="0.25">
      <c r="A25" s="82"/>
      <c r="B25" s="82" t="s">
        <v>1560</v>
      </c>
      <c r="C25" s="129"/>
      <c r="D25" s="82" t="s">
        <v>1561</v>
      </c>
      <c r="E25" s="27" t="s">
        <v>434</v>
      </c>
      <c r="F25" s="129"/>
      <c r="G25" s="156"/>
      <c r="H25" s="74">
        <f>F25*G25</f>
        <v>0</v>
      </c>
    </row>
    <row r="26" spans="1:9" ht="26" x14ac:dyDescent="0.25">
      <c r="A26" s="82" t="s">
        <v>1562</v>
      </c>
      <c r="B26" s="82"/>
      <c r="C26" s="129"/>
      <c r="D26" s="127" t="s">
        <v>1563</v>
      </c>
      <c r="E26" s="91"/>
      <c r="F26" s="16"/>
      <c r="G26" s="16"/>
      <c r="H26" s="158"/>
    </row>
    <row r="27" spans="1:9" x14ac:dyDescent="0.25">
      <c r="A27" s="82"/>
      <c r="B27" s="82" t="s">
        <v>1564</v>
      </c>
      <c r="C27" s="129"/>
      <c r="D27" s="82" t="s">
        <v>1565</v>
      </c>
      <c r="E27" s="91" t="s">
        <v>106</v>
      </c>
      <c r="F27" s="129"/>
      <c r="G27" s="156"/>
      <c r="H27" s="74">
        <f>F27*G27</f>
        <v>0</v>
      </c>
    </row>
    <row r="28" spans="1:9" x14ac:dyDescent="0.25">
      <c r="A28" s="82"/>
      <c r="B28" s="82" t="s">
        <v>1566</v>
      </c>
      <c r="C28" s="129"/>
      <c r="D28" s="82" t="s">
        <v>1567</v>
      </c>
      <c r="E28" s="91" t="s">
        <v>106</v>
      </c>
      <c r="F28" s="129"/>
      <c r="G28" s="156"/>
      <c r="H28" s="74">
        <f>F28*G28</f>
        <v>0</v>
      </c>
    </row>
    <row r="29" spans="1:9" x14ac:dyDescent="0.25">
      <c r="A29" s="82"/>
      <c r="B29" s="82" t="s">
        <v>1568</v>
      </c>
      <c r="C29" s="129"/>
      <c r="D29" s="82" t="s">
        <v>1569</v>
      </c>
      <c r="E29" s="91" t="s">
        <v>106</v>
      </c>
      <c r="F29" s="129"/>
      <c r="G29" s="156"/>
      <c r="H29" s="74">
        <f>F29*G29</f>
        <v>0</v>
      </c>
    </row>
    <row r="30" spans="1:9" x14ac:dyDescent="0.25">
      <c r="A30" s="82"/>
      <c r="B30" s="82" t="s">
        <v>1570</v>
      </c>
      <c r="C30" s="129"/>
      <c r="D30" s="82" t="s">
        <v>1571</v>
      </c>
      <c r="E30" s="91" t="s">
        <v>106</v>
      </c>
      <c r="F30" s="129"/>
      <c r="G30" s="156"/>
      <c r="H30" s="74">
        <f>F30*G30</f>
        <v>0</v>
      </c>
    </row>
    <row r="31" spans="1:9" ht="26" x14ac:dyDescent="0.25">
      <c r="A31" s="82"/>
      <c r="B31" s="82" t="s">
        <v>1572</v>
      </c>
      <c r="C31" s="129"/>
      <c r="D31" s="230" t="s">
        <v>1573</v>
      </c>
      <c r="E31" s="91" t="s">
        <v>106</v>
      </c>
      <c r="F31" s="129"/>
      <c r="G31" s="156"/>
      <c r="H31" s="74">
        <f>F31*G31</f>
        <v>0</v>
      </c>
      <c r="I31" s="255" t="s">
        <v>37</v>
      </c>
    </row>
    <row r="32" spans="1:9" ht="13" x14ac:dyDescent="0.25">
      <c r="A32" s="82" t="s">
        <v>1574</v>
      </c>
      <c r="B32" s="82"/>
      <c r="C32" s="129"/>
      <c r="D32" s="127" t="s">
        <v>1575</v>
      </c>
      <c r="E32" s="91"/>
      <c r="F32" s="16"/>
      <c r="G32" s="16"/>
      <c r="H32" s="158"/>
    </row>
    <row r="33" spans="1:9" ht="14.5" x14ac:dyDescent="0.25">
      <c r="A33" s="82"/>
      <c r="B33" s="82" t="s">
        <v>1576</v>
      </c>
      <c r="C33" s="129"/>
      <c r="D33" s="82" t="s">
        <v>1577</v>
      </c>
      <c r="E33" s="27" t="s">
        <v>434</v>
      </c>
      <c r="F33" s="129"/>
      <c r="G33" s="156"/>
      <c r="H33" s="74">
        <f>F33*G33</f>
        <v>0</v>
      </c>
    </row>
    <row r="34" spans="1:9" ht="14.5" x14ac:dyDescent="0.25">
      <c r="A34" s="82"/>
      <c r="B34" s="82" t="s">
        <v>1578</v>
      </c>
      <c r="C34" s="129"/>
      <c r="D34" s="82" t="s">
        <v>1579</v>
      </c>
      <c r="E34" s="27" t="s">
        <v>434</v>
      </c>
      <c r="F34" s="129"/>
      <c r="G34" s="156"/>
      <c r="H34" s="74">
        <f>F34*G34</f>
        <v>0</v>
      </c>
    </row>
    <row r="35" spans="1:9" ht="14.5" x14ac:dyDescent="0.25">
      <c r="A35" s="82"/>
      <c r="B35" s="82" t="s">
        <v>1580</v>
      </c>
      <c r="C35" s="129"/>
      <c r="D35" s="82" t="s">
        <v>1581</v>
      </c>
      <c r="E35" s="27" t="s">
        <v>434</v>
      </c>
      <c r="F35" s="129"/>
      <c r="G35" s="156"/>
      <c r="H35" s="74">
        <f>F35*G35</f>
        <v>0</v>
      </c>
    </row>
    <row r="36" spans="1:9" ht="14.5" x14ac:dyDescent="0.25">
      <c r="A36" s="82"/>
      <c r="B36" s="82" t="s">
        <v>1582</v>
      </c>
      <c r="C36" s="129"/>
      <c r="D36" s="82" t="s">
        <v>1583</v>
      </c>
      <c r="E36" s="27" t="s">
        <v>434</v>
      </c>
      <c r="F36" s="129"/>
      <c r="G36" s="156"/>
      <c r="H36" s="74">
        <f>F36*G36</f>
        <v>0</v>
      </c>
    </row>
    <row r="37" spans="1:9" ht="26" x14ac:dyDescent="0.25">
      <c r="A37" s="82"/>
      <c r="B37" s="82" t="s">
        <v>1584</v>
      </c>
      <c r="C37" s="129"/>
      <c r="D37" s="230" t="s">
        <v>1573</v>
      </c>
      <c r="E37" s="27" t="s">
        <v>434</v>
      </c>
      <c r="F37" s="129"/>
      <c r="G37" s="156"/>
      <c r="H37" s="74">
        <f>F37*G37</f>
        <v>0</v>
      </c>
      <c r="I37" s="255" t="s">
        <v>37</v>
      </c>
    </row>
    <row r="38" spans="1:9" ht="26" x14ac:dyDescent="0.25">
      <c r="A38" s="82" t="s">
        <v>1585</v>
      </c>
      <c r="B38" s="82"/>
      <c r="C38" s="129"/>
      <c r="D38" s="242" t="s">
        <v>1586</v>
      </c>
      <c r="E38" s="91"/>
      <c r="F38" s="16"/>
      <c r="G38" s="16"/>
      <c r="H38" s="158"/>
    </row>
    <row r="39" spans="1:9" x14ac:dyDescent="0.25">
      <c r="A39" s="82"/>
      <c r="B39" s="82" t="s">
        <v>1587</v>
      </c>
      <c r="C39" s="129"/>
      <c r="D39" s="230" t="s">
        <v>1565</v>
      </c>
      <c r="E39" s="91" t="s">
        <v>106</v>
      </c>
      <c r="F39" s="129"/>
      <c r="G39" s="156"/>
      <c r="H39" s="74">
        <f t="shared" ref="H39:H46" si="0">F39*G39</f>
        <v>0</v>
      </c>
    </row>
    <row r="40" spans="1:9" x14ac:dyDescent="0.25">
      <c r="A40" s="82"/>
      <c r="B40" s="82" t="s">
        <v>1588</v>
      </c>
      <c r="C40" s="129"/>
      <c r="D40" s="230" t="s">
        <v>1567</v>
      </c>
      <c r="E40" s="91" t="s">
        <v>106</v>
      </c>
      <c r="F40" s="129"/>
      <c r="G40" s="156"/>
      <c r="H40" s="74">
        <f t="shared" si="0"/>
        <v>0</v>
      </c>
    </row>
    <row r="41" spans="1:9" x14ac:dyDescent="0.25">
      <c r="A41" s="82"/>
      <c r="B41" s="82" t="s">
        <v>1589</v>
      </c>
      <c r="C41" s="129"/>
      <c r="D41" s="230" t="s">
        <v>1590</v>
      </c>
      <c r="E41" s="91" t="s">
        <v>106</v>
      </c>
      <c r="F41" s="129"/>
      <c r="G41" s="156"/>
      <c r="H41" s="74">
        <f t="shared" si="0"/>
        <v>0</v>
      </c>
    </row>
    <row r="42" spans="1:9" x14ac:dyDescent="0.25">
      <c r="A42" s="82"/>
      <c r="B42" s="82" t="s">
        <v>1591</v>
      </c>
      <c r="C42" s="129"/>
      <c r="D42" s="230" t="s">
        <v>1571</v>
      </c>
      <c r="E42" s="91" t="s">
        <v>106</v>
      </c>
      <c r="F42" s="129"/>
      <c r="G42" s="156"/>
      <c r="H42" s="74">
        <f t="shared" si="0"/>
        <v>0</v>
      </c>
    </row>
    <row r="43" spans="1:9" ht="26" x14ac:dyDescent="0.25">
      <c r="A43" s="82"/>
      <c r="B43" s="82" t="s">
        <v>1592</v>
      </c>
      <c r="C43" s="129"/>
      <c r="D43" s="230" t="s">
        <v>1573</v>
      </c>
      <c r="E43" s="91" t="s">
        <v>106</v>
      </c>
      <c r="F43" s="129"/>
      <c r="G43" s="156"/>
      <c r="H43" s="74">
        <f t="shared" si="0"/>
        <v>0</v>
      </c>
      <c r="I43" s="255" t="s">
        <v>37</v>
      </c>
    </row>
    <row r="44" spans="1:9" ht="14.5" x14ac:dyDescent="0.25">
      <c r="A44" s="82" t="s">
        <v>1593</v>
      </c>
      <c r="B44" s="82"/>
      <c r="C44" s="129"/>
      <c r="D44" s="127" t="s">
        <v>1594</v>
      </c>
      <c r="E44" s="27" t="s">
        <v>434</v>
      </c>
      <c r="F44" s="129"/>
      <c r="G44" s="156"/>
      <c r="H44" s="74">
        <f t="shared" si="0"/>
        <v>0</v>
      </c>
    </row>
    <row r="45" spans="1:9" ht="14.5" x14ac:dyDescent="0.25">
      <c r="A45" s="82" t="s">
        <v>1595</v>
      </c>
      <c r="B45" s="82"/>
      <c r="C45" s="129"/>
      <c r="D45" s="127" t="s">
        <v>1596</v>
      </c>
      <c r="E45" s="27" t="s">
        <v>434</v>
      </c>
      <c r="F45" s="129"/>
      <c r="G45" s="156"/>
      <c r="H45" s="74">
        <f t="shared" si="0"/>
        <v>0</v>
      </c>
    </row>
    <row r="46" spans="1:9" ht="14.5" x14ac:dyDescent="0.25">
      <c r="A46" s="82" t="s">
        <v>1597</v>
      </c>
      <c r="B46" s="82"/>
      <c r="C46" s="129"/>
      <c r="D46" s="127" t="s">
        <v>1598</v>
      </c>
      <c r="E46" s="27" t="s">
        <v>434</v>
      </c>
      <c r="F46" s="129"/>
      <c r="G46" s="156"/>
      <c r="H46" s="74">
        <f t="shared" si="0"/>
        <v>0</v>
      </c>
    </row>
    <row r="47" spans="1:9" ht="13" x14ac:dyDescent="0.25">
      <c r="A47" s="82" t="s">
        <v>1599</v>
      </c>
      <c r="B47" s="82"/>
      <c r="C47" s="129"/>
      <c r="D47" s="127" t="s">
        <v>1600</v>
      </c>
      <c r="E47" s="91"/>
      <c r="F47" s="16"/>
      <c r="G47" s="16"/>
      <c r="H47" s="158"/>
    </row>
    <row r="48" spans="1:9" ht="14.5" x14ac:dyDescent="0.25">
      <c r="A48" s="82"/>
      <c r="B48" s="82" t="s">
        <v>1601</v>
      </c>
      <c r="C48" s="129"/>
      <c r="D48" s="58" t="s">
        <v>1602</v>
      </c>
      <c r="E48" s="27" t="s">
        <v>434</v>
      </c>
      <c r="F48" s="129"/>
      <c r="G48" s="156"/>
      <c r="H48" s="74">
        <f>F48*G48</f>
        <v>0</v>
      </c>
    </row>
    <row r="49" spans="1:9" ht="14.5" x14ac:dyDescent="0.25">
      <c r="A49" s="82"/>
      <c r="B49" s="82" t="s">
        <v>1603</v>
      </c>
      <c r="C49" s="129"/>
      <c r="D49" s="82" t="s">
        <v>1604</v>
      </c>
      <c r="E49" s="27" t="s">
        <v>434</v>
      </c>
      <c r="F49" s="129"/>
      <c r="G49" s="156"/>
      <c r="H49" s="74">
        <f>F49*G49</f>
        <v>0</v>
      </c>
    </row>
    <row r="50" spans="1:9" ht="26" x14ac:dyDescent="0.25">
      <c r="A50" s="82" t="s">
        <v>1605</v>
      </c>
      <c r="B50" s="82"/>
      <c r="C50" s="129"/>
      <c r="D50" s="127" t="s">
        <v>1606</v>
      </c>
      <c r="E50" s="27" t="s">
        <v>434</v>
      </c>
      <c r="F50" s="129"/>
      <c r="G50" s="156"/>
      <c r="H50" s="74">
        <f>F50*G50</f>
        <v>0</v>
      </c>
    </row>
    <row r="51" spans="1:9" ht="26" x14ac:dyDescent="0.25">
      <c r="A51" s="82" t="s">
        <v>1607</v>
      </c>
      <c r="B51" s="82"/>
      <c r="C51" s="129"/>
      <c r="D51" s="81" t="s">
        <v>1608</v>
      </c>
      <c r="E51" s="91"/>
      <c r="F51" s="16"/>
      <c r="G51" s="16"/>
      <c r="H51" s="158"/>
    </row>
    <row r="52" spans="1:9" ht="14.5" x14ac:dyDescent="0.25">
      <c r="A52" s="82"/>
      <c r="B52" s="82" t="s">
        <v>1609</v>
      </c>
      <c r="C52" s="129"/>
      <c r="D52" s="82" t="s">
        <v>1610</v>
      </c>
      <c r="E52" s="27" t="s">
        <v>434</v>
      </c>
      <c r="F52" s="129"/>
      <c r="G52" s="156"/>
      <c r="H52" s="74">
        <f>F52*G52</f>
        <v>0</v>
      </c>
    </row>
    <row r="53" spans="1:9" ht="14.5" x14ac:dyDescent="0.25">
      <c r="A53" s="82"/>
      <c r="B53" s="82" t="s">
        <v>1611</v>
      </c>
      <c r="C53" s="129"/>
      <c r="D53" s="82" t="s">
        <v>1612</v>
      </c>
      <c r="E53" s="27" t="s">
        <v>434</v>
      </c>
      <c r="F53" s="129"/>
      <c r="G53" s="156"/>
      <c r="H53" s="74">
        <f>F53*G53</f>
        <v>0</v>
      </c>
    </row>
    <row r="54" spans="1:9" ht="26" x14ac:dyDescent="0.25">
      <c r="A54" s="82" t="s">
        <v>1613</v>
      </c>
      <c r="B54" s="82"/>
      <c r="C54" s="129"/>
      <c r="D54" s="127" t="s">
        <v>1614</v>
      </c>
      <c r="E54" s="91"/>
      <c r="F54" s="16"/>
      <c r="G54" s="16"/>
      <c r="H54" s="158"/>
    </row>
    <row r="55" spans="1:9" ht="25" x14ac:dyDescent="0.25">
      <c r="A55" s="82"/>
      <c r="B55" s="82" t="s">
        <v>1615</v>
      </c>
      <c r="C55" s="129"/>
      <c r="D55" s="128" t="s">
        <v>1616</v>
      </c>
      <c r="E55" s="91"/>
      <c r="F55" s="16"/>
      <c r="G55" s="16"/>
      <c r="H55" s="158"/>
    </row>
    <row r="56" spans="1:9" ht="13" x14ac:dyDescent="0.25">
      <c r="A56" s="82"/>
      <c r="B56" s="82"/>
      <c r="C56" s="129" t="s">
        <v>125</v>
      </c>
      <c r="D56" s="230" t="s">
        <v>1617</v>
      </c>
      <c r="E56" s="16" t="s">
        <v>60</v>
      </c>
      <c r="F56" s="129"/>
      <c r="G56" s="156"/>
      <c r="H56" s="74">
        <f>F56*G56</f>
        <v>0</v>
      </c>
      <c r="I56" s="255" t="s">
        <v>37</v>
      </c>
    </row>
    <row r="57" spans="1:9" ht="13" x14ac:dyDescent="0.25">
      <c r="A57" s="82"/>
      <c r="B57" s="82"/>
      <c r="C57" s="129" t="s">
        <v>128</v>
      </c>
      <c r="D57" s="230" t="s">
        <v>1618</v>
      </c>
      <c r="E57" s="16" t="s">
        <v>60</v>
      </c>
      <c r="F57" s="129"/>
      <c r="G57" s="156"/>
      <c r="H57" s="74">
        <f>F57*G57</f>
        <v>0</v>
      </c>
      <c r="I57" s="255" t="s">
        <v>37</v>
      </c>
    </row>
    <row r="58" spans="1:9" x14ac:dyDescent="0.25">
      <c r="A58" s="82"/>
      <c r="B58" s="82"/>
      <c r="C58" s="129" t="s">
        <v>17</v>
      </c>
      <c r="D58" s="82" t="s">
        <v>1619</v>
      </c>
      <c r="E58" s="16" t="s">
        <v>60</v>
      </c>
      <c r="F58" s="129"/>
      <c r="G58" s="156"/>
      <c r="H58" s="74">
        <f>F58*G58</f>
        <v>0</v>
      </c>
    </row>
    <row r="59" spans="1:9" ht="37.5" x14ac:dyDescent="0.25">
      <c r="A59" s="82"/>
      <c r="B59" s="82" t="s">
        <v>1620</v>
      </c>
      <c r="C59" s="129"/>
      <c r="D59" s="128" t="s">
        <v>1621</v>
      </c>
      <c r="E59" s="91"/>
      <c r="F59" s="16"/>
      <c r="G59" s="16"/>
      <c r="H59" s="158"/>
    </row>
    <row r="60" spans="1:9" ht="13" x14ac:dyDescent="0.25">
      <c r="A60" s="82"/>
      <c r="B60" s="82"/>
      <c r="C60" s="129" t="s">
        <v>125</v>
      </c>
      <c r="D60" s="230" t="s">
        <v>1617</v>
      </c>
      <c r="E60" s="16" t="s">
        <v>60</v>
      </c>
      <c r="F60" s="129"/>
      <c r="G60" s="156"/>
      <c r="H60" s="74">
        <f>F60*G60</f>
        <v>0</v>
      </c>
      <c r="I60" s="255" t="s">
        <v>37</v>
      </c>
    </row>
    <row r="61" spans="1:9" ht="13" x14ac:dyDescent="0.25">
      <c r="A61" s="82"/>
      <c r="B61" s="82"/>
      <c r="C61" s="129" t="s">
        <v>128</v>
      </c>
      <c r="D61" s="230" t="s">
        <v>1618</v>
      </c>
      <c r="E61" s="16" t="s">
        <v>60</v>
      </c>
      <c r="F61" s="129"/>
      <c r="G61" s="156"/>
      <c r="H61" s="74">
        <f>F61*G61</f>
        <v>0</v>
      </c>
      <c r="I61" s="255" t="s">
        <v>37</v>
      </c>
    </row>
    <row r="62" spans="1:9" x14ac:dyDescent="0.25">
      <c r="A62" s="82"/>
      <c r="B62" s="82"/>
      <c r="C62" s="129" t="s">
        <v>17</v>
      </c>
      <c r="D62" s="82" t="s">
        <v>1619</v>
      </c>
      <c r="E62" s="16" t="s">
        <v>60</v>
      </c>
      <c r="F62" s="129"/>
      <c r="G62" s="156"/>
      <c r="H62" s="74">
        <f>F62*G62</f>
        <v>0</v>
      </c>
    </row>
    <row r="63" spans="1:9" ht="13" x14ac:dyDescent="0.25">
      <c r="A63" s="82" t="s">
        <v>1622</v>
      </c>
      <c r="B63" s="82"/>
      <c r="C63" s="129"/>
      <c r="D63" s="127" t="s">
        <v>124</v>
      </c>
      <c r="E63" s="91"/>
      <c r="F63" s="16"/>
      <c r="G63" s="16"/>
      <c r="H63" s="158"/>
    </row>
    <row r="64" spans="1:9" x14ac:dyDescent="0.25">
      <c r="A64" s="82"/>
      <c r="B64" s="82" t="s">
        <v>1623</v>
      </c>
      <c r="C64" s="129"/>
      <c r="D64" s="82" t="s">
        <v>1624</v>
      </c>
      <c r="E64" s="16" t="s">
        <v>34</v>
      </c>
      <c r="F64" s="129"/>
      <c r="G64" s="156"/>
      <c r="H64" s="74">
        <f>F64*G64</f>
        <v>0</v>
      </c>
    </row>
    <row r="65" spans="1:8" x14ac:dyDescent="0.25">
      <c r="A65" s="82"/>
      <c r="B65" s="82" t="s">
        <v>1625</v>
      </c>
      <c r="C65" s="129"/>
      <c r="D65" s="82" t="s">
        <v>1626</v>
      </c>
      <c r="E65" s="16" t="s">
        <v>34</v>
      </c>
      <c r="F65" s="129"/>
      <c r="G65" s="156"/>
      <c r="H65" s="74">
        <f>F65*G65</f>
        <v>0</v>
      </c>
    </row>
    <row r="66" spans="1:8" x14ac:dyDescent="0.25">
      <c r="A66" s="82"/>
      <c r="B66" s="82" t="s">
        <v>1627</v>
      </c>
      <c r="C66" s="129"/>
      <c r="D66" s="82" t="s">
        <v>1628</v>
      </c>
      <c r="E66" s="16" t="s">
        <v>34</v>
      </c>
      <c r="F66" s="129"/>
      <c r="G66" s="156"/>
      <c r="H66" s="74">
        <f>F66*G66</f>
        <v>0</v>
      </c>
    </row>
    <row r="67" spans="1:8" ht="13" x14ac:dyDescent="0.25">
      <c r="A67" s="82" t="s">
        <v>1629</v>
      </c>
      <c r="B67" s="82"/>
      <c r="C67" s="129"/>
      <c r="D67" s="127" t="s">
        <v>1630</v>
      </c>
      <c r="E67" s="91"/>
      <c r="F67" s="16"/>
      <c r="G67" s="16"/>
      <c r="H67" s="158"/>
    </row>
    <row r="68" spans="1:8" ht="25" x14ac:dyDescent="0.25">
      <c r="A68" s="82"/>
      <c r="B68" s="82" t="s">
        <v>1631</v>
      </c>
      <c r="C68" s="129"/>
      <c r="D68" s="82" t="s">
        <v>1632</v>
      </c>
      <c r="E68" s="91" t="s">
        <v>42</v>
      </c>
      <c r="F68" s="16" t="s">
        <v>43</v>
      </c>
      <c r="G68" s="16" t="s">
        <v>44</v>
      </c>
      <c r="H68" s="157"/>
    </row>
    <row r="69" spans="1:8" x14ac:dyDescent="0.25">
      <c r="A69" s="82"/>
      <c r="B69" s="82" t="s">
        <v>1633</v>
      </c>
      <c r="C69" s="129"/>
      <c r="D69" s="82" t="s">
        <v>1634</v>
      </c>
      <c r="E69" s="91" t="s">
        <v>34</v>
      </c>
      <c r="F69" s="129"/>
      <c r="G69" s="156"/>
      <c r="H69" s="74">
        <f>F69*G69</f>
        <v>0</v>
      </c>
    </row>
    <row r="70" spans="1:8" ht="39" x14ac:dyDescent="0.25">
      <c r="A70" s="82" t="s">
        <v>1635</v>
      </c>
      <c r="B70" s="82"/>
      <c r="C70" s="129"/>
      <c r="D70" s="127" t="s">
        <v>1636</v>
      </c>
      <c r="E70" s="91"/>
      <c r="F70" s="16"/>
      <c r="G70" s="16"/>
      <c r="H70" s="158"/>
    </row>
    <row r="71" spans="1:8" ht="25" x14ac:dyDescent="0.25">
      <c r="A71" s="82"/>
      <c r="B71" s="82" t="s">
        <v>1637</v>
      </c>
      <c r="C71" s="129"/>
      <c r="D71" s="82" t="s">
        <v>1638</v>
      </c>
      <c r="E71" s="91" t="s">
        <v>86</v>
      </c>
      <c r="F71" s="16" t="s">
        <v>87</v>
      </c>
      <c r="G71" s="16" t="s">
        <v>88</v>
      </c>
      <c r="H71" s="157"/>
    </row>
    <row r="72" spans="1:8" ht="25" x14ac:dyDescent="0.25">
      <c r="A72" s="82"/>
      <c r="B72" s="82" t="s">
        <v>1639</v>
      </c>
      <c r="C72" s="129"/>
      <c r="D72" s="82" t="s">
        <v>1640</v>
      </c>
      <c r="E72" s="91" t="s">
        <v>91</v>
      </c>
      <c r="F72" s="160">
        <f>H71</f>
        <v>0</v>
      </c>
      <c r="G72" s="163"/>
      <c r="H72" s="159">
        <f>F72*G72</f>
        <v>0</v>
      </c>
    </row>
    <row r="73" spans="1:8" ht="14.5" x14ac:dyDescent="0.25">
      <c r="A73" s="82" t="s">
        <v>1641</v>
      </c>
      <c r="B73" s="82"/>
      <c r="C73" s="129"/>
      <c r="D73" s="127" t="s">
        <v>1642</v>
      </c>
      <c r="E73" s="91" t="s">
        <v>1643</v>
      </c>
      <c r="F73" s="129"/>
      <c r="G73" s="156"/>
      <c r="H73" s="74">
        <f>F73*G73</f>
        <v>0</v>
      </c>
    </row>
    <row r="74" spans="1:8" ht="13" x14ac:dyDescent="0.25">
      <c r="A74" s="82" t="s">
        <v>1644</v>
      </c>
      <c r="B74" s="82"/>
      <c r="C74" s="129"/>
      <c r="D74" s="127" t="s">
        <v>1575</v>
      </c>
      <c r="E74" s="91"/>
      <c r="F74" s="16"/>
      <c r="G74" s="16"/>
      <c r="H74" s="158"/>
    </row>
    <row r="75" spans="1:8" ht="14.5" x14ac:dyDescent="0.25">
      <c r="A75" s="82"/>
      <c r="B75" s="82" t="s">
        <v>1645</v>
      </c>
      <c r="C75" s="129"/>
      <c r="D75" s="128" t="s">
        <v>1646</v>
      </c>
      <c r="E75" s="91" t="s">
        <v>1643</v>
      </c>
      <c r="F75" s="129"/>
      <c r="G75" s="156"/>
      <c r="H75" s="74">
        <f>F75*G75</f>
        <v>0</v>
      </c>
    </row>
    <row r="76" spans="1:8" ht="14.5" x14ac:dyDescent="0.25">
      <c r="A76" s="82"/>
      <c r="B76" s="82" t="s">
        <v>1647</v>
      </c>
      <c r="C76" s="129"/>
      <c r="D76" s="128" t="s">
        <v>1648</v>
      </c>
      <c r="E76" s="91" t="s">
        <v>1643</v>
      </c>
      <c r="F76" s="129"/>
      <c r="G76" s="156"/>
      <c r="H76" s="74">
        <f>F76*G76</f>
        <v>0</v>
      </c>
    </row>
    <row r="77" spans="1:8" ht="14.5" x14ac:dyDescent="0.25">
      <c r="A77" s="82" t="s">
        <v>1649</v>
      </c>
      <c r="B77" s="82"/>
      <c r="C77" s="129"/>
      <c r="D77" s="127" t="s">
        <v>1650</v>
      </c>
      <c r="E77" s="91" t="s">
        <v>1643</v>
      </c>
      <c r="F77" s="129"/>
      <c r="G77" s="156"/>
      <c r="H77" s="74">
        <f>F77*G77</f>
        <v>0</v>
      </c>
    </row>
    <row r="78" spans="1:8" x14ac:dyDescent="0.25">
      <c r="A78" s="82"/>
      <c r="B78" s="82"/>
      <c r="C78" s="129"/>
      <c r="D78" s="82"/>
      <c r="E78" s="91"/>
      <c r="F78" s="16"/>
      <c r="G78" s="15"/>
      <c r="H78" s="158"/>
    </row>
    <row r="79" spans="1:8" x14ac:dyDescent="0.25">
      <c r="A79" s="82"/>
      <c r="B79" s="82"/>
      <c r="C79" s="129"/>
      <c r="D79" s="82"/>
      <c r="E79" s="91"/>
      <c r="F79" s="16"/>
      <c r="G79" s="15"/>
      <c r="H79" s="158"/>
    </row>
    <row r="80" spans="1:8" x14ac:dyDescent="0.25">
      <c r="A80" s="62"/>
      <c r="B80" s="62"/>
      <c r="C80" s="129"/>
      <c r="D80" s="59"/>
      <c r="E80" s="16"/>
      <c r="F80" s="15"/>
      <c r="G80" s="15"/>
      <c r="H80" s="158"/>
    </row>
    <row r="81" spans="1:8" x14ac:dyDescent="0.25">
      <c r="A81" s="136" t="s">
        <v>172</v>
      </c>
      <c r="B81" s="136"/>
      <c r="C81" s="136"/>
      <c r="D81" s="136"/>
      <c r="E81" s="148"/>
      <c r="F81" s="152"/>
      <c r="G81" s="152"/>
      <c r="H81" s="141">
        <f>SUM(H5:H80)</f>
        <v>0</v>
      </c>
    </row>
    <row r="1048357" spans="5:5" x14ac:dyDescent="0.25">
      <c r="E1048357" s="53"/>
    </row>
  </sheetData>
  <mergeCells count="1">
    <mergeCell ref="E1:H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A7A28-55CC-4276-91C3-8A242EC1F58A}">
  <sheetPr codeName="Sheet16"/>
  <dimension ref="A1:I1048346"/>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23.36328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1651</v>
      </c>
      <c r="B1" s="42"/>
      <c r="C1" s="42"/>
      <c r="D1" s="42"/>
      <c r="E1" s="653" t="s">
        <v>1652</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5"/>
      <c r="H3" s="5"/>
    </row>
    <row r="4" spans="1:9" x14ac:dyDescent="0.25">
      <c r="A4" s="49"/>
      <c r="B4" s="49"/>
      <c r="C4" s="130"/>
      <c r="D4" s="47"/>
      <c r="E4" s="6"/>
      <c r="F4" s="6"/>
      <c r="G4" s="5"/>
      <c r="H4" s="5"/>
    </row>
    <row r="5" spans="1:9" ht="26" x14ac:dyDescent="0.25">
      <c r="A5" s="161" t="s">
        <v>1653</v>
      </c>
      <c r="B5" s="161"/>
      <c r="C5" s="162"/>
      <c r="D5" s="127" t="s">
        <v>1654</v>
      </c>
      <c r="E5" s="16"/>
      <c r="F5" s="16"/>
      <c r="G5" s="15"/>
      <c r="H5" s="158"/>
    </row>
    <row r="6" spans="1:9" ht="14.5" x14ac:dyDescent="0.25">
      <c r="A6" s="161"/>
      <c r="B6" s="161" t="s">
        <v>1655</v>
      </c>
      <c r="C6" s="162"/>
      <c r="D6" s="82" t="s">
        <v>1656</v>
      </c>
      <c r="E6" s="91" t="s">
        <v>106</v>
      </c>
      <c r="F6" s="129"/>
      <c r="G6" s="156"/>
      <c r="H6" s="74">
        <f>F6*G6</f>
        <v>0</v>
      </c>
    </row>
    <row r="7" spans="1:9" ht="14.5" x14ac:dyDescent="0.25">
      <c r="A7" s="161"/>
      <c r="B7" s="161" t="s">
        <v>1657</v>
      </c>
      <c r="C7" s="162"/>
      <c r="D7" s="82" t="s">
        <v>1658</v>
      </c>
      <c r="E7" s="91" t="s">
        <v>106</v>
      </c>
      <c r="F7" s="129"/>
      <c r="G7" s="156"/>
      <c r="H7" s="74">
        <f>F7*G7</f>
        <v>0</v>
      </c>
    </row>
    <row r="8" spans="1:9" ht="14.5" x14ac:dyDescent="0.25">
      <c r="A8" s="161"/>
      <c r="B8" s="161" t="s">
        <v>1659</v>
      </c>
      <c r="C8" s="162"/>
      <c r="D8" s="82" t="s">
        <v>1660</v>
      </c>
      <c r="E8" s="91" t="s">
        <v>106</v>
      </c>
      <c r="F8" s="129"/>
      <c r="G8" s="156"/>
      <c r="H8" s="74">
        <f>F8*G8</f>
        <v>0</v>
      </c>
    </row>
    <row r="9" spans="1:9" ht="14.5" x14ac:dyDescent="0.25">
      <c r="A9" s="161"/>
      <c r="B9" s="161" t="s">
        <v>1661</v>
      </c>
      <c r="C9" s="162"/>
      <c r="D9" s="82" t="s">
        <v>1662</v>
      </c>
      <c r="E9" s="91" t="s">
        <v>106</v>
      </c>
      <c r="F9" s="129"/>
      <c r="G9" s="156"/>
      <c r="H9" s="74">
        <f>F9*G9</f>
        <v>0</v>
      </c>
    </row>
    <row r="10" spans="1:9" ht="14.5" x14ac:dyDescent="0.25">
      <c r="A10" s="161"/>
      <c r="B10" s="161" t="s">
        <v>1663</v>
      </c>
      <c r="C10" s="162"/>
      <c r="D10" s="82" t="s">
        <v>1664</v>
      </c>
      <c r="E10" s="91" t="s">
        <v>106</v>
      </c>
      <c r="F10" s="129"/>
      <c r="G10" s="156"/>
      <c r="H10" s="74">
        <f>F10*G10</f>
        <v>0</v>
      </c>
    </row>
    <row r="11" spans="1:9" ht="26" x14ac:dyDescent="0.25">
      <c r="A11" s="161" t="s">
        <v>1665</v>
      </c>
      <c r="B11" s="161"/>
      <c r="C11" s="162"/>
      <c r="D11" s="127" t="s">
        <v>1529</v>
      </c>
      <c r="E11" s="16"/>
      <c r="F11" s="16"/>
      <c r="G11" s="16"/>
      <c r="H11" s="159"/>
    </row>
    <row r="12" spans="1:9" ht="25" x14ac:dyDescent="0.25">
      <c r="A12" s="161"/>
      <c r="B12" s="161" t="s">
        <v>1666</v>
      </c>
      <c r="C12" s="162"/>
      <c r="D12" s="82" t="s">
        <v>1667</v>
      </c>
      <c r="E12" s="91" t="s">
        <v>86</v>
      </c>
      <c r="F12" s="16" t="s">
        <v>87</v>
      </c>
      <c r="G12" s="16" t="s">
        <v>88</v>
      </c>
      <c r="H12" s="157"/>
    </row>
    <row r="13" spans="1:9" ht="25" x14ac:dyDescent="0.25">
      <c r="A13" s="161"/>
      <c r="B13" s="161" t="s">
        <v>1668</v>
      </c>
      <c r="C13" s="162"/>
      <c r="D13" s="82" t="s">
        <v>1669</v>
      </c>
      <c r="E13" s="91" t="s">
        <v>91</v>
      </c>
      <c r="F13" s="160">
        <f>H12</f>
        <v>0</v>
      </c>
      <c r="G13" s="163"/>
      <c r="H13" s="159">
        <f>F13*G13</f>
        <v>0</v>
      </c>
    </row>
    <row r="14" spans="1:9" ht="26" x14ac:dyDescent="0.25">
      <c r="A14" s="161" t="s">
        <v>1670</v>
      </c>
      <c r="B14" s="161"/>
      <c r="C14" s="162"/>
      <c r="D14" s="118" t="s">
        <v>1671</v>
      </c>
      <c r="E14" s="16"/>
      <c r="F14" s="16"/>
      <c r="G14" s="16"/>
      <c r="H14" s="159"/>
    </row>
    <row r="15" spans="1:9" ht="14.5" x14ac:dyDescent="0.25">
      <c r="A15" s="161"/>
      <c r="B15" s="161" t="s">
        <v>1672</v>
      </c>
      <c r="C15" s="162"/>
      <c r="D15" s="82" t="s">
        <v>1553</v>
      </c>
      <c r="E15" s="16" t="s">
        <v>66</v>
      </c>
      <c r="F15" s="129"/>
      <c r="G15" s="156"/>
      <c r="H15" s="74">
        <f>F15*G15</f>
        <v>0</v>
      </c>
    </row>
    <row r="16" spans="1:9" ht="14.5" x14ac:dyDescent="0.25">
      <c r="A16" s="161"/>
      <c r="B16" s="161" t="s">
        <v>1673</v>
      </c>
      <c r="C16" s="162"/>
      <c r="D16" s="82" t="s">
        <v>1555</v>
      </c>
      <c r="E16" s="16" t="s">
        <v>66</v>
      </c>
      <c r="F16" s="129"/>
      <c r="G16" s="156"/>
      <c r="H16" s="74">
        <f>F16*G16</f>
        <v>0</v>
      </c>
    </row>
    <row r="17" spans="1:8" ht="14.5" x14ac:dyDescent="0.25">
      <c r="A17" s="161"/>
      <c r="B17" s="161" t="s">
        <v>1674</v>
      </c>
      <c r="C17" s="162"/>
      <c r="D17" s="82" t="s">
        <v>1557</v>
      </c>
      <c r="E17" s="16" t="s">
        <v>66</v>
      </c>
      <c r="F17" s="129"/>
      <c r="G17" s="156"/>
      <c r="H17" s="74">
        <f>F17*G17</f>
        <v>0</v>
      </c>
    </row>
    <row r="18" spans="1:8" ht="14.5" x14ac:dyDescent="0.25">
      <c r="A18" s="161"/>
      <c r="B18" s="161" t="s">
        <v>1675</v>
      </c>
      <c r="C18" s="162"/>
      <c r="D18" s="82" t="s">
        <v>1559</v>
      </c>
      <c r="E18" s="16" t="s">
        <v>66</v>
      </c>
      <c r="F18" s="129"/>
      <c r="G18" s="156"/>
      <c r="H18" s="74">
        <f>F18*G18</f>
        <v>0</v>
      </c>
    </row>
    <row r="19" spans="1:8" ht="14.5" x14ac:dyDescent="0.25">
      <c r="A19" s="161"/>
      <c r="B19" s="161" t="s">
        <v>1676</v>
      </c>
      <c r="C19" s="162"/>
      <c r="D19" s="82" t="s">
        <v>1561</v>
      </c>
      <c r="E19" s="16" t="s">
        <v>66</v>
      </c>
      <c r="F19" s="129"/>
      <c r="G19" s="156"/>
      <c r="H19" s="74">
        <f>F19*G19</f>
        <v>0</v>
      </c>
    </row>
    <row r="20" spans="1:8" ht="26" x14ac:dyDescent="0.25">
      <c r="A20" s="161" t="s">
        <v>1677</v>
      </c>
      <c r="B20" s="161"/>
      <c r="C20" s="162"/>
      <c r="D20" s="118" t="s">
        <v>1678</v>
      </c>
      <c r="E20" s="16"/>
      <c r="F20" s="16"/>
      <c r="G20" s="16"/>
      <c r="H20" s="159"/>
    </row>
    <row r="21" spans="1:8" ht="14.5" x14ac:dyDescent="0.25">
      <c r="A21" s="161"/>
      <c r="B21" s="161" t="s">
        <v>1679</v>
      </c>
      <c r="C21" s="162"/>
      <c r="D21" s="82" t="s">
        <v>1553</v>
      </c>
      <c r="E21" s="16" t="s">
        <v>66</v>
      </c>
      <c r="F21" s="129"/>
      <c r="G21" s="156"/>
      <c r="H21" s="74">
        <f>F21*G21</f>
        <v>0</v>
      </c>
    </row>
    <row r="22" spans="1:8" ht="14.5" x14ac:dyDescent="0.25">
      <c r="A22" s="82"/>
      <c r="B22" s="82" t="s">
        <v>1680</v>
      </c>
      <c r="C22" s="129"/>
      <c r="D22" s="82" t="s">
        <v>1555</v>
      </c>
      <c r="E22" s="16" t="s">
        <v>66</v>
      </c>
      <c r="F22" s="129"/>
      <c r="G22" s="156"/>
      <c r="H22" s="74">
        <f>F22*G22</f>
        <v>0</v>
      </c>
    </row>
    <row r="23" spans="1:8" ht="14.5" x14ac:dyDescent="0.25">
      <c r="A23" s="82"/>
      <c r="B23" s="82" t="s">
        <v>1681</v>
      </c>
      <c r="C23" s="129"/>
      <c r="D23" s="82" t="s">
        <v>1557</v>
      </c>
      <c r="E23" s="16" t="s">
        <v>66</v>
      </c>
      <c r="F23" s="129"/>
      <c r="G23" s="156"/>
      <c r="H23" s="74">
        <f>F23*G23</f>
        <v>0</v>
      </c>
    </row>
    <row r="24" spans="1:8" ht="14.5" x14ac:dyDescent="0.25">
      <c r="A24" s="82"/>
      <c r="B24" s="82" t="s">
        <v>1682</v>
      </c>
      <c r="C24" s="129"/>
      <c r="D24" s="82" t="s">
        <v>1559</v>
      </c>
      <c r="E24" s="16" t="s">
        <v>66</v>
      </c>
      <c r="F24" s="129"/>
      <c r="G24" s="156"/>
      <c r="H24" s="74">
        <f>F24*G24</f>
        <v>0</v>
      </c>
    </row>
    <row r="25" spans="1:8" ht="14.5" x14ac:dyDescent="0.25">
      <c r="A25" s="82"/>
      <c r="B25" s="82" t="s">
        <v>1683</v>
      </c>
      <c r="C25" s="129"/>
      <c r="D25" s="82" t="s">
        <v>1561</v>
      </c>
      <c r="E25" s="16" t="s">
        <v>66</v>
      </c>
      <c r="F25" s="129"/>
      <c r="G25" s="156"/>
      <c r="H25" s="74">
        <f>F25*G25</f>
        <v>0</v>
      </c>
    </row>
    <row r="26" spans="1:8" ht="26" x14ac:dyDescent="0.25">
      <c r="A26" s="82" t="s">
        <v>1684</v>
      </c>
      <c r="B26" s="82"/>
      <c r="C26" s="129"/>
      <c r="D26" s="118" t="s">
        <v>1685</v>
      </c>
      <c r="E26" s="16"/>
      <c r="F26" s="16"/>
      <c r="G26" s="16"/>
      <c r="H26" s="159"/>
    </row>
    <row r="27" spans="1:8" ht="14.5" x14ac:dyDescent="0.25">
      <c r="A27" s="82"/>
      <c r="B27" s="82" t="s">
        <v>1686</v>
      </c>
      <c r="C27" s="129"/>
      <c r="D27" s="82" t="s">
        <v>1553</v>
      </c>
      <c r="E27" s="16" t="s">
        <v>66</v>
      </c>
      <c r="F27" s="129"/>
      <c r="G27" s="156"/>
      <c r="H27" s="74">
        <f>F27*G27</f>
        <v>0</v>
      </c>
    </row>
    <row r="28" spans="1:8" ht="14.5" x14ac:dyDescent="0.25">
      <c r="A28" s="82"/>
      <c r="B28" s="82" t="s">
        <v>1687</v>
      </c>
      <c r="C28" s="129"/>
      <c r="D28" s="82" t="s">
        <v>1555</v>
      </c>
      <c r="E28" s="16" t="s">
        <v>66</v>
      </c>
      <c r="F28" s="129"/>
      <c r="G28" s="156"/>
      <c r="H28" s="74">
        <f>F28*G28</f>
        <v>0</v>
      </c>
    </row>
    <row r="29" spans="1:8" ht="14.5" x14ac:dyDescent="0.25">
      <c r="A29" s="82"/>
      <c r="B29" s="82" t="s">
        <v>1688</v>
      </c>
      <c r="C29" s="129"/>
      <c r="D29" s="82" t="s">
        <v>1557</v>
      </c>
      <c r="E29" s="16" t="s">
        <v>66</v>
      </c>
      <c r="F29" s="129"/>
      <c r="G29" s="156"/>
      <c r="H29" s="74">
        <f>F29*G29</f>
        <v>0</v>
      </c>
    </row>
    <row r="30" spans="1:8" ht="14.5" x14ac:dyDescent="0.25">
      <c r="A30" s="82"/>
      <c r="B30" s="82" t="s">
        <v>1689</v>
      </c>
      <c r="C30" s="129"/>
      <c r="D30" s="82" t="s">
        <v>1559</v>
      </c>
      <c r="E30" s="16" t="s">
        <v>66</v>
      </c>
      <c r="F30" s="129"/>
      <c r="G30" s="156"/>
      <c r="H30" s="74">
        <f>F30*G30</f>
        <v>0</v>
      </c>
    </row>
    <row r="31" spans="1:8" ht="14.5" x14ac:dyDescent="0.25">
      <c r="A31" s="82"/>
      <c r="B31" s="82" t="s">
        <v>1690</v>
      </c>
      <c r="C31" s="129"/>
      <c r="D31" s="82" t="s">
        <v>1561</v>
      </c>
      <c r="E31" s="16" t="s">
        <v>66</v>
      </c>
      <c r="F31" s="129"/>
      <c r="G31" s="156"/>
      <c r="H31" s="74">
        <f>F31*G31</f>
        <v>0</v>
      </c>
    </row>
    <row r="32" spans="1:8" ht="13" x14ac:dyDescent="0.25">
      <c r="A32" s="82" t="s">
        <v>1691</v>
      </c>
      <c r="B32" s="82"/>
      <c r="C32" s="129"/>
      <c r="D32" s="118" t="s">
        <v>1692</v>
      </c>
      <c r="E32" s="16"/>
      <c r="F32" s="16"/>
      <c r="G32" s="16"/>
      <c r="H32" s="74"/>
    </row>
    <row r="33" spans="1:8" ht="14.5" x14ac:dyDescent="0.25">
      <c r="A33" s="82"/>
      <c r="B33" s="82" t="s">
        <v>1693</v>
      </c>
      <c r="C33" s="129"/>
      <c r="D33" s="82" t="s">
        <v>1553</v>
      </c>
      <c r="E33" s="16" t="s">
        <v>66</v>
      </c>
      <c r="F33" s="129"/>
      <c r="G33" s="156"/>
      <c r="H33" s="74">
        <f>F33*G33</f>
        <v>0</v>
      </c>
    </row>
    <row r="34" spans="1:8" ht="14.5" x14ac:dyDescent="0.25">
      <c r="A34" s="82"/>
      <c r="B34" s="82" t="s">
        <v>1694</v>
      </c>
      <c r="C34" s="129"/>
      <c r="D34" s="82" t="s">
        <v>1555</v>
      </c>
      <c r="E34" s="16" t="s">
        <v>66</v>
      </c>
      <c r="F34" s="129"/>
      <c r="G34" s="156"/>
      <c r="H34" s="74">
        <f>F34*G34</f>
        <v>0</v>
      </c>
    </row>
    <row r="35" spans="1:8" ht="14.5" x14ac:dyDescent="0.25">
      <c r="A35" s="82"/>
      <c r="B35" s="82" t="s">
        <v>1695</v>
      </c>
      <c r="C35" s="129"/>
      <c r="D35" s="82" t="s">
        <v>1557</v>
      </c>
      <c r="E35" s="16" t="s">
        <v>66</v>
      </c>
      <c r="F35" s="129"/>
      <c r="G35" s="156"/>
      <c r="H35" s="74">
        <f>F35*G35</f>
        <v>0</v>
      </c>
    </row>
    <row r="36" spans="1:8" ht="14.5" x14ac:dyDescent="0.25">
      <c r="A36" s="82"/>
      <c r="B36" s="82" t="s">
        <v>1696</v>
      </c>
      <c r="C36" s="129"/>
      <c r="D36" s="82" t="s">
        <v>1559</v>
      </c>
      <c r="E36" s="16" t="s">
        <v>66</v>
      </c>
      <c r="F36" s="129"/>
      <c r="G36" s="156"/>
      <c r="H36" s="74">
        <f>F36*G36</f>
        <v>0</v>
      </c>
    </row>
    <row r="37" spans="1:8" ht="14.5" x14ac:dyDescent="0.25">
      <c r="A37" s="82"/>
      <c r="B37" s="82" t="s">
        <v>1697</v>
      </c>
      <c r="C37" s="129"/>
      <c r="D37" s="82" t="s">
        <v>1561</v>
      </c>
      <c r="E37" s="16" t="s">
        <v>66</v>
      </c>
      <c r="F37" s="129"/>
      <c r="G37" s="156"/>
      <c r="H37" s="74">
        <f>F37*G37</f>
        <v>0</v>
      </c>
    </row>
    <row r="38" spans="1:8" ht="26" x14ac:dyDescent="0.25">
      <c r="A38" s="82" t="s">
        <v>1698</v>
      </c>
      <c r="B38" s="82"/>
      <c r="C38" s="129"/>
      <c r="D38" s="118" t="s">
        <v>1699</v>
      </c>
      <c r="E38" s="16"/>
      <c r="F38" s="16"/>
      <c r="G38" s="16"/>
      <c r="H38" s="159"/>
    </row>
    <row r="39" spans="1:8" ht="14.5" x14ac:dyDescent="0.25">
      <c r="A39" s="82"/>
      <c r="B39" s="82" t="s">
        <v>1700</v>
      </c>
      <c r="C39" s="129"/>
      <c r="D39" s="62" t="s">
        <v>1701</v>
      </c>
      <c r="E39" s="16" t="s">
        <v>66</v>
      </c>
      <c r="F39" s="129"/>
      <c r="G39" s="156"/>
      <c r="H39" s="74">
        <f>F39*G39</f>
        <v>0</v>
      </c>
    </row>
    <row r="40" spans="1:8" ht="14.5" x14ac:dyDescent="0.25">
      <c r="A40" s="82"/>
      <c r="B40" s="82" t="s">
        <v>1702</v>
      </c>
      <c r="C40" s="129"/>
      <c r="D40" s="62" t="s">
        <v>1703</v>
      </c>
      <c r="E40" s="16" t="s">
        <v>66</v>
      </c>
      <c r="F40" s="129"/>
      <c r="G40" s="156"/>
      <c r="H40" s="74">
        <f>F40*G40</f>
        <v>0</v>
      </c>
    </row>
    <row r="41" spans="1:8" ht="26" x14ac:dyDescent="0.25">
      <c r="A41" s="82" t="s">
        <v>1704</v>
      </c>
      <c r="B41" s="82"/>
      <c r="C41" s="129"/>
      <c r="D41" s="118" t="s">
        <v>1705</v>
      </c>
      <c r="E41" s="16"/>
      <c r="F41" s="16"/>
      <c r="G41" s="16"/>
      <c r="H41" s="159"/>
    </row>
    <row r="42" spans="1:8" ht="25" x14ac:dyDescent="0.25">
      <c r="A42" s="82"/>
      <c r="B42" s="82" t="s">
        <v>1706</v>
      </c>
      <c r="C42" s="129"/>
      <c r="D42" s="82" t="s">
        <v>1707</v>
      </c>
      <c r="E42" s="16" t="s">
        <v>66</v>
      </c>
      <c r="F42" s="129"/>
      <c r="G42" s="156"/>
      <c r="H42" s="74">
        <f>F42*G42</f>
        <v>0</v>
      </c>
    </row>
    <row r="43" spans="1:8" ht="14.5" x14ac:dyDescent="0.25">
      <c r="A43" s="82"/>
      <c r="B43" s="82" t="s">
        <v>1708</v>
      </c>
      <c r="C43" s="129"/>
      <c r="D43" s="82" t="s">
        <v>1709</v>
      </c>
      <c r="E43" s="16" t="s">
        <v>66</v>
      </c>
      <c r="F43" s="129"/>
      <c r="G43" s="156"/>
      <c r="H43" s="74">
        <f>F43*G43</f>
        <v>0</v>
      </c>
    </row>
    <row r="44" spans="1:8" ht="14.5" x14ac:dyDescent="0.25">
      <c r="A44" s="82"/>
      <c r="B44" s="82" t="s">
        <v>1710</v>
      </c>
      <c r="C44" s="129"/>
      <c r="D44" s="82" t="s">
        <v>1711</v>
      </c>
      <c r="E44" s="16" t="s">
        <v>66</v>
      </c>
      <c r="F44" s="129"/>
      <c r="G44" s="156"/>
      <c r="H44" s="74">
        <f>F44*G44</f>
        <v>0</v>
      </c>
    </row>
    <row r="45" spans="1:8" ht="14.5" x14ac:dyDescent="0.25">
      <c r="A45" s="82"/>
      <c r="B45" s="82" t="s">
        <v>1712</v>
      </c>
      <c r="C45" s="129"/>
      <c r="D45" s="82" t="s">
        <v>1559</v>
      </c>
      <c r="E45" s="16" t="s">
        <v>66</v>
      </c>
      <c r="F45" s="129"/>
      <c r="G45" s="156"/>
      <c r="H45" s="74">
        <f>F45*G45</f>
        <v>0</v>
      </c>
    </row>
    <row r="46" spans="1:8" ht="14.5" x14ac:dyDescent="0.25">
      <c r="A46" s="82"/>
      <c r="B46" s="82" t="s">
        <v>1713</v>
      </c>
      <c r="C46" s="129"/>
      <c r="D46" s="82" t="s">
        <v>1561</v>
      </c>
      <c r="E46" s="16" t="s">
        <v>66</v>
      </c>
      <c r="F46" s="129"/>
      <c r="G46" s="156"/>
      <c r="H46" s="74">
        <f>F46*G46</f>
        <v>0</v>
      </c>
    </row>
    <row r="47" spans="1:8" ht="26" x14ac:dyDescent="0.25">
      <c r="A47" s="82" t="s">
        <v>1714</v>
      </c>
      <c r="B47" s="82"/>
      <c r="C47" s="129"/>
      <c r="D47" s="118" t="s">
        <v>1715</v>
      </c>
      <c r="E47" s="16"/>
      <c r="F47" s="16"/>
      <c r="G47" s="16"/>
      <c r="H47" s="159"/>
    </row>
    <row r="48" spans="1:8" ht="25" x14ac:dyDescent="0.25">
      <c r="A48" s="82"/>
      <c r="B48" s="82" t="s">
        <v>1716</v>
      </c>
      <c r="C48" s="129"/>
      <c r="D48" s="82" t="s">
        <v>1707</v>
      </c>
      <c r="E48" s="16" t="s">
        <v>66</v>
      </c>
      <c r="F48" s="129"/>
      <c r="G48" s="156"/>
      <c r="H48" s="74">
        <f>F48*G48</f>
        <v>0</v>
      </c>
    </row>
    <row r="49" spans="1:8" ht="14.5" x14ac:dyDescent="0.25">
      <c r="A49" s="82"/>
      <c r="B49" s="82" t="s">
        <v>1717</v>
      </c>
      <c r="C49" s="129"/>
      <c r="D49" s="82" t="s">
        <v>1709</v>
      </c>
      <c r="E49" s="16" t="s">
        <v>66</v>
      </c>
      <c r="F49" s="129"/>
      <c r="G49" s="156"/>
      <c r="H49" s="74">
        <f>F49*G49</f>
        <v>0</v>
      </c>
    </row>
    <row r="50" spans="1:8" ht="14.5" x14ac:dyDescent="0.25">
      <c r="A50" s="82"/>
      <c r="B50" s="82" t="s">
        <v>1718</v>
      </c>
      <c r="C50" s="129"/>
      <c r="D50" s="82" t="s">
        <v>1711</v>
      </c>
      <c r="E50" s="16" t="s">
        <v>66</v>
      </c>
      <c r="F50" s="129"/>
      <c r="G50" s="156"/>
      <c r="H50" s="74">
        <f>F50*G50</f>
        <v>0</v>
      </c>
    </row>
    <row r="51" spans="1:8" ht="14.5" x14ac:dyDescent="0.25">
      <c r="A51" s="82"/>
      <c r="B51" s="82" t="s">
        <v>1719</v>
      </c>
      <c r="C51" s="129"/>
      <c r="D51" s="82" t="s">
        <v>1559</v>
      </c>
      <c r="E51" s="16" t="s">
        <v>66</v>
      </c>
      <c r="F51" s="129"/>
      <c r="G51" s="156"/>
      <c r="H51" s="74">
        <f>F51*G51</f>
        <v>0</v>
      </c>
    </row>
    <row r="52" spans="1:8" ht="14.5" x14ac:dyDescent="0.25">
      <c r="A52" s="82"/>
      <c r="B52" s="82" t="s">
        <v>1720</v>
      </c>
      <c r="C52" s="129"/>
      <c r="D52" s="82" t="s">
        <v>1561</v>
      </c>
      <c r="E52" s="16" t="s">
        <v>66</v>
      </c>
      <c r="F52" s="129"/>
      <c r="G52" s="156"/>
      <c r="H52" s="74">
        <f>F52*G52</f>
        <v>0</v>
      </c>
    </row>
    <row r="53" spans="1:8" ht="26" x14ac:dyDescent="0.25">
      <c r="A53" s="82" t="s">
        <v>1721</v>
      </c>
      <c r="B53" s="82"/>
      <c r="C53" s="129"/>
      <c r="D53" s="118" t="s">
        <v>1722</v>
      </c>
      <c r="E53" s="16"/>
      <c r="F53" s="16"/>
      <c r="G53" s="16"/>
      <c r="H53" s="159"/>
    </row>
    <row r="54" spans="1:8" ht="14.5" x14ac:dyDescent="0.25">
      <c r="A54" s="82"/>
      <c r="B54" s="82" t="s">
        <v>1723</v>
      </c>
      <c r="C54" s="129"/>
      <c r="D54" s="82" t="s">
        <v>1724</v>
      </c>
      <c r="E54" s="16" t="s">
        <v>66</v>
      </c>
      <c r="F54" s="129"/>
      <c r="G54" s="156"/>
      <c r="H54" s="74">
        <f>F54*G54</f>
        <v>0</v>
      </c>
    </row>
    <row r="55" spans="1:8" ht="14.5" x14ac:dyDescent="0.25">
      <c r="A55" s="82"/>
      <c r="B55" s="82" t="s">
        <v>1725</v>
      </c>
      <c r="C55" s="129"/>
      <c r="D55" s="82" t="s">
        <v>1726</v>
      </c>
      <c r="E55" s="16" t="s">
        <v>66</v>
      </c>
      <c r="F55" s="129"/>
      <c r="G55" s="156"/>
      <c r="H55" s="74">
        <f>F55*G55</f>
        <v>0</v>
      </c>
    </row>
    <row r="56" spans="1:8" ht="14.5" x14ac:dyDescent="0.25">
      <c r="A56" s="82"/>
      <c r="B56" s="82" t="s">
        <v>1727</v>
      </c>
      <c r="C56" s="129"/>
      <c r="D56" s="82" t="s">
        <v>1728</v>
      </c>
      <c r="E56" s="16" t="s">
        <v>66</v>
      </c>
      <c r="F56" s="129"/>
      <c r="G56" s="156"/>
      <c r="H56" s="74">
        <f>F56*G56</f>
        <v>0</v>
      </c>
    </row>
    <row r="57" spans="1:8" ht="14.5" x14ac:dyDescent="0.25">
      <c r="A57" s="82"/>
      <c r="B57" s="82" t="s">
        <v>1729</v>
      </c>
      <c r="C57" s="129"/>
      <c r="D57" s="82" t="s">
        <v>1730</v>
      </c>
      <c r="E57" s="16" t="s">
        <v>66</v>
      </c>
      <c r="F57" s="129"/>
      <c r="G57" s="156"/>
      <c r="H57" s="74">
        <f>F57*G57</f>
        <v>0</v>
      </c>
    </row>
    <row r="58" spans="1:8" ht="14.5" x14ac:dyDescent="0.25">
      <c r="A58" s="82" t="s">
        <v>1731</v>
      </c>
      <c r="B58" s="82"/>
      <c r="C58" s="129"/>
      <c r="D58" s="127" t="s">
        <v>1594</v>
      </c>
      <c r="E58" s="16" t="s">
        <v>66</v>
      </c>
      <c r="F58" s="129"/>
      <c r="G58" s="156"/>
      <c r="H58" s="74">
        <f>F58*G58</f>
        <v>0</v>
      </c>
    </row>
    <row r="59" spans="1:8" ht="13" x14ac:dyDescent="0.25">
      <c r="A59" s="82" t="s">
        <v>1732</v>
      </c>
      <c r="B59" s="82"/>
      <c r="C59" s="129"/>
      <c r="D59" s="118" t="s">
        <v>1733</v>
      </c>
      <c r="E59" s="16"/>
      <c r="F59" s="16"/>
      <c r="G59" s="16"/>
      <c r="H59" s="159"/>
    </row>
    <row r="60" spans="1:8" x14ac:dyDescent="0.25">
      <c r="A60" s="82"/>
      <c r="B60" s="82" t="s">
        <v>1734</v>
      </c>
      <c r="C60" s="129"/>
      <c r="D60" s="82" t="s">
        <v>1735</v>
      </c>
      <c r="E60" s="16"/>
      <c r="F60" s="16"/>
      <c r="G60" s="16"/>
      <c r="H60" s="159"/>
    </row>
    <row r="61" spans="1:8" ht="14.5" x14ac:dyDescent="0.25">
      <c r="A61" s="82"/>
      <c r="B61" s="82"/>
      <c r="C61" s="129" t="s">
        <v>125</v>
      </c>
      <c r="D61" s="82" t="s">
        <v>1736</v>
      </c>
      <c r="E61" s="16" t="s">
        <v>1737</v>
      </c>
      <c r="F61" s="129"/>
      <c r="G61" s="156"/>
      <c r="H61" s="74">
        <f t="shared" ref="H61:H66" si="0">F61*G61</f>
        <v>0</v>
      </c>
    </row>
    <row r="62" spans="1:8" ht="14.5" x14ac:dyDescent="0.25">
      <c r="A62" s="82"/>
      <c r="B62" s="82"/>
      <c r="C62" s="129" t="s">
        <v>128</v>
      </c>
      <c r="D62" s="82" t="s">
        <v>1738</v>
      </c>
      <c r="E62" s="16" t="s">
        <v>1737</v>
      </c>
      <c r="F62" s="129"/>
      <c r="G62" s="156"/>
      <c r="H62" s="74">
        <f t="shared" si="0"/>
        <v>0</v>
      </c>
    </row>
    <row r="63" spans="1:8" ht="14.5" x14ac:dyDescent="0.25">
      <c r="A63" s="82"/>
      <c r="B63" s="82"/>
      <c r="C63" s="129" t="s">
        <v>17</v>
      </c>
      <c r="D63" s="82" t="s">
        <v>1739</v>
      </c>
      <c r="E63" s="16" t="s">
        <v>1737</v>
      </c>
      <c r="F63" s="129"/>
      <c r="G63" s="156"/>
      <c r="H63" s="74">
        <f t="shared" si="0"/>
        <v>0</v>
      </c>
    </row>
    <row r="64" spans="1:8" ht="25" x14ac:dyDescent="0.25">
      <c r="A64" s="82"/>
      <c r="B64" s="82"/>
      <c r="C64" s="129" t="s">
        <v>18</v>
      </c>
      <c r="D64" s="82" t="s">
        <v>1740</v>
      </c>
      <c r="E64" s="16" t="s">
        <v>1737</v>
      </c>
      <c r="F64" s="129"/>
      <c r="G64" s="156"/>
      <c r="H64" s="74">
        <f t="shared" si="0"/>
        <v>0</v>
      </c>
    </row>
    <row r="65" spans="1:8" ht="14.5" x14ac:dyDescent="0.25">
      <c r="A65" s="82"/>
      <c r="B65" s="82" t="s">
        <v>1741</v>
      </c>
      <c r="C65" s="129"/>
      <c r="D65" s="82" t="s">
        <v>1742</v>
      </c>
      <c r="E65" s="16" t="s">
        <v>1737</v>
      </c>
      <c r="F65" s="129"/>
      <c r="G65" s="156"/>
      <c r="H65" s="74">
        <f t="shared" si="0"/>
        <v>0</v>
      </c>
    </row>
    <row r="66" spans="1:8" ht="25" x14ac:dyDescent="0.25">
      <c r="A66" s="82"/>
      <c r="B66" s="82" t="s">
        <v>1743</v>
      </c>
      <c r="C66" s="129"/>
      <c r="D66" s="82" t="s">
        <v>1744</v>
      </c>
      <c r="E66" s="16" t="s">
        <v>1737</v>
      </c>
      <c r="F66" s="129"/>
      <c r="G66" s="156"/>
      <c r="H66" s="74">
        <f t="shared" si="0"/>
        <v>0</v>
      </c>
    </row>
    <row r="67" spans="1:8" x14ac:dyDescent="0.25">
      <c r="A67" s="82"/>
      <c r="B67" s="82"/>
      <c r="C67" s="129"/>
      <c r="D67" s="82"/>
      <c r="E67" s="91"/>
      <c r="F67" s="16"/>
      <c r="G67" s="15"/>
      <c r="H67" s="159"/>
    </row>
    <row r="68" spans="1:8" x14ac:dyDescent="0.25">
      <c r="A68" s="82"/>
      <c r="B68" s="82"/>
      <c r="C68" s="129"/>
      <c r="D68" s="82"/>
      <c r="E68" s="91"/>
      <c r="F68" s="16"/>
      <c r="G68" s="15"/>
      <c r="H68" s="159"/>
    </row>
    <row r="69" spans="1:8" x14ac:dyDescent="0.25">
      <c r="A69" s="62"/>
      <c r="B69" s="62"/>
      <c r="C69" s="129"/>
      <c r="D69" s="59"/>
      <c r="E69" s="16"/>
      <c r="F69" s="15"/>
      <c r="G69" s="15"/>
      <c r="H69" s="159"/>
    </row>
    <row r="70" spans="1:8" x14ac:dyDescent="0.25">
      <c r="A70" s="136" t="s">
        <v>172</v>
      </c>
      <c r="B70" s="136"/>
      <c r="C70" s="136"/>
      <c r="D70" s="136"/>
      <c r="E70" s="148"/>
      <c r="F70" s="152"/>
      <c r="G70" s="152"/>
      <c r="H70" s="141">
        <f>SUM(H5:H69)</f>
        <v>0</v>
      </c>
    </row>
    <row r="1048346" spans="5:5" x14ac:dyDescent="0.25">
      <c r="E1048346" s="53"/>
    </row>
  </sheetData>
  <mergeCells count="1">
    <mergeCell ref="E1:H1"/>
  </mergeCells>
  <phoneticPr fontId="8" type="noConversion"/>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333D7-93DD-4AF5-9680-03E25C79B1E6}">
  <sheetPr codeName="Sheet17">
    <tabColor rgb="FFFFFF00"/>
  </sheetPr>
  <dimension ref="A1:J118"/>
  <sheetViews>
    <sheetView view="pageBreakPreview" zoomScale="75" zoomScaleNormal="68" zoomScaleSheetLayoutView="125" workbookViewId="0">
      <selection activeCell="H87" sqref="H87"/>
    </sheetView>
  </sheetViews>
  <sheetFormatPr defaultColWidth="8.81640625" defaultRowHeight="12.5" x14ac:dyDescent="0.25"/>
  <cols>
    <col min="1" max="1" width="9.36328125" customWidth="1"/>
    <col min="2" max="2" width="9" bestFit="1" customWidth="1"/>
    <col min="3" max="3" width="3.1796875" bestFit="1" customWidth="1"/>
    <col min="4" max="4" width="3.1796875" customWidth="1"/>
    <col min="5" max="5" width="40.6328125" customWidth="1"/>
    <col min="6" max="6" width="23.36328125" bestFit="1" customWidth="1"/>
    <col min="7" max="9" width="20.6328125" customWidth="1"/>
    <col min="10" max="258" width="9.1796875"/>
    <col min="259" max="259" width="9.36328125" customWidth="1"/>
    <col min="260" max="260" width="6.6328125" customWidth="1"/>
    <col min="261" max="261" width="40.6328125" customWidth="1"/>
    <col min="262" max="265" width="9.36328125" customWidth="1"/>
    <col min="266" max="514" width="9.1796875"/>
    <col min="515" max="515" width="9.36328125" customWidth="1"/>
    <col min="516" max="516" width="6.6328125" customWidth="1"/>
    <col min="517" max="517" width="40.6328125" customWidth="1"/>
    <col min="518" max="521" width="9.36328125" customWidth="1"/>
    <col min="522" max="770" width="9.1796875"/>
    <col min="771" max="771" width="9.36328125" customWidth="1"/>
    <col min="772" max="772" width="6.6328125" customWidth="1"/>
    <col min="773" max="773" width="40.6328125" customWidth="1"/>
    <col min="774" max="777" width="9.36328125" customWidth="1"/>
    <col min="778" max="1026" width="9.1796875"/>
    <col min="1027" max="1027" width="9.36328125" customWidth="1"/>
    <col min="1028" max="1028" width="6.6328125" customWidth="1"/>
    <col min="1029" max="1029" width="40.6328125" customWidth="1"/>
    <col min="1030" max="1033" width="9.36328125" customWidth="1"/>
    <col min="1034" max="1282" width="9.1796875"/>
    <col min="1283" max="1283" width="9.36328125" customWidth="1"/>
    <col min="1284" max="1284" width="6.6328125" customWidth="1"/>
    <col min="1285" max="1285" width="40.6328125" customWidth="1"/>
    <col min="1286" max="1289" width="9.36328125" customWidth="1"/>
    <col min="1290" max="1538" width="9.1796875"/>
    <col min="1539" max="1539" width="9.36328125" customWidth="1"/>
    <col min="1540" max="1540" width="6.6328125" customWidth="1"/>
    <col min="1541" max="1541" width="40.6328125" customWidth="1"/>
    <col min="1542" max="1545" width="9.36328125" customWidth="1"/>
    <col min="1546" max="1794" width="9.1796875"/>
    <col min="1795" max="1795" width="9.36328125" customWidth="1"/>
    <col min="1796" max="1796" width="6.6328125" customWidth="1"/>
    <col min="1797" max="1797" width="40.6328125" customWidth="1"/>
    <col min="1798" max="1801" width="9.36328125" customWidth="1"/>
    <col min="1802" max="2050" width="9.1796875"/>
    <col min="2051" max="2051" width="9.36328125" customWidth="1"/>
    <col min="2052" max="2052" width="6.6328125" customWidth="1"/>
    <col min="2053" max="2053" width="40.6328125" customWidth="1"/>
    <col min="2054" max="2057" width="9.36328125" customWidth="1"/>
    <col min="2058" max="2306" width="9.1796875"/>
    <col min="2307" max="2307" width="9.36328125" customWidth="1"/>
    <col min="2308" max="2308" width="6.6328125" customWidth="1"/>
    <col min="2309" max="2309" width="40.6328125" customWidth="1"/>
    <col min="2310" max="2313" width="9.36328125" customWidth="1"/>
    <col min="2314" max="2562" width="9.1796875"/>
    <col min="2563" max="2563" width="9.36328125" customWidth="1"/>
    <col min="2564" max="2564" width="6.6328125" customWidth="1"/>
    <col min="2565" max="2565" width="40.6328125" customWidth="1"/>
    <col min="2566" max="2569" width="9.36328125" customWidth="1"/>
    <col min="2570" max="2818" width="9.1796875"/>
    <col min="2819" max="2819" width="9.36328125" customWidth="1"/>
    <col min="2820" max="2820" width="6.6328125" customWidth="1"/>
    <col min="2821" max="2821" width="40.6328125" customWidth="1"/>
    <col min="2822" max="2825" width="9.36328125" customWidth="1"/>
    <col min="2826" max="3074" width="9.1796875"/>
    <col min="3075" max="3075" width="9.36328125" customWidth="1"/>
    <col min="3076" max="3076" width="6.6328125" customWidth="1"/>
    <col min="3077" max="3077" width="40.6328125" customWidth="1"/>
    <col min="3078" max="3081" width="9.36328125" customWidth="1"/>
    <col min="3082" max="3330" width="9.1796875"/>
    <col min="3331" max="3331" width="9.36328125" customWidth="1"/>
    <col min="3332" max="3332" width="6.6328125" customWidth="1"/>
    <col min="3333" max="3333" width="40.6328125" customWidth="1"/>
    <col min="3334" max="3337" width="9.36328125" customWidth="1"/>
    <col min="3338" max="3586" width="9.1796875"/>
    <col min="3587" max="3587" width="9.36328125" customWidth="1"/>
    <col min="3588" max="3588" width="6.6328125" customWidth="1"/>
    <col min="3589" max="3589" width="40.6328125" customWidth="1"/>
    <col min="3590" max="3593" width="9.36328125" customWidth="1"/>
    <col min="3594" max="3842" width="9.1796875"/>
    <col min="3843" max="3843" width="9.36328125" customWidth="1"/>
    <col min="3844" max="3844" width="6.6328125" customWidth="1"/>
    <col min="3845" max="3845" width="40.6328125" customWidth="1"/>
    <col min="3846" max="3849" width="9.36328125" customWidth="1"/>
    <col min="3850" max="4098" width="9.1796875"/>
    <col min="4099" max="4099" width="9.36328125" customWidth="1"/>
    <col min="4100" max="4100" width="6.6328125" customWidth="1"/>
    <col min="4101" max="4101" width="40.6328125" customWidth="1"/>
    <col min="4102" max="4105" width="9.36328125" customWidth="1"/>
    <col min="4106" max="4354" width="9.1796875"/>
    <col min="4355" max="4355" width="9.36328125" customWidth="1"/>
    <col min="4356" max="4356" width="6.6328125" customWidth="1"/>
    <col min="4357" max="4357" width="40.6328125" customWidth="1"/>
    <col min="4358" max="4361" width="9.36328125" customWidth="1"/>
    <col min="4362" max="4610" width="9.1796875"/>
    <col min="4611" max="4611" width="9.36328125" customWidth="1"/>
    <col min="4612" max="4612" width="6.6328125" customWidth="1"/>
    <col min="4613" max="4613" width="40.6328125" customWidth="1"/>
    <col min="4614" max="4617" width="9.36328125" customWidth="1"/>
    <col min="4618" max="4866" width="9.1796875"/>
    <col min="4867" max="4867" width="9.36328125" customWidth="1"/>
    <col min="4868" max="4868" width="6.6328125" customWidth="1"/>
    <col min="4869" max="4869" width="40.6328125" customWidth="1"/>
    <col min="4870" max="4873" width="9.36328125" customWidth="1"/>
    <col min="4874" max="5122" width="9.1796875"/>
    <col min="5123" max="5123" width="9.36328125" customWidth="1"/>
    <col min="5124" max="5124" width="6.6328125" customWidth="1"/>
    <col min="5125" max="5125" width="40.6328125" customWidth="1"/>
    <col min="5126" max="5129" width="9.36328125" customWidth="1"/>
    <col min="5130" max="5378" width="9.1796875"/>
    <col min="5379" max="5379" width="9.36328125" customWidth="1"/>
    <col min="5380" max="5380" width="6.6328125" customWidth="1"/>
    <col min="5381" max="5381" width="40.6328125" customWidth="1"/>
    <col min="5382" max="5385" width="9.36328125" customWidth="1"/>
    <col min="5386" max="5634" width="9.1796875"/>
    <col min="5635" max="5635" width="9.36328125" customWidth="1"/>
    <col min="5636" max="5636" width="6.6328125" customWidth="1"/>
    <col min="5637" max="5637" width="40.6328125" customWidth="1"/>
    <col min="5638" max="5641" width="9.36328125" customWidth="1"/>
    <col min="5642" max="5890" width="9.1796875"/>
    <col min="5891" max="5891" width="9.36328125" customWidth="1"/>
    <col min="5892" max="5892" width="6.6328125" customWidth="1"/>
    <col min="5893" max="5893" width="40.6328125" customWidth="1"/>
    <col min="5894" max="5897" width="9.36328125" customWidth="1"/>
    <col min="5898" max="6146" width="9.1796875"/>
    <col min="6147" max="6147" width="9.36328125" customWidth="1"/>
    <col min="6148" max="6148" width="6.6328125" customWidth="1"/>
    <col min="6149" max="6149" width="40.6328125" customWidth="1"/>
    <col min="6150" max="6153" width="9.36328125" customWidth="1"/>
    <col min="6154" max="6402" width="9.1796875"/>
    <col min="6403" max="6403" width="9.36328125" customWidth="1"/>
    <col min="6404" max="6404" width="6.6328125" customWidth="1"/>
    <col min="6405" max="6405" width="40.6328125" customWidth="1"/>
    <col min="6406" max="6409" width="9.36328125" customWidth="1"/>
    <col min="6410" max="6658" width="9.1796875"/>
    <col min="6659" max="6659" width="9.36328125" customWidth="1"/>
    <col min="6660" max="6660" width="6.6328125" customWidth="1"/>
    <col min="6661" max="6661" width="40.6328125" customWidth="1"/>
    <col min="6662" max="6665" width="9.36328125" customWidth="1"/>
    <col min="6666" max="6914" width="9.1796875"/>
    <col min="6915" max="6915" width="9.36328125" customWidth="1"/>
    <col min="6916" max="6916" width="6.6328125" customWidth="1"/>
    <col min="6917" max="6917" width="40.6328125" customWidth="1"/>
    <col min="6918" max="6921" width="9.36328125" customWidth="1"/>
    <col min="6922" max="7170" width="9.1796875"/>
    <col min="7171" max="7171" width="9.36328125" customWidth="1"/>
    <col min="7172" max="7172" width="6.6328125" customWidth="1"/>
    <col min="7173" max="7173" width="40.6328125" customWidth="1"/>
    <col min="7174" max="7177" width="9.36328125" customWidth="1"/>
    <col min="7178" max="7426" width="9.1796875"/>
    <col min="7427" max="7427" width="9.36328125" customWidth="1"/>
    <col min="7428" max="7428" width="6.6328125" customWidth="1"/>
    <col min="7429" max="7429" width="40.6328125" customWidth="1"/>
    <col min="7430" max="7433" width="9.36328125" customWidth="1"/>
    <col min="7434" max="7682" width="9.1796875"/>
    <col min="7683" max="7683" width="9.36328125" customWidth="1"/>
    <col min="7684" max="7684" width="6.6328125" customWidth="1"/>
    <col min="7685" max="7685" width="40.6328125" customWidth="1"/>
    <col min="7686" max="7689" width="9.36328125" customWidth="1"/>
    <col min="7690" max="7938" width="9.1796875"/>
    <col min="7939" max="7939" width="9.36328125" customWidth="1"/>
    <col min="7940" max="7940" width="6.6328125" customWidth="1"/>
    <col min="7941" max="7941" width="40.6328125" customWidth="1"/>
    <col min="7942" max="7945" width="9.36328125" customWidth="1"/>
    <col min="7946" max="8194" width="9.1796875"/>
    <col min="8195" max="8195" width="9.36328125" customWidth="1"/>
    <col min="8196" max="8196" width="6.6328125" customWidth="1"/>
    <col min="8197" max="8197" width="40.6328125" customWidth="1"/>
    <col min="8198" max="8201" width="9.36328125" customWidth="1"/>
    <col min="8202" max="8450" width="9.1796875"/>
    <col min="8451" max="8451" width="9.36328125" customWidth="1"/>
    <col min="8452" max="8452" width="6.6328125" customWidth="1"/>
    <col min="8453" max="8453" width="40.6328125" customWidth="1"/>
    <col min="8454" max="8457" width="9.36328125" customWidth="1"/>
    <col min="8458" max="8706" width="9.1796875"/>
    <col min="8707" max="8707" width="9.36328125" customWidth="1"/>
    <col min="8708" max="8708" width="6.6328125" customWidth="1"/>
    <col min="8709" max="8709" width="40.6328125" customWidth="1"/>
    <col min="8710" max="8713" width="9.36328125" customWidth="1"/>
    <col min="8714" max="8962" width="9.1796875"/>
    <col min="8963" max="8963" width="9.36328125" customWidth="1"/>
    <col min="8964" max="8964" width="6.6328125" customWidth="1"/>
    <col min="8965" max="8965" width="40.6328125" customWidth="1"/>
    <col min="8966" max="8969" width="9.36328125" customWidth="1"/>
    <col min="8970" max="9218" width="9.1796875"/>
    <col min="9219" max="9219" width="9.36328125" customWidth="1"/>
    <col min="9220" max="9220" width="6.6328125" customWidth="1"/>
    <col min="9221" max="9221" width="40.6328125" customWidth="1"/>
    <col min="9222" max="9225" width="9.36328125" customWidth="1"/>
    <col min="9226" max="9474" width="9.1796875"/>
    <col min="9475" max="9475" width="9.36328125" customWidth="1"/>
    <col min="9476" max="9476" width="6.6328125" customWidth="1"/>
    <col min="9477" max="9477" width="40.6328125" customWidth="1"/>
    <col min="9478" max="9481" width="9.36328125" customWidth="1"/>
    <col min="9482" max="9730" width="9.1796875"/>
    <col min="9731" max="9731" width="9.36328125" customWidth="1"/>
    <col min="9732" max="9732" width="6.6328125" customWidth="1"/>
    <col min="9733" max="9733" width="40.6328125" customWidth="1"/>
    <col min="9734" max="9737" width="9.36328125" customWidth="1"/>
    <col min="9738" max="9986" width="9.1796875"/>
    <col min="9987" max="9987" width="9.36328125" customWidth="1"/>
    <col min="9988" max="9988" width="6.6328125" customWidth="1"/>
    <col min="9989" max="9989" width="40.6328125" customWidth="1"/>
    <col min="9990" max="9993" width="9.36328125" customWidth="1"/>
    <col min="9994" max="10242" width="9.1796875"/>
    <col min="10243" max="10243" width="9.36328125" customWidth="1"/>
    <col min="10244" max="10244" width="6.6328125" customWidth="1"/>
    <col min="10245" max="10245" width="40.6328125" customWidth="1"/>
    <col min="10246" max="10249" width="9.36328125" customWidth="1"/>
    <col min="10250" max="10498" width="9.1796875"/>
    <col min="10499" max="10499" width="9.36328125" customWidth="1"/>
    <col min="10500" max="10500" width="6.6328125" customWidth="1"/>
    <col min="10501" max="10501" width="40.6328125" customWidth="1"/>
    <col min="10502" max="10505" width="9.36328125" customWidth="1"/>
    <col min="10506" max="10754" width="9.1796875"/>
    <col min="10755" max="10755" width="9.36328125" customWidth="1"/>
    <col min="10756" max="10756" width="6.6328125" customWidth="1"/>
    <col min="10757" max="10757" width="40.6328125" customWidth="1"/>
    <col min="10758" max="10761" width="9.36328125" customWidth="1"/>
    <col min="10762" max="11010" width="9.1796875"/>
    <col min="11011" max="11011" width="9.36328125" customWidth="1"/>
    <col min="11012" max="11012" width="6.6328125" customWidth="1"/>
    <col min="11013" max="11013" width="40.6328125" customWidth="1"/>
    <col min="11014" max="11017" width="9.36328125" customWidth="1"/>
    <col min="11018" max="11266" width="9.1796875"/>
    <col min="11267" max="11267" width="9.36328125" customWidth="1"/>
    <col min="11268" max="11268" width="6.6328125" customWidth="1"/>
    <col min="11269" max="11269" width="40.6328125" customWidth="1"/>
    <col min="11270" max="11273" width="9.36328125" customWidth="1"/>
    <col min="11274" max="11522" width="9.1796875"/>
    <col min="11523" max="11523" width="9.36328125" customWidth="1"/>
    <col min="11524" max="11524" width="6.6328125" customWidth="1"/>
    <col min="11525" max="11525" width="40.6328125" customWidth="1"/>
    <col min="11526" max="11529" width="9.36328125" customWidth="1"/>
    <col min="11530" max="11778" width="9.1796875"/>
    <col min="11779" max="11779" width="9.36328125" customWidth="1"/>
    <col min="11780" max="11780" width="6.6328125" customWidth="1"/>
    <col min="11781" max="11781" width="40.6328125" customWidth="1"/>
    <col min="11782" max="11785" width="9.36328125" customWidth="1"/>
    <col min="11786" max="12034" width="9.1796875"/>
    <col min="12035" max="12035" width="9.36328125" customWidth="1"/>
    <col min="12036" max="12036" width="6.6328125" customWidth="1"/>
    <col min="12037" max="12037" width="40.6328125" customWidth="1"/>
    <col min="12038" max="12041" width="9.36328125" customWidth="1"/>
    <col min="12042" max="12290" width="9.1796875"/>
    <col min="12291" max="12291" width="9.36328125" customWidth="1"/>
    <col min="12292" max="12292" width="6.6328125" customWidth="1"/>
    <col min="12293" max="12293" width="40.6328125" customWidth="1"/>
    <col min="12294" max="12297" width="9.36328125" customWidth="1"/>
    <col min="12298" max="12546" width="9.1796875"/>
    <col min="12547" max="12547" width="9.36328125" customWidth="1"/>
    <col min="12548" max="12548" width="6.6328125" customWidth="1"/>
    <col min="12549" max="12549" width="40.6328125" customWidth="1"/>
    <col min="12550" max="12553" width="9.36328125" customWidth="1"/>
    <col min="12554" max="12802" width="9.1796875"/>
    <col min="12803" max="12803" width="9.36328125" customWidth="1"/>
    <col min="12804" max="12804" width="6.6328125" customWidth="1"/>
    <col min="12805" max="12805" width="40.6328125" customWidth="1"/>
    <col min="12806" max="12809" width="9.36328125" customWidth="1"/>
    <col min="12810" max="13058" width="9.1796875"/>
    <col min="13059" max="13059" width="9.36328125" customWidth="1"/>
    <col min="13060" max="13060" width="6.6328125" customWidth="1"/>
    <col min="13061" max="13061" width="40.6328125" customWidth="1"/>
    <col min="13062" max="13065" width="9.36328125" customWidth="1"/>
    <col min="13066" max="13314" width="9.1796875"/>
    <col min="13315" max="13315" width="9.36328125" customWidth="1"/>
    <col min="13316" max="13316" width="6.6328125" customWidth="1"/>
    <col min="13317" max="13317" width="40.6328125" customWidth="1"/>
    <col min="13318" max="13321" width="9.36328125" customWidth="1"/>
    <col min="13322" max="13570" width="9.1796875"/>
    <col min="13571" max="13571" width="9.36328125" customWidth="1"/>
    <col min="13572" max="13572" width="6.6328125" customWidth="1"/>
    <col min="13573" max="13573" width="40.6328125" customWidth="1"/>
    <col min="13574" max="13577" width="9.36328125" customWidth="1"/>
    <col min="13578" max="13826" width="9.1796875"/>
    <col min="13827" max="13827" width="9.36328125" customWidth="1"/>
    <col min="13828" max="13828" width="6.6328125" customWidth="1"/>
    <col min="13829" max="13829" width="40.6328125" customWidth="1"/>
    <col min="13830" max="13833" width="9.36328125" customWidth="1"/>
    <col min="13834" max="14082" width="9.1796875"/>
    <col min="14083" max="14083" width="9.36328125" customWidth="1"/>
    <col min="14084" max="14084" width="6.6328125" customWidth="1"/>
    <col min="14085" max="14085" width="40.6328125" customWidth="1"/>
    <col min="14086" max="14089" width="9.36328125" customWidth="1"/>
    <col min="14090" max="14338" width="9.1796875"/>
    <col min="14339" max="14339" width="9.36328125" customWidth="1"/>
    <col min="14340" max="14340" width="6.6328125" customWidth="1"/>
    <col min="14341" max="14341" width="40.6328125" customWidth="1"/>
    <col min="14342" max="14345" width="9.36328125" customWidth="1"/>
    <col min="14346" max="14594" width="9.1796875"/>
    <col min="14595" max="14595" width="9.36328125" customWidth="1"/>
    <col min="14596" max="14596" width="6.6328125" customWidth="1"/>
    <col min="14597" max="14597" width="40.6328125" customWidth="1"/>
    <col min="14598" max="14601" width="9.36328125" customWidth="1"/>
    <col min="14602" max="14850" width="9.1796875"/>
    <col min="14851" max="14851" width="9.36328125" customWidth="1"/>
    <col min="14852" max="14852" width="6.6328125" customWidth="1"/>
    <col min="14853" max="14853" width="40.6328125" customWidth="1"/>
    <col min="14854" max="14857" width="9.36328125" customWidth="1"/>
    <col min="14858" max="15106" width="9.1796875"/>
    <col min="15107" max="15107" width="9.36328125" customWidth="1"/>
    <col min="15108" max="15108" width="6.6328125" customWidth="1"/>
    <col min="15109" max="15109" width="40.6328125" customWidth="1"/>
    <col min="15110" max="15113" width="9.36328125" customWidth="1"/>
    <col min="15114" max="15362" width="9.1796875"/>
    <col min="15363" max="15363" width="9.36328125" customWidth="1"/>
    <col min="15364" max="15364" width="6.6328125" customWidth="1"/>
    <col min="15365" max="15365" width="40.6328125" customWidth="1"/>
    <col min="15366" max="15369" width="9.36328125" customWidth="1"/>
    <col min="15370" max="15618" width="9.1796875"/>
    <col min="15619" max="15619" width="9.36328125" customWidth="1"/>
    <col min="15620" max="15620" width="6.6328125" customWidth="1"/>
    <col min="15621" max="15621" width="40.6328125" customWidth="1"/>
    <col min="15622" max="15625" width="9.36328125" customWidth="1"/>
    <col min="15626" max="15874" width="9.1796875"/>
    <col min="15875" max="15875" width="9.36328125" customWidth="1"/>
    <col min="15876" max="15876" width="6.6328125" customWidth="1"/>
    <col min="15877" max="15877" width="40.6328125" customWidth="1"/>
    <col min="15878" max="15881" width="9.36328125" customWidth="1"/>
    <col min="15882" max="16130" width="9.1796875"/>
    <col min="16131" max="16131" width="9.36328125" customWidth="1"/>
    <col min="16132" max="16132" width="6.6328125" customWidth="1"/>
    <col min="16133" max="16133" width="40.6328125" customWidth="1"/>
    <col min="16134" max="16137" width="9.36328125" customWidth="1"/>
    <col min="16138" max="16384" width="9.1796875"/>
  </cols>
  <sheetData>
    <row r="1" spans="1:10" ht="48" customHeight="1" x14ac:dyDescent="0.25">
      <c r="A1" s="23" t="s">
        <v>1745</v>
      </c>
      <c r="B1" s="10"/>
      <c r="C1" s="10"/>
      <c r="D1" s="10"/>
      <c r="E1" s="10"/>
      <c r="F1" s="652" t="s">
        <v>1746</v>
      </c>
      <c r="G1" s="652"/>
      <c r="H1" s="652"/>
      <c r="I1" s="652"/>
    </row>
    <row r="2" spans="1:10" ht="13" x14ac:dyDescent="0.3">
      <c r="A2" s="24" t="s">
        <v>23</v>
      </c>
      <c r="B2" s="24"/>
      <c r="C2" s="563"/>
      <c r="D2" s="9"/>
      <c r="E2" s="9" t="s">
        <v>24</v>
      </c>
      <c r="F2" s="9" t="s">
        <v>25</v>
      </c>
      <c r="G2" s="9" t="s">
        <v>26</v>
      </c>
      <c r="H2" s="9" t="s">
        <v>27</v>
      </c>
      <c r="I2" s="9" t="s">
        <v>28</v>
      </c>
      <c r="J2" s="518"/>
    </row>
    <row r="3" spans="1:10" x14ac:dyDescent="0.25">
      <c r="A3" s="7"/>
      <c r="B3" s="7"/>
      <c r="C3" s="564"/>
      <c r="D3" s="6"/>
      <c r="E3" s="5"/>
      <c r="F3" s="6"/>
      <c r="G3" s="6"/>
      <c r="H3" s="5"/>
      <c r="I3" s="5"/>
    </row>
    <row r="4" spans="1:10" x14ac:dyDescent="0.25">
      <c r="A4" s="8"/>
      <c r="B4" s="8"/>
      <c r="C4" s="581"/>
      <c r="D4" s="581"/>
      <c r="E4" s="582"/>
      <c r="F4" s="6"/>
      <c r="G4" s="6"/>
      <c r="H4" s="5"/>
      <c r="I4" s="5"/>
    </row>
    <row r="5" spans="1:10" ht="13" hidden="1" x14ac:dyDescent="0.25">
      <c r="A5" s="555" t="s">
        <v>1747</v>
      </c>
      <c r="B5" s="555"/>
      <c r="C5" s="556"/>
      <c r="D5" s="556"/>
      <c r="E5" s="520" t="s">
        <v>1748</v>
      </c>
      <c r="F5" s="16"/>
      <c r="G5" s="16"/>
      <c r="H5" s="15"/>
      <c r="I5" s="158"/>
    </row>
    <row r="6" spans="1:10" ht="25" hidden="1" x14ac:dyDescent="0.25">
      <c r="A6" s="555"/>
      <c r="B6" s="555" t="s">
        <v>1749</v>
      </c>
      <c r="C6" s="556"/>
      <c r="D6" s="556"/>
      <c r="E6" s="559" t="s">
        <v>1750</v>
      </c>
      <c r="F6" s="91" t="s">
        <v>86</v>
      </c>
      <c r="G6" s="16" t="s">
        <v>87</v>
      </c>
      <c r="H6" s="16" t="s">
        <v>88</v>
      </c>
      <c r="I6" s="159"/>
    </row>
    <row r="7" spans="1:10" ht="25" hidden="1" x14ac:dyDescent="0.25">
      <c r="A7" s="555"/>
      <c r="B7" s="555" t="s">
        <v>1751</v>
      </c>
      <c r="C7" s="556"/>
      <c r="D7" s="556"/>
      <c r="E7" s="559" t="s">
        <v>1752</v>
      </c>
      <c r="F7" s="91" t="s">
        <v>91</v>
      </c>
      <c r="G7" s="160">
        <f>I6</f>
        <v>0</v>
      </c>
      <c r="H7" s="560"/>
      <c r="I7" s="159">
        <f>G7*H7</f>
        <v>0</v>
      </c>
    </row>
    <row r="8" spans="1:10" ht="13" hidden="1" x14ac:dyDescent="0.25">
      <c r="A8" s="555" t="s">
        <v>1753</v>
      </c>
      <c r="B8" s="555"/>
      <c r="C8" s="556"/>
      <c r="D8" s="556"/>
      <c r="E8" s="520" t="s">
        <v>1754</v>
      </c>
      <c r="F8" s="91"/>
      <c r="G8" s="16"/>
      <c r="H8" s="16"/>
      <c r="I8" s="159"/>
    </row>
    <row r="9" spans="1:10" hidden="1" x14ac:dyDescent="0.25">
      <c r="A9" s="555"/>
      <c r="B9" s="555" t="s">
        <v>1755</v>
      </c>
      <c r="C9" s="556"/>
      <c r="D9" s="556"/>
      <c r="E9" s="559" t="s">
        <v>1756</v>
      </c>
      <c r="F9" s="91" t="s">
        <v>86</v>
      </c>
      <c r="G9" s="16" t="s">
        <v>87</v>
      </c>
      <c r="H9" s="16" t="s">
        <v>88</v>
      </c>
      <c r="I9" s="159"/>
    </row>
    <row r="10" spans="1:10" ht="25" hidden="1" x14ac:dyDescent="0.25">
      <c r="A10" s="555"/>
      <c r="B10" s="555" t="s">
        <v>1757</v>
      </c>
      <c r="C10" s="556"/>
      <c r="D10" s="556"/>
      <c r="E10" s="559" t="s">
        <v>1758</v>
      </c>
      <c r="F10" s="91" t="s">
        <v>91</v>
      </c>
      <c r="G10" s="160">
        <f>I9</f>
        <v>0</v>
      </c>
      <c r="H10" s="560"/>
      <c r="I10" s="159">
        <f>G10*H10</f>
        <v>0</v>
      </c>
    </row>
    <row r="11" spans="1:10" ht="26" hidden="1" x14ac:dyDescent="0.25">
      <c r="A11" s="555" t="s">
        <v>1759</v>
      </c>
      <c r="B11" s="555"/>
      <c r="C11" s="556"/>
      <c r="D11" s="556"/>
      <c r="E11" s="520" t="s">
        <v>1760</v>
      </c>
      <c r="F11" s="16" t="s">
        <v>1737</v>
      </c>
      <c r="G11" s="16"/>
      <c r="H11" s="160"/>
      <c r="I11" s="74">
        <f>G11*H11</f>
        <v>0</v>
      </c>
    </row>
    <row r="12" spans="1:10" ht="26" hidden="1" x14ac:dyDescent="0.25">
      <c r="A12" s="555" t="s">
        <v>1761</v>
      </c>
      <c r="B12" s="555"/>
      <c r="C12" s="556"/>
      <c r="D12" s="556"/>
      <c r="E12" s="30" t="s">
        <v>1762</v>
      </c>
      <c r="F12" s="91"/>
      <c r="G12" s="16"/>
      <c r="H12" s="160"/>
      <c r="I12" s="159"/>
    </row>
    <row r="13" spans="1:10" hidden="1" x14ac:dyDescent="0.25">
      <c r="A13" s="555"/>
      <c r="B13" s="555" t="s">
        <v>1763</v>
      </c>
      <c r="C13" s="556"/>
      <c r="D13" s="556"/>
      <c r="E13" s="31" t="s">
        <v>1764</v>
      </c>
      <c r="F13" s="91"/>
      <c r="G13" s="16"/>
      <c r="H13" s="160"/>
      <c r="I13" s="159"/>
    </row>
    <row r="14" spans="1:10" hidden="1" x14ac:dyDescent="0.25">
      <c r="A14" s="555"/>
      <c r="B14" s="555"/>
      <c r="C14" s="16" t="s">
        <v>125</v>
      </c>
      <c r="D14" s="16"/>
      <c r="E14" s="559" t="s">
        <v>1765</v>
      </c>
      <c r="F14" s="16" t="s">
        <v>0</v>
      </c>
      <c r="G14" s="16"/>
      <c r="H14" s="160"/>
      <c r="I14" s="74">
        <f>G14*H14</f>
        <v>0</v>
      </c>
    </row>
    <row r="15" spans="1:10" hidden="1" x14ac:dyDescent="0.25">
      <c r="A15" s="555"/>
      <c r="B15" s="555"/>
      <c r="C15" s="16" t="s">
        <v>128</v>
      </c>
      <c r="D15" s="16"/>
      <c r="E15" s="559" t="s">
        <v>1766</v>
      </c>
      <c r="F15" s="16" t="s">
        <v>0</v>
      </c>
      <c r="G15" s="16"/>
      <c r="H15" s="160"/>
      <c r="I15" s="74">
        <f>G15*H15</f>
        <v>0</v>
      </c>
    </row>
    <row r="16" spans="1:10" hidden="1" x14ac:dyDescent="0.25">
      <c r="A16" s="555"/>
      <c r="B16" s="555"/>
      <c r="C16" s="16" t="s">
        <v>17</v>
      </c>
      <c r="D16" s="16"/>
      <c r="E16" s="31" t="s">
        <v>1767</v>
      </c>
      <c r="F16" s="583"/>
      <c r="G16" s="16"/>
      <c r="H16" s="160"/>
      <c r="I16" s="74">
        <f>G16*H16</f>
        <v>0</v>
      </c>
      <c r="J16" s="256" t="s">
        <v>37</v>
      </c>
    </row>
    <row r="17" spans="1:10" hidden="1" x14ac:dyDescent="0.25">
      <c r="A17" s="555"/>
      <c r="B17" s="555" t="s">
        <v>1768</v>
      </c>
      <c r="C17" s="556"/>
      <c r="D17" s="556"/>
      <c r="E17" s="31" t="s">
        <v>1769</v>
      </c>
      <c r="F17" s="91"/>
      <c r="G17" s="16"/>
      <c r="H17" s="160"/>
      <c r="I17" s="159"/>
    </row>
    <row r="18" spans="1:10" hidden="1" x14ac:dyDescent="0.25">
      <c r="A18" s="555"/>
      <c r="B18" s="555"/>
      <c r="C18" s="16" t="s">
        <v>125</v>
      </c>
      <c r="D18" s="16"/>
      <c r="E18" s="31" t="s">
        <v>1770</v>
      </c>
      <c r="F18" s="16" t="s">
        <v>0</v>
      </c>
      <c r="G18" s="16"/>
      <c r="H18" s="160"/>
      <c r="I18" s="74">
        <f>G18*H18</f>
        <v>0</v>
      </c>
    </row>
    <row r="19" spans="1:10" hidden="1" x14ac:dyDescent="0.25">
      <c r="A19" s="555"/>
      <c r="B19" s="555"/>
      <c r="C19" s="16" t="s">
        <v>128</v>
      </c>
      <c r="D19" s="16"/>
      <c r="E19" s="31" t="s">
        <v>1771</v>
      </c>
      <c r="F19" s="16" t="s">
        <v>0</v>
      </c>
      <c r="G19" s="16"/>
      <c r="H19" s="160"/>
      <c r="I19" s="74">
        <f>G19*H19</f>
        <v>0</v>
      </c>
    </row>
    <row r="20" spans="1:10" hidden="1" x14ac:dyDescent="0.25">
      <c r="A20" s="555"/>
      <c r="B20" s="555"/>
      <c r="C20" s="16" t="s">
        <v>17</v>
      </c>
      <c r="D20" s="16"/>
      <c r="E20" s="31" t="s">
        <v>1772</v>
      </c>
      <c r="F20" s="583"/>
      <c r="G20" s="16"/>
      <c r="H20" s="160"/>
      <c r="I20" s="74">
        <f>G20*H20</f>
        <v>0</v>
      </c>
      <c r="J20" s="256" t="s">
        <v>37</v>
      </c>
    </row>
    <row r="21" spans="1:10" hidden="1" x14ac:dyDescent="0.25">
      <c r="A21" s="555"/>
      <c r="B21" s="555" t="s">
        <v>1773</v>
      </c>
      <c r="C21" s="556"/>
      <c r="D21" s="556"/>
      <c r="E21" s="31" t="s">
        <v>1774</v>
      </c>
      <c r="F21" s="91"/>
      <c r="G21" s="16"/>
      <c r="H21" s="160"/>
      <c r="I21" s="159"/>
    </row>
    <row r="22" spans="1:10" hidden="1" x14ac:dyDescent="0.25">
      <c r="A22" s="555"/>
      <c r="B22" s="555"/>
      <c r="C22" s="16" t="s">
        <v>125</v>
      </c>
      <c r="D22" s="16"/>
      <c r="E22" s="31" t="s">
        <v>1770</v>
      </c>
      <c r="F22" s="16" t="s">
        <v>0</v>
      </c>
      <c r="G22" s="16"/>
      <c r="H22" s="160"/>
      <c r="I22" s="74">
        <f>G22*H22</f>
        <v>0</v>
      </c>
    </row>
    <row r="23" spans="1:10" hidden="1" x14ac:dyDescent="0.25">
      <c r="A23" s="555"/>
      <c r="B23" s="555"/>
      <c r="C23" s="16" t="s">
        <v>128</v>
      </c>
      <c r="D23" s="16"/>
      <c r="E23" s="31" t="s">
        <v>1771</v>
      </c>
      <c r="F23" s="16" t="s">
        <v>0</v>
      </c>
      <c r="G23" s="16"/>
      <c r="H23" s="160"/>
      <c r="I23" s="74">
        <f>G23*H23</f>
        <v>0</v>
      </c>
    </row>
    <row r="24" spans="1:10" hidden="1" x14ac:dyDescent="0.25">
      <c r="A24" s="555"/>
      <c r="B24" s="555"/>
      <c r="C24" s="16" t="s">
        <v>17</v>
      </c>
      <c r="D24" s="16"/>
      <c r="E24" s="31" t="s">
        <v>1772</v>
      </c>
      <c r="F24" s="583"/>
      <c r="G24" s="16"/>
      <c r="H24" s="160"/>
      <c r="I24" s="74">
        <f>G24*H24</f>
        <v>0</v>
      </c>
      <c r="J24" s="256" t="s">
        <v>37</v>
      </c>
    </row>
    <row r="25" spans="1:10" hidden="1" x14ac:dyDescent="0.25">
      <c r="A25" s="555"/>
      <c r="B25" s="555" t="s">
        <v>1775</v>
      </c>
      <c r="C25" s="556"/>
      <c r="D25" s="556"/>
      <c r="E25" s="31" t="s">
        <v>1776</v>
      </c>
      <c r="F25" s="91"/>
      <c r="G25" s="16"/>
      <c r="H25" s="160"/>
      <c r="I25" s="159"/>
    </row>
    <row r="26" spans="1:10" hidden="1" x14ac:dyDescent="0.25">
      <c r="A26" s="555"/>
      <c r="B26" s="555"/>
      <c r="C26" s="16" t="s">
        <v>125</v>
      </c>
      <c r="D26" s="16"/>
      <c r="E26" s="31" t="s">
        <v>1765</v>
      </c>
      <c r="F26" s="16" t="s">
        <v>0</v>
      </c>
      <c r="G26" s="16"/>
      <c r="H26" s="160"/>
      <c r="I26" s="74">
        <f>G26*H26</f>
        <v>0</v>
      </c>
    </row>
    <row r="27" spans="1:10" hidden="1" x14ac:dyDescent="0.25">
      <c r="A27" s="555"/>
      <c r="B27" s="555"/>
      <c r="C27" s="16" t="s">
        <v>128</v>
      </c>
      <c r="D27" s="16"/>
      <c r="E27" s="31" t="s">
        <v>1766</v>
      </c>
      <c r="F27" s="16" t="s">
        <v>0</v>
      </c>
      <c r="G27" s="16"/>
      <c r="H27" s="160"/>
      <c r="I27" s="74">
        <f>G27*H27</f>
        <v>0</v>
      </c>
    </row>
    <row r="28" spans="1:10" hidden="1" x14ac:dyDescent="0.25">
      <c r="A28" s="555"/>
      <c r="B28" s="555"/>
      <c r="C28" s="16" t="s">
        <v>17</v>
      </c>
      <c r="D28" s="16"/>
      <c r="E28" s="31" t="s">
        <v>1767</v>
      </c>
      <c r="F28" s="583"/>
      <c r="G28" s="16"/>
      <c r="H28" s="160"/>
      <c r="I28" s="74">
        <f>G28*H28</f>
        <v>0</v>
      </c>
      <c r="J28" s="256" t="s">
        <v>37</v>
      </c>
    </row>
    <row r="29" spans="1:10" ht="13" x14ac:dyDescent="0.25">
      <c r="A29" s="555" t="s">
        <v>1777</v>
      </c>
      <c r="B29" s="555"/>
      <c r="C29" s="556"/>
      <c r="D29" s="556"/>
      <c r="E29" s="520" t="s">
        <v>1778</v>
      </c>
      <c r="F29" s="91"/>
      <c r="G29" s="16"/>
      <c r="H29" s="160"/>
      <c r="I29" s="159"/>
    </row>
    <row r="30" spans="1:10" ht="25" hidden="1" x14ac:dyDescent="0.25">
      <c r="A30" s="555"/>
      <c r="B30" s="555" t="s">
        <v>1779</v>
      </c>
      <c r="C30" s="556"/>
      <c r="D30" s="556"/>
      <c r="E30" s="559" t="s">
        <v>1780</v>
      </c>
      <c r="F30" s="91" t="s">
        <v>106</v>
      </c>
      <c r="G30" s="16"/>
      <c r="H30" s="160"/>
      <c r="I30" s="74">
        <f>G30*H30</f>
        <v>0</v>
      </c>
    </row>
    <row r="31" spans="1:10" ht="25" x14ac:dyDescent="0.25">
      <c r="A31" s="555"/>
      <c r="B31" s="555" t="s">
        <v>1781</v>
      </c>
      <c r="C31" s="556"/>
      <c r="D31" s="556"/>
      <c r="E31" s="559" t="s">
        <v>1782</v>
      </c>
      <c r="F31" s="91" t="s">
        <v>106</v>
      </c>
      <c r="G31" s="16">
        <v>1</v>
      </c>
      <c r="H31" s="156"/>
      <c r="I31" s="74">
        <f>G31*H31</f>
        <v>0</v>
      </c>
    </row>
    <row r="32" spans="1:10" ht="39" x14ac:dyDescent="0.25">
      <c r="A32" s="555" t="s">
        <v>1783</v>
      </c>
      <c r="B32" s="555"/>
      <c r="C32" s="556"/>
      <c r="D32" s="556"/>
      <c r="E32" s="557" t="s">
        <v>1784</v>
      </c>
      <c r="F32" s="91"/>
      <c r="G32" s="16"/>
      <c r="H32" s="160"/>
      <c r="I32" s="159"/>
    </row>
    <row r="33" spans="1:9" ht="14.5" x14ac:dyDescent="0.25">
      <c r="A33" s="555"/>
      <c r="B33" s="555" t="s">
        <v>1785</v>
      </c>
      <c r="C33" s="556"/>
      <c r="D33" s="556"/>
      <c r="E33" s="559" t="s">
        <v>774</v>
      </c>
      <c r="F33" s="16" t="s">
        <v>66</v>
      </c>
      <c r="G33" s="296">
        <v>132</v>
      </c>
      <c r="H33" s="156"/>
      <c r="I33" s="74">
        <f>G33*H33</f>
        <v>0</v>
      </c>
    </row>
    <row r="34" spans="1:9" ht="14.5" x14ac:dyDescent="0.25">
      <c r="A34" s="555"/>
      <c r="B34" s="555" t="s">
        <v>1786</v>
      </c>
      <c r="C34" s="556"/>
      <c r="D34" s="556"/>
      <c r="E34" s="559" t="s">
        <v>775</v>
      </c>
      <c r="F34" s="16" t="s">
        <v>66</v>
      </c>
      <c r="G34" s="296">
        <v>264</v>
      </c>
      <c r="H34" s="156"/>
      <c r="I34" s="74">
        <f>G34*H34</f>
        <v>0</v>
      </c>
    </row>
    <row r="35" spans="1:9" ht="14.5" hidden="1" x14ac:dyDescent="0.25">
      <c r="A35" s="555"/>
      <c r="B35" s="555" t="s">
        <v>1787</v>
      </c>
      <c r="C35" s="556"/>
      <c r="D35" s="556"/>
      <c r="E35" s="559" t="s">
        <v>1788</v>
      </c>
      <c r="F35" s="16" t="s">
        <v>66</v>
      </c>
      <c r="H35" s="160"/>
      <c r="I35" s="74">
        <f>G35*H35</f>
        <v>0</v>
      </c>
    </row>
    <row r="36" spans="1:9" ht="39" hidden="1" x14ac:dyDescent="0.25">
      <c r="A36" s="555" t="s">
        <v>1789</v>
      </c>
      <c r="B36" s="555"/>
      <c r="C36" s="556"/>
      <c r="D36" s="556"/>
      <c r="E36" s="520" t="s">
        <v>1790</v>
      </c>
      <c r="F36" s="91"/>
      <c r="G36" s="16"/>
      <c r="H36" s="160"/>
      <c r="I36" s="159"/>
    </row>
    <row r="37" spans="1:9" ht="14.5" hidden="1" x14ac:dyDescent="0.25">
      <c r="A37" s="555"/>
      <c r="B37" s="555" t="s">
        <v>1791</v>
      </c>
      <c r="C37" s="556"/>
      <c r="D37" s="556"/>
      <c r="E37" s="559" t="s">
        <v>774</v>
      </c>
      <c r="F37" s="16" t="s">
        <v>66</v>
      </c>
      <c r="G37" s="584"/>
      <c r="H37" s="160"/>
      <c r="I37" s="74">
        <f t="shared" ref="I37:I40" si="0">G37*H37</f>
        <v>0</v>
      </c>
    </row>
    <row r="38" spans="1:9" ht="14.5" hidden="1" x14ac:dyDescent="0.25">
      <c r="A38" s="555"/>
      <c r="B38" s="555" t="s">
        <v>1792</v>
      </c>
      <c r="C38" s="556"/>
      <c r="D38" s="556"/>
      <c r="E38" s="559" t="s">
        <v>775</v>
      </c>
      <c r="F38" s="16" t="s">
        <v>66</v>
      </c>
      <c r="G38" s="584"/>
      <c r="H38" s="160"/>
      <c r="I38" s="74">
        <f t="shared" si="0"/>
        <v>0</v>
      </c>
    </row>
    <row r="39" spans="1:9" ht="14.5" hidden="1" x14ac:dyDescent="0.25">
      <c r="A39" s="555"/>
      <c r="B39" s="555" t="s">
        <v>1793</v>
      </c>
      <c r="C39" s="556"/>
      <c r="D39" s="556"/>
      <c r="E39" s="559" t="s">
        <v>1788</v>
      </c>
      <c r="F39" s="16" t="s">
        <v>66</v>
      </c>
      <c r="G39" s="584"/>
      <c r="H39" s="160"/>
      <c r="I39" s="74">
        <f t="shared" si="0"/>
        <v>0</v>
      </c>
    </row>
    <row r="40" spans="1:9" ht="13" hidden="1" x14ac:dyDescent="0.25">
      <c r="A40" s="555" t="s">
        <v>1794</v>
      </c>
      <c r="B40" s="555"/>
      <c r="C40" s="556"/>
      <c r="D40" s="556"/>
      <c r="E40" s="30" t="s">
        <v>1795</v>
      </c>
      <c r="F40" s="91"/>
      <c r="G40" s="584"/>
      <c r="H40" s="160"/>
      <c r="I40" s="74">
        <f t="shared" si="0"/>
        <v>0</v>
      </c>
    </row>
    <row r="41" spans="1:9" ht="14.5" hidden="1" x14ac:dyDescent="0.25">
      <c r="A41" s="555"/>
      <c r="B41" s="555" t="s">
        <v>1796</v>
      </c>
      <c r="C41" s="556"/>
      <c r="D41" s="556"/>
      <c r="E41" s="559" t="s">
        <v>1797</v>
      </c>
      <c r="F41" s="16" t="s">
        <v>66</v>
      </c>
      <c r="G41" s="584"/>
      <c r="H41" s="160"/>
      <c r="I41" s="74">
        <f>G41*H41</f>
        <v>0</v>
      </c>
    </row>
    <row r="42" spans="1:9" ht="14.5" hidden="1" x14ac:dyDescent="0.25">
      <c r="A42" s="555"/>
      <c r="B42" s="555" t="s">
        <v>1798</v>
      </c>
      <c r="C42" s="556"/>
      <c r="D42" s="556"/>
      <c r="E42" s="559" t="s">
        <v>1799</v>
      </c>
      <c r="F42" s="16" t="s">
        <v>66</v>
      </c>
      <c r="G42" s="584"/>
      <c r="H42" s="160"/>
      <c r="I42" s="74">
        <f>G42*H42</f>
        <v>0</v>
      </c>
    </row>
    <row r="43" spans="1:9" ht="14.5" hidden="1" x14ac:dyDescent="0.25">
      <c r="A43" s="555"/>
      <c r="B43" s="555" t="s">
        <v>1800</v>
      </c>
      <c r="C43" s="556"/>
      <c r="D43" s="556"/>
      <c r="E43" s="559" t="s">
        <v>1801</v>
      </c>
      <c r="F43" s="16" t="s">
        <v>66</v>
      </c>
      <c r="G43" s="584"/>
      <c r="H43" s="160"/>
      <c r="I43" s="74">
        <f>G43*H43</f>
        <v>0</v>
      </c>
    </row>
    <row r="44" spans="1:9" ht="26" hidden="1" x14ac:dyDescent="0.25">
      <c r="A44" s="555" t="s">
        <v>1802</v>
      </c>
      <c r="B44" s="555"/>
      <c r="C44" s="556"/>
      <c r="D44" s="556"/>
      <c r="E44" s="30" t="s">
        <v>1803</v>
      </c>
      <c r="F44" s="91"/>
      <c r="G44" s="584"/>
      <c r="H44" s="160"/>
      <c r="I44" s="159"/>
    </row>
    <row r="45" spans="1:9" ht="14.5" hidden="1" x14ac:dyDescent="0.25">
      <c r="A45" s="555"/>
      <c r="B45" s="555" t="s">
        <v>1804</v>
      </c>
      <c r="C45" s="556"/>
      <c r="D45" s="556"/>
      <c r="E45" s="559" t="s">
        <v>1805</v>
      </c>
      <c r="F45" s="16" t="s">
        <v>66</v>
      </c>
      <c r="G45" s="584"/>
      <c r="H45" s="160"/>
      <c r="I45" s="74">
        <f>G45*H45</f>
        <v>0</v>
      </c>
    </row>
    <row r="46" spans="1:9" ht="14.5" hidden="1" x14ac:dyDescent="0.25">
      <c r="A46" s="555"/>
      <c r="B46" s="555" t="s">
        <v>1806</v>
      </c>
      <c r="C46" s="556"/>
      <c r="D46" s="556"/>
      <c r="E46" s="559" t="s">
        <v>1807</v>
      </c>
      <c r="F46" s="16" t="s">
        <v>66</v>
      </c>
      <c r="G46" s="584"/>
      <c r="H46" s="160"/>
      <c r="I46" s="74">
        <f>G46*H46</f>
        <v>0</v>
      </c>
    </row>
    <row r="47" spans="1:9" ht="14.5" hidden="1" x14ac:dyDescent="0.25">
      <c r="A47" s="555"/>
      <c r="B47" s="555" t="s">
        <v>1808</v>
      </c>
      <c r="C47" s="556"/>
      <c r="D47" s="556"/>
      <c r="E47" s="559" t="s">
        <v>1799</v>
      </c>
      <c r="F47" s="16" t="s">
        <v>66</v>
      </c>
      <c r="G47" s="584"/>
      <c r="H47" s="160"/>
      <c r="I47" s="74">
        <f>G47*H47</f>
        <v>0</v>
      </c>
    </row>
    <row r="48" spans="1:9" ht="14.5" hidden="1" x14ac:dyDescent="0.25">
      <c r="A48" s="555"/>
      <c r="B48" s="555" t="s">
        <v>1809</v>
      </c>
      <c r="C48" s="556"/>
      <c r="D48" s="556"/>
      <c r="E48" s="559" t="s">
        <v>1810</v>
      </c>
      <c r="F48" s="16" t="s">
        <v>66</v>
      </c>
      <c r="G48" s="584"/>
      <c r="H48" s="160"/>
      <c r="I48" s="74">
        <f>G48*H48</f>
        <v>0</v>
      </c>
    </row>
    <row r="49" spans="1:10" ht="14.5" hidden="1" x14ac:dyDescent="0.25">
      <c r="A49" s="555"/>
      <c r="B49" s="555" t="s">
        <v>1811</v>
      </c>
      <c r="C49" s="556"/>
      <c r="D49" s="556"/>
      <c r="E49" s="559" t="s">
        <v>1812</v>
      </c>
      <c r="F49" s="16" t="s">
        <v>66</v>
      </c>
      <c r="G49" s="16"/>
      <c r="H49" s="160"/>
      <c r="I49" s="74">
        <f>G49*H49</f>
        <v>0</v>
      </c>
    </row>
    <row r="50" spans="1:10" ht="26" hidden="1" x14ac:dyDescent="0.25">
      <c r="A50" s="555" t="s">
        <v>1813</v>
      </c>
      <c r="B50" s="555"/>
      <c r="C50" s="556"/>
      <c r="D50" s="556"/>
      <c r="E50" s="30" t="s">
        <v>1814</v>
      </c>
      <c r="F50" s="91"/>
      <c r="G50" s="16"/>
      <c r="H50" s="160"/>
      <c r="I50" s="159"/>
    </row>
    <row r="51" spans="1:10" ht="14.5" hidden="1" x14ac:dyDescent="0.25">
      <c r="A51" s="555"/>
      <c r="B51" s="555" t="s">
        <v>1815</v>
      </c>
      <c r="C51" s="556"/>
      <c r="D51" s="556"/>
      <c r="E51" s="559" t="s">
        <v>1816</v>
      </c>
      <c r="F51" s="16" t="s">
        <v>66</v>
      </c>
      <c r="G51" s="16"/>
      <c r="H51" s="160"/>
      <c r="I51" s="74">
        <f>G51*H51</f>
        <v>0</v>
      </c>
    </row>
    <row r="52" spans="1:10" ht="14.5" hidden="1" x14ac:dyDescent="0.25">
      <c r="A52" s="555"/>
      <c r="B52" s="555" t="s">
        <v>1817</v>
      </c>
      <c r="C52" s="556"/>
      <c r="D52" s="556"/>
      <c r="E52" s="559" t="s">
        <v>1807</v>
      </c>
      <c r="F52" s="16" t="s">
        <v>66</v>
      </c>
      <c r="G52" s="16"/>
      <c r="H52" s="160"/>
      <c r="I52" s="74">
        <f>G52*H52</f>
        <v>0</v>
      </c>
    </row>
    <row r="53" spans="1:10" ht="14.5" hidden="1" x14ac:dyDescent="0.25">
      <c r="A53" s="555"/>
      <c r="B53" s="555" t="s">
        <v>1818</v>
      </c>
      <c r="C53" s="556"/>
      <c r="D53" s="556"/>
      <c r="E53" s="559" t="s">
        <v>1799</v>
      </c>
      <c r="F53" s="16" t="s">
        <v>66</v>
      </c>
      <c r="G53" s="16"/>
      <c r="H53" s="160"/>
      <c r="I53" s="74">
        <f>G53*H53</f>
        <v>0</v>
      </c>
    </row>
    <row r="54" spans="1:10" ht="14.5" hidden="1" x14ac:dyDescent="0.25">
      <c r="A54" s="555"/>
      <c r="B54" s="555" t="s">
        <v>1819</v>
      </c>
      <c r="C54" s="556"/>
      <c r="D54" s="556"/>
      <c r="E54" s="559" t="s">
        <v>1810</v>
      </c>
      <c r="F54" s="16" t="s">
        <v>66</v>
      </c>
      <c r="G54" s="16"/>
      <c r="H54" s="160"/>
      <c r="I54" s="74">
        <f>G54*H54</f>
        <v>0</v>
      </c>
    </row>
    <row r="55" spans="1:10" ht="26" hidden="1" x14ac:dyDescent="0.25">
      <c r="A55" s="555" t="s">
        <v>1820</v>
      </c>
      <c r="B55" s="555"/>
      <c r="C55" s="556"/>
      <c r="D55" s="556"/>
      <c r="E55" s="30" t="s">
        <v>1821</v>
      </c>
      <c r="F55" s="16" t="s">
        <v>66</v>
      </c>
      <c r="G55" s="16"/>
      <c r="H55" s="160"/>
      <c r="I55" s="74">
        <f>G55*H55</f>
        <v>0</v>
      </c>
    </row>
    <row r="56" spans="1:10" ht="26" hidden="1" x14ac:dyDescent="0.25">
      <c r="A56" s="555" t="s">
        <v>1822</v>
      </c>
      <c r="B56" s="555"/>
      <c r="C56" s="556"/>
      <c r="D56" s="556"/>
      <c r="E56" s="30" t="s">
        <v>1823</v>
      </c>
      <c r="F56" s="91"/>
      <c r="G56" s="16"/>
      <c r="H56" s="160"/>
      <c r="I56" s="159"/>
    </row>
    <row r="57" spans="1:10" hidden="1" x14ac:dyDescent="0.25">
      <c r="A57" s="555"/>
      <c r="B57" s="555" t="s">
        <v>1824</v>
      </c>
      <c r="C57" s="556"/>
      <c r="D57" s="556"/>
      <c r="E57" s="559" t="s">
        <v>1825</v>
      </c>
      <c r="F57" s="91"/>
      <c r="G57" s="16"/>
      <c r="H57" s="160"/>
      <c r="I57" s="159"/>
    </row>
    <row r="58" spans="1:10" ht="14.5" hidden="1" x14ac:dyDescent="0.25">
      <c r="A58" s="555"/>
      <c r="B58" s="555"/>
      <c r="C58" s="16" t="s">
        <v>125</v>
      </c>
      <c r="D58" s="16"/>
      <c r="E58" s="559" t="s">
        <v>1826</v>
      </c>
      <c r="F58" s="16" t="s">
        <v>66</v>
      </c>
      <c r="G58" s="16"/>
      <c r="H58" s="160"/>
      <c r="I58" s="74">
        <f>G58*H58</f>
        <v>0</v>
      </c>
    </row>
    <row r="59" spans="1:10" ht="14.5" hidden="1" x14ac:dyDescent="0.25">
      <c r="A59" s="555"/>
      <c r="B59" s="555"/>
      <c r="C59" s="16" t="s">
        <v>128</v>
      </c>
      <c r="D59" s="16"/>
      <c r="E59" s="559" t="s">
        <v>1827</v>
      </c>
      <c r="F59" s="16" t="s">
        <v>66</v>
      </c>
      <c r="G59" s="16"/>
      <c r="H59" s="160"/>
      <c r="I59" s="74">
        <f>G59*H59</f>
        <v>0</v>
      </c>
      <c r="J59" s="256" t="s">
        <v>37</v>
      </c>
    </row>
    <row r="60" spans="1:10" ht="25" hidden="1" x14ac:dyDescent="0.25">
      <c r="A60" s="555"/>
      <c r="B60" s="555" t="s">
        <v>1828</v>
      </c>
      <c r="C60" s="556"/>
      <c r="D60" s="556"/>
      <c r="E60" s="559" t="s">
        <v>1829</v>
      </c>
      <c r="F60" s="91"/>
      <c r="G60" s="16"/>
      <c r="H60" s="160"/>
      <c r="I60" s="159"/>
    </row>
    <row r="61" spans="1:10" ht="14.5" hidden="1" x14ac:dyDescent="0.25">
      <c r="A61" s="555"/>
      <c r="B61" s="555"/>
      <c r="C61" s="16" t="s">
        <v>125</v>
      </c>
      <c r="D61" s="16"/>
      <c r="E61" s="559" t="s">
        <v>1830</v>
      </c>
      <c r="F61" s="16" t="s">
        <v>66</v>
      </c>
      <c r="G61" s="16"/>
      <c r="H61" s="160"/>
      <c r="I61" s="74">
        <f>G61*H61</f>
        <v>0</v>
      </c>
    </row>
    <row r="62" spans="1:10" ht="14.5" hidden="1" x14ac:dyDescent="0.25">
      <c r="A62" s="555"/>
      <c r="B62" s="555"/>
      <c r="C62" s="16" t="s">
        <v>128</v>
      </c>
      <c r="D62" s="16"/>
      <c r="E62" s="559" t="s">
        <v>1831</v>
      </c>
      <c r="F62" s="16" t="s">
        <v>66</v>
      </c>
      <c r="G62" s="16"/>
      <c r="H62" s="160"/>
      <c r="I62" s="74">
        <f>G62*H62</f>
        <v>0</v>
      </c>
      <c r="J62" s="256" t="s">
        <v>37</v>
      </c>
    </row>
    <row r="63" spans="1:10" hidden="1" x14ac:dyDescent="0.25">
      <c r="A63" s="555"/>
      <c r="B63" s="555" t="s">
        <v>1832</v>
      </c>
      <c r="C63" s="556"/>
      <c r="D63" s="556"/>
      <c r="E63" s="559" t="s">
        <v>1833</v>
      </c>
      <c r="F63" s="91"/>
      <c r="G63" s="16"/>
      <c r="H63" s="160"/>
      <c r="I63" s="159"/>
    </row>
    <row r="64" spans="1:10" ht="14.5" hidden="1" x14ac:dyDescent="0.25">
      <c r="A64" s="555"/>
      <c r="B64" s="555"/>
      <c r="C64" s="16" t="s">
        <v>125</v>
      </c>
      <c r="D64" s="16"/>
      <c r="E64" s="559" t="s">
        <v>1826</v>
      </c>
      <c r="F64" s="16" t="s">
        <v>66</v>
      </c>
      <c r="G64" s="16"/>
      <c r="H64" s="160"/>
      <c r="I64" s="74">
        <f>G64*H64</f>
        <v>0</v>
      </c>
    </row>
    <row r="65" spans="1:10" ht="14.5" hidden="1" x14ac:dyDescent="0.25">
      <c r="A65" s="555"/>
      <c r="B65" s="555"/>
      <c r="C65" s="16" t="s">
        <v>128</v>
      </c>
      <c r="D65" s="16"/>
      <c r="E65" s="559" t="s">
        <v>1827</v>
      </c>
      <c r="F65" s="16" t="s">
        <v>66</v>
      </c>
      <c r="G65" s="16"/>
      <c r="H65" s="160"/>
      <c r="I65" s="74">
        <f>G65*H65</f>
        <v>0</v>
      </c>
      <c r="J65" s="256" t="s">
        <v>37</v>
      </c>
    </row>
    <row r="66" spans="1:10" ht="26" hidden="1" x14ac:dyDescent="0.25">
      <c r="A66" s="555" t="s">
        <v>1834</v>
      </c>
      <c r="B66" s="555"/>
      <c r="C66" s="16"/>
      <c r="D66" s="16"/>
      <c r="E66" s="239" t="s">
        <v>1835</v>
      </c>
      <c r="F66" s="91"/>
      <c r="G66" s="16"/>
      <c r="H66" s="512"/>
      <c r="I66" s="159"/>
      <c r="J66" s="256" t="s">
        <v>37</v>
      </c>
    </row>
    <row r="67" spans="1:10" ht="14.5" hidden="1" x14ac:dyDescent="0.25">
      <c r="A67" s="555"/>
      <c r="B67" s="555" t="s">
        <v>1836</v>
      </c>
      <c r="C67" s="16"/>
      <c r="D67" s="16"/>
      <c r="E67" s="559" t="s">
        <v>1837</v>
      </c>
      <c r="F67" s="16" t="s">
        <v>1737</v>
      </c>
      <c r="G67" s="16"/>
      <c r="H67" s="512"/>
      <c r="I67" s="74">
        <f>G67*H67</f>
        <v>0</v>
      </c>
    </row>
    <row r="68" spans="1:10" ht="14.5" hidden="1" x14ac:dyDescent="0.25">
      <c r="A68" s="555"/>
      <c r="B68" s="555" t="s">
        <v>1838</v>
      </c>
      <c r="C68" s="16"/>
      <c r="D68" s="16"/>
      <c r="E68" s="559" t="s">
        <v>1839</v>
      </c>
      <c r="F68" s="16" t="s">
        <v>1737</v>
      </c>
      <c r="G68" s="16"/>
      <c r="H68" s="512"/>
      <c r="I68" s="74">
        <f>G68*H68</f>
        <v>0</v>
      </c>
    </row>
    <row r="69" spans="1:10" ht="26" hidden="1" x14ac:dyDescent="0.25">
      <c r="A69" s="555" t="s">
        <v>1840</v>
      </c>
      <c r="B69" s="555"/>
      <c r="C69" s="16"/>
      <c r="D69" s="16"/>
      <c r="E69" s="30" t="s">
        <v>1841</v>
      </c>
      <c r="F69" s="91"/>
      <c r="G69" s="16"/>
      <c r="H69" s="160"/>
      <c r="I69" s="159"/>
    </row>
    <row r="70" spans="1:10" ht="25" hidden="1" x14ac:dyDescent="0.25">
      <c r="A70" s="555"/>
      <c r="B70" s="555" t="s">
        <v>1842</v>
      </c>
      <c r="C70" s="16"/>
      <c r="D70" s="16"/>
      <c r="E70" s="31" t="s">
        <v>1843</v>
      </c>
      <c r="F70" s="91"/>
      <c r="G70" s="16"/>
      <c r="H70" s="160"/>
      <c r="I70" s="159"/>
    </row>
    <row r="71" spans="1:10" hidden="1" x14ac:dyDescent="0.25">
      <c r="A71" s="555"/>
      <c r="B71" s="555"/>
      <c r="C71" s="16" t="s">
        <v>125</v>
      </c>
      <c r="D71" s="16"/>
      <c r="E71" s="559" t="s">
        <v>1844</v>
      </c>
      <c r="F71" s="91"/>
      <c r="G71" s="16"/>
      <c r="H71" s="160"/>
      <c r="I71" s="159"/>
    </row>
    <row r="72" spans="1:10" ht="14.5" hidden="1" x14ac:dyDescent="0.25">
      <c r="A72" s="555"/>
      <c r="B72" s="555"/>
      <c r="C72" s="16"/>
      <c r="D72" s="16" t="s">
        <v>543</v>
      </c>
      <c r="E72" s="559" t="s">
        <v>1845</v>
      </c>
      <c r="F72" s="16" t="s">
        <v>66</v>
      </c>
      <c r="G72" s="16"/>
      <c r="H72" s="160"/>
      <c r="I72" s="74">
        <f t="shared" ref="I72:I77" si="1">G72*H72</f>
        <v>0</v>
      </c>
    </row>
    <row r="73" spans="1:10" ht="26" hidden="1" x14ac:dyDescent="0.25">
      <c r="A73" s="555"/>
      <c r="B73" s="555"/>
      <c r="C73" s="16"/>
      <c r="D73" s="16" t="s">
        <v>545</v>
      </c>
      <c r="E73" s="237" t="s">
        <v>1846</v>
      </c>
      <c r="F73" s="91" t="s">
        <v>0</v>
      </c>
      <c r="G73" s="16"/>
      <c r="H73" s="160"/>
      <c r="I73" s="74">
        <f t="shared" si="1"/>
        <v>0</v>
      </c>
      <c r="J73" s="256" t="s">
        <v>37</v>
      </c>
    </row>
    <row r="74" spans="1:10" ht="39" hidden="1" x14ac:dyDescent="0.25">
      <c r="A74" s="555"/>
      <c r="B74" s="555"/>
      <c r="C74" s="16"/>
      <c r="D74" s="16" t="s">
        <v>1847</v>
      </c>
      <c r="E74" s="237" t="s">
        <v>1848</v>
      </c>
      <c r="F74" s="91" t="s">
        <v>0</v>
      </c>
      <c r="G74" s="16"/>
      <c r="H74" s="160"/>
      <c r="I74" s="74">
        <f t="shared" si="1"/>
        <v>0</v>
      </c>
      <c r="J74" s="256" t="s">
        <v>37</v>
      </c>
    </row>
    <row r="75" spans="1:10" hidden="1" x14ac:dyDescent="0.25">
      <c r="A75" s="555"/>
      <c r="B75" s="555"/>
      <c r="C75" s="16" t="s">
        <v>128</v>
      </c>
      <c r="D75" s="16"/>
      <c r="E75" s="559" t="s">
        <v>1849</v>
      </c>
      <c r="F75" s="91" t="s">
        <v>106</v>
      </c>
      <c r="G75" s="16"/>
      <c r="H75" s="160"/>
      <c r="I75" s="74">
        <f t="shared" si="1"/>
        <v>0</v>
      </c>
    </row>
    <row r="76" spans="1:10" hidden="1" x14ac:dyDescent="0.25">
      <c r="A76" s="555"/>
      <c r="B76" s="555"/>
      <c r="C76" s="16" t="s">
        <v>17</v>
      </c>
      <c r="D76" s="16"/>
      <c r="E76" s="559" t="s">
        <v>1850</v>
      </c>
      <c r="F76" s="91" t="s">
        <v>106</v>
      </c>
      <c r="G76" s="16"/>
      <c r="H76" s="160"/>
      <c r="I76" s="74">
        <f t="shared" si="1"/>
        <v>0</v>
      </c>
    </row>
    <row r="77" spans="1:10" hidden="1" x14ac:dyDescent="0.25">
      <c r="A77" s="555"/>
      <c r="B77" s="555"/>
      <c r="C77" s="16" t="s">
        <v>18</v>
      </c>
      <c r="D77" s="16"/>
      <c r="E77" s="559" t="s">
        <v>1851</v>
      </c>
      <c r="F77" s="91" t="s">
        <v>106</v>
      </c>
      <c r="G77" s="16"/>
      <c r="H77" s="160"/>
      <c r="I77" s="74">
        <f t="shared" si="1"/>
        <v>0</v>
      </c>
      <c r="J77" s="256" t="s">
        <v>37</v>
      </c>
    </row>
    <row r="78" spans="1:10" ht="25" hidden="1" x14ac:dyDescent="0.25">
      <c r="A78" s="555"/>
      <c r="B78" s="555" t="s">
        <v>1852</v>
      </c>
      <c r="C78" s="16"/>
      <c r="D78" s="16"/>
      <c r="E78" s="559" t="s">
        <v>1853</v>
      </c>
      <c r="F78" s="91"/>
      <c r="G78" s="16"/>
      <c r="H78" s="160"/>
      <c r="I78" s="159"/>
    </row>
    <row r="79" spans="1:10" hidden="1" x14ac:dyDescent="0.25">
      <c r="A79" s="555"/>
      <c r="B79" s="555"/>
      <c r="C79" s="16" t="s">
        <v>125</v>
      </c>
      <c r="D79" s="16"/>
      <c r="E79" s="559" t="s">
        <v>1844</v>
      </c>
      <c r="F79" s="91"/>
      <c r="G79" s="16"/>
      <c r="H79" s="160"/>
      <c r="I79" s="159"/>
    </row>
    <row r="80" spans="1:10" ht="14.5" hidden="1" x14ac:dyDescent="0.25">
      <c r="A80" s="555"/>
      <c r="B80" s="555"/>
      <c r="C80" s="16"/>
      <c r="D80" s="16" t="s">
        <v>543</v>
      </c>
      <c r="E80" s="559" t="s">
        <v>1845</v>
      </c>
      <c r="F80" s="16" t="s">
        <v>66</v>
      </c>
      <c r="G80" s="16"/>
      <c r="H80" s="160"/>
      <c r="I80" s="74">
        <f t="shared" ref="I80:I85" si="2">G80*H80</f>
        <v>0</v>
      </c>
    </row>
    <row r="81" spans="1:10" ht="13" hidden="1" x14ac:dyDescent="0.25">
      <c r="A81" s="555"/>
      <c r="B81" s="555"/>
      <c r="C81" s="16"/>
      <c r="D81" s="16" t="s">
        <v>545</v>
      </c>
      <c r="E81" s="237" t="s">
        <v>1854</v>
      </c>
      <c r="F81" s="91" t="s">
        <v>0</v>
      </c>
      <c r="G81" s="16"/>
      <c r="H81" s="160"/>
      <c r="I81" s="74">
        <f t="shared" si="2"/>
        <v>0</v>
      </c>
      <c r="J81" s="256" t="s">
        <v>37</v>
      </c>
    </row>
    <row r="82" spans="1:10" ht="36.75" hidden="1" customHeight="1" x14ac:dyDescent="0.25">
      <c r="A82" s="555"/>
      <c r="B82" s="555"/>
      <c r="C82" s="16"/>
      <c r="D82" s="16" t="s">
        <v>1847</v>
      </c>
      <c r="E82" s="585" t="s">
        <v>1848</v>
      </c>
      <c r="F82" s="91" t="s">
        <v>0</v>
      </c>
      <c r="G82" s="16"/>
      <c r="H82" s="160"/>
      <c r="I82" s="74">
        <f t="shared" si="2"/>
        <v>0</v>
      </c>
      <c r="J82" s="256" t="s">
        <v>37</v>
      </c>
    </row>
    <row r="83" spans="1:10" hidden="1" x14ac:dyDescent="0.25">
      <c r="A83" s="555"/>
      <c r="B83" s="555"/>
      <c r="C83" s="16" t="s">
        <v>128</v>
      </c>
      <c r="D83" s="16"/>
      <c r="E83" s="559" t="s">
        <v>1849</v>
      </c>
      <c r="F83" s="91" t="s">
        <v>106</v>
      </c>
      <c r="G83" s="16"/>
      <c r="H83" s="160"/>
      <c r="I83" s="74">
        <f t="shared" si="2"/>
        <v>0</v>
      </c>
    </row>
    <row r="84" spans="1:10" hidden="1" x14ac:dyDescent="0.25">
      <c r="A84" s="555"/>
      <c r="B84" s="555"/>
      <c r="C84" s="16" t="s">
        <v>17</v>
      </c>
      <c r="D84" s="16"/>
      <c r="E84" s="559" t="s">
        <v>1850</v>
      </c>
      <c r="F84" s="16" t="s">
        <v>106</v>
      </c>
      <c r="G84" s="16"/>
      <c r="H84" s="160"/>
      <c r="I84" s="74">
        <f t="shared" si="2"/>
        <v>0</v>
      </c>
    </row>
    <row r="85" spans="1:10" hidden="1" x14ac:dyDescent="0.25">
      <c r="A85" s="555"/>
      <c r="B85" s="555"/>
      <c r="C85" s="16" t="s">
        <v>18</v>
      </c>
      <c r="D85" s="16"/>
      <c r="E85" s="559" t="s">
        <v>1855</v>
      </c>
      <c r="F85" s="91" t="s">
        <v>106</v>
      </c>
      <c r="G85" s="16"/>
      <c r="H85" s="160"/>
      <c r="I85" s="74">
        <f t="shared" si="2"/>
        <v>0</v>
      </c>
      <c r="J85" s="256" t="s">
        <v>37</v>
      </c>
    </row>
    <row r="86" spans="1:10" ht="13" x14ac:dyDescent="0.25">
      <c r="A86" s="555" t="s">
        <v>1856</v>
      </c>
      <c r="B86" s="555"/>
      <c r="C86" s="556"/>
      <c r="D86" s="556"/>
      <c r="E86" s="30" t="s">
        <v>1857</v>
      </c>
      <c r="F86" s="91"/>
      <c r="G86" s="16"/>
      <c r="H86" s="160"/>
      <c r="I86" s="159"/>
    </row>
    <row r="87" spans="1:10" ht="14.5" x14ac:dyDescent="0.25">
      <c r="A87" s="555"/>
      <c r="B87" s="555" t="s">
        <v>1858</v>
      </c>
      <c r="C87" s="556"/>
      <c r="D87" s="556"/>
      <c r="E87" s="559" t="s">
        <v>1816</v>
      </c>
      <c r="F87" s="16" t="s">
        <v>66</v>
      </c>
      <c r="G87" s="584">
        <v>396</v>
      </c>
      <c r="H87" s="156"/>
      <c r="I87" s="74">
        <f>G87*H87</f>
        <v>0</v>
      </c>
    </row>
    <row r="88" spans="1:10" ht="14.5" hidden="1" x14ac:dyDescent="0.25">
      <c r="A88" s="555"/>
      <c r="B88" s="555" t="s">
        <v>1859</v>
      </c>
      <c r="C88" s="556"/>
      <c r="D88" s="556"/>
      <c r="E88" s="559" t="s">
        <v>1797</v>
      </c>
      <c r="F88" s="16" t="s">
        <v>66</v>
      </c>
      <c r="G88" s="584"/>
      <c r="H88" s="160">
        <v>200</v>
      </c>
      <c r="I88" s="74">
        <f>G88*H88</f>
        <v>0</v>
      </c>
    </row>
    <row r="89" spans="1:10" ht="14.5" hidden="1" x14ac:dyDescent="0.25">
      <c r="A89" s="555"/>
      <c r="B89" s="555" t="s">
        <v>1860</v>
      </c>
      <c r="C89" s="556"/>
      <c r="D89" s="556"/>
      <c r="E89" s="559" t="s">
        <v>1799</v>
      </c>
      <c r="F89" s="16" t="s">
        <v>66</v>
      </c>
      <c r="G89" s="584"/>
      <c r="H89" s="160">
        <v>200</v>
      </c>
      <c r="I89" s="74">
        <f>G89*H89</f>
        <v>0</v>
      </c>
    </row>
    <row r="90" spans="1:10" ht="14.5" hidden="1" x14ac:dyDescent="0.25">
      <c r="A90" s="555"/>
      <c r="B90" s="555" t="s">
        <v>1861</v>
      </c>
      <c r="C90" s="556"/>
      <c r="D90" s="556"/>
      <c r="E90" s="559" t="s">
        <v>1801</v>
      </c>
      <c r="F90" s="16" t="s">
        <v>66</v>
      </c>
      <c r="G90" s="584"/>
      <c r="H90" s="160">
        <v>200</v>
      </c>
      <c r="I90" s="74">
        <f>G90*H90</f>
        <v>0</v>
      </c>
    </row>
    <row r="91" spans="1:10" ht="14.5" hidden="1" x14ac:dyDescent="0.25">
      <c r="A91" s="555"/>
      <c r="B91" s="555" t="s">
        <v>1862</v>
      </c>
      <c r="C91" s="556"/>
      <c r="D91" s="556"/>
      <c r="E91" s="559" t="s">
        <v>1863</v>
      </c>
      <c r="F91" s="16" t="s">
        <v>66</v>
      </c>
      <c r="G91" s="16"/>
      <c r="H91" s="160"/>
      <c r="I91" s="74">
        <f>G91*H91</f>
        <v>0</v>
      </c>
    </row>
    <row r="92" spans="1:10" ht="13" hidden="1" x14ac:dyDescent="0.25">
      <c r="A92" s="555" t="s">
        <v>1864</v>
      </c>
      <c r="B92" s="555"/>
      <c r="C92" s="556"/>
      <c r="D92" s="556"/>
      <c r="E92" s="30" t="s">
        <v>1865</v>
      </c>
      <c r="F92" s="91"/>
      <c r="G92" s="16"/>
      <c r="H92" s="160"/>
      <c r="I92" s="159"/>
    </row>
    <row r="93" spans="1:10" ht="35" hidden="1" customHeight="1" x14ac:dyDescent="0.25">
      <c r="A93" s="555"/>
      <c r="B93" s="555" t="s">
        <v>1866</v>
      </c>
      <c r="C93" s="556"/>
      <c r="D93" s="556"/>
      <c r="E93" s="237" t="s">
        <v>1867</v>
      </c>
      <c r="F93" s="91" t="s">
        <v>106</v>
      </c>
      <c r="G93" s="586"/>
      <c r="H93" s="160">
        <v>0.5</v>
      </c>
      <c r="I93" s="74">
        <f>G93*H93</f>
        <v>0</v>
      </c>
      <c r="J93" s="256" t="s">
        <v>37</v>
      </c>
    </row>
    <row r="94" spans="1:10" hidden="1" x14ac:dyDescent="0.25">
      <c r="A94" s="555"/>
      <c r="B94" s="555" t="s">
        <v>1868</v>
      </c>
      <c r="C94" s="556"/>
      <c r="D94" s="556"/>
      <c r="E94" s="237" t="s">
        <v>1869</v>
      </c>
      <c r="F94" s="91" t="s">
        <v>106</v>
      </c>
      <c r="G94" s="16"/>
      <c r="H94" s="160">
        <v>20</v>
      </c>
      <c r="I94" s="74">
        <f>G94*H94</f>
        <v>0</v>
      </c>
      <c r="J94" s="256" t="s">
        <v>37</v>
      </c>
    </row>
    <row r="95" spans="1:10" hidden="1" x14ac:dyDescent="0.25">
      <c r="A95" s="555"/>
      <c r="B95" s="555" t="s">
        <v>1870</v>
      </c>
      <c r="C95" s="556"/>
      <c r="D95" s="556"/>
      <c r="E95" s="559" t="s">
        <v>1871</v>
      </c>
      <c r="F95" s="91" t="s">
        <v>106</v>
      </c>
      <c r="G95" s="16"/>
      <c r="H95" s="160">
        <v>1000</v>
      </c>
      <c r="I95" s="74">
        <f>G95*H95</f>
        <v>0</v>
      </c>
    </row>
    <row r="96" spans="1:10" hidden="1" x14ac:dyDescent="0.25">
      <c r="A96" s="555"/>
      <c r="B96" s="555" t="s">
        <v>1872</v>
      </c>
      <c r="C96" s="556"/>
      <c r="D96" s="556"/>
      <c r="E96" s="559" t="s">
        <v>1873</v>
      </c>
      <c r="F96" s="91" t="s">
        <v>106</v>
      </c>
      <c r="G96" s="16"/>
      <c r="H96" s="160">
        <v>5000</v>
      </c>
      <c r="I96" s="74">
        <f>G96*H96</f>
        <v>0</v>
      </c>
    </row>
    <row r="97" spans="1:9" ht="39" hidden="1" x14ac:dyDescent="0.25">
      <c r="A97" s="555" t="s">
        <v>1874</v>
      </c>
      <c r="B97" s="555"/>
      <c r="C97" s="556"/>
      <c r="D97" s="556"/>
      <c r="E97" s="30" t="s">
        <v>1875</v>
      </c>
      <c r="F97" s="91"/>
      <c r="G97" s="16"/>
      <c r="H97" s="160"/>
      <c r="I97" s="159"/>
    </row>
    <row r="98" spans="1:9" ht="14.5" hidden="1" x14ac:dyDescent="0.25">
      <c r="A98" s="555"/>
      <c r="B98" s="555" t="s">
        <v>1876</v>
      </c>
      <c r="C98" s="556"/>
      <c r="D98" s="556"/>
      <c r="E98" s="559" t="s">
        <v>1816</v>
      </c>
      <c r="F98" s="16" t="s">
        <v>66</v>
      </c>
      <c r="G98" s="587"/>
      <c r="H98" s="160"/>
      <c r="I98" s="74">
        <f t="shared" ref="I98:I101" si="3">G98*H98</f>
        <v>0</v>
      </c>
    </row>
    <row r="99" spans="1:9" ht="25" hidden="1" x14ac:dyDescent="0.25">
      <c r="A99" s="555"/>
      <c r="B99" s="555" t="s">
        <v>1877</v>
      </c>
      <c r="C99" s="556"/>
      <c r="D99" s="556"/>
      <c r="E99" s="559" t="s">
        <v>1878</v>
      </c>
      <c r="F99" s="16" t="s">
        <v>66</v>
      </c>
      <c r="G99" s="587"/>
      <c r="H99" s="160"/>
      <c r="I99" s="74">
        <f t="shared" si="3"/>
        <v>0</v>
      </c>
    </row>
    <row r="100" spans="1:9" ht="14.5" hidden="1" x14ac:dyDescent="0.25">
      <c r="A100" s="555"/>
      <c r="B100" s="555" t="s">
        <v>1879</v>
      </c>
      <c r="C100" s="556"/>
      <c r="D100" s="556"/>
      <c r="E100" s="559" t="s">
        <v>1799</v>
      </c>
      <c r="F100" s="16" t="s">
        <v>66</v>
      </c>
      <c r="H100" s="160"/>
      <c r="I100" s="74">
        <f t="shared" si="3"/>
        <v>0</v>
      </c>
    </row>
    <row r="101" spans="1:9" ht="14.5" hidden="1" x14ac:dyDescent="0.25">
      <c r="A101" s="555"/>
      <c r="B101" s="555" t="s">
        <v>1880</v>
      </c>
      <c r="C101" s="556"/>
      <c r="D101" s="556"/>
      <c r="E101" s="559" t="s">
        <v>1881</v>
      </c>
      <c r="F101" s="16" t="s">
        <v>66</v>
      </c>
      <c r="G101" s="16"/>
      <c r="H101" s="160"/>
      <c r="I101" s="74">
        <f t="shared" si="3"/>
        <v>0</v>
      </c>
    </row>
    <row r="102" spans="1:9" ht="39" hidden="1" x14ac:dyDescent="0.25">
      <c r="A102" s="555" t="s">
        <v>1882</v>
      </c>
      <c r="B102" s="555"/>
      <c r="C102" s="556"/>
      <c r="D102" s="556"/>
      <c r="E102" s="30" t="s">
        <v>1883</v>
      </c>
      <c r="F102" s="91"/>
      <c r="G102" s="16"/>
      <c r="H102" s="160"/>
      <c r="I102" s="74">
        <f t="shared" ref="I102:I106" si="4">G102*H102</f>
        <v>0</v>
      </c>
    </row>
    <row r="103" spans="1:9" ht="14.5" hidden="1" x14ac:dyDescent="0.25">
      <c r="A103" s="555"/>
      <c r="B103" s="555" t="s">
        <v>1884</v>
      </c>
      <c r="C103" s="556"/>
      <c r="D103" s="556"/>
      <c r="E103" s="559" t="s">
        <v>1816</v>
      </c>
      <c r="F103" s="16" t="s">
        <v>66</v>
      </c>
      <c r="G103" s="584"/>
      <c r="H103" s="160">
        <v>300</v>
      </c>
      <c r="I103" s="74">
        <f t="shared" si="4"/>
        <v>0</v>
      </c>
    </row>
    <row r="104" spans="1:9" ht="25" hidden="1" x14ac:dyDescent="0.25">
      <c r="A104" s="555"/>
      <c r="B104" s="555" t="s">
        <v>1885</v>
      </c>
      <c r="C104" s="556"/>
      <c r="D104" s="556"/>
      <c r="E104" s="559" t="s">
        <v>1878</v>
      </c>
      <c r="F104" s="16" t="s">
        <v>66</v>
      </c>
      <c r="G104" s="584"/>
      <c r="H104" s="160">
        <v>300</v>
      </c>
      <c r="I104" s="74">
        <f t="shared" si="4"/>
        <v>0</v>
      </c>
    </row>
    <row r="105" spans="1:9" ht="14.5" hidden="1" x14ac:dyDescent="0.25">
      <c r="A105" s="555"/>
      <c r="B105" s="555" t="s">
        <v>1886</v>
      </c>
      <c r="C105" s="556"/>
      <c r="D105" s="556"/>
      <c r="E105" s="559" t="s">
        <v>1799</v>
      </c>
      <c r="F105" s="16" t="s">
        <v>66</v>
      </c>
      <c r="G105" s="16"/>
      <c r="H105" s="160">
        <v>300</v>
      </c>
      <c r="I105" s="74">
        <f t="shared" si="4"/>
        <v>0</v>
      </c>
    </row>
    <row r="106" spans="1:9" ht="14.5" hidden="1" x14ac:dyDescent="0.25">
      <c r="A106" s="555"/>
      <c r="B106" s="555" t="s">
        <v>1887</v>
      </c>
      <c r="C106" s="556"/>
      <c r="D106" s="556"/>
      <c r="E106" s="559" t="s">
        <v>1881</v>
      </c>
      <c r="F106" s="16" t="s">
        <v>66</v>
      </c>
      <c r="G106" s="16">
        <f>G58+G59+G80</f>
        <v>0</v>
      </c>
      <c r="H106" s="160">
        <v>300</v>
      </c>
      <c r="I106" s="74">
        <f t="shared" si="4"/>
        <v>0</v>
      </c>
    </row>
    <row r="107" spans="1:9" ht="26" hidden="1" x14ac:dyDescent="0.25">
      <c r="A107" s="555" t="s">
        <v>1888</v>
      </c>
      <c r="B107" s="555"/>
      <c r="C107" s="556"/>
      <c r="D107" s="556"/>
      <c r="E107" s="30" t="s">
        <v>1889</v>
      </c>
      <c r="F107" s="91"/>
      <c r="G107" s="16"/>
      <c r="H107" s="160"/>
      <c r="I107" s="159"/>
    </row>
    <row r="108" spans="1:9" ht="14.5" hidden="1" x14ac:dyDescent="0.25">
      <c r="A108" s="555"/>
      <c r="B108" s="555" t="s">
        <v>1890</v>
      </c>
      <c r="C108" s="556"/>
      <c r="D108" s="556"/>
      <c r="E108" s="559" t="s">
        <v>1891</v>
      </c>
      <c r="F108" s="16" t="s">
        <v>66</v>
      </c>
      <c r="G108" s="16"/>
      <c r="H108" s="160"/>
      <c r="I108" s="74">
        <f>G108*H108</f>
        <v>0</v>
      </c>
    </row>
    <row r="109" spans="1:9" ht="25" hidden="1" x14ac:dyDescent="0.25">
      <c r="A109" s="555"/>
      <c r="B109" s="555" t="s">
        <v>1892</v>
      </c>
      <c r="C109" s="556"/>
      <c r="D109" s="556"/>
      <c r="E109" s="559" t="s">
        <v>1893</v>
      </c>
      <c r="F109" s="16" t="s">
        <v>66</v>
      </c>
      <c r="G109" s="16"/>
      <c r="H109" s="160"/>
      <c r="I109" s="74">
        <f>G109*H109</f>
        <v>0</v>
      </c>
    </row>
    <row r="110" spans="1:9" ht="40" hidden="1" customHeight="1" x14ac:dyDescent="0.25">
      <c r="A110" s="555"/>
      <c r="B110" s="555" t="s">
        <v>1894</v>
      </c>
      <c r="C110" s="556"/>
      <c r="D110" s="556"/>
      <c r="E110" s="559" t="s">
        <v>1895</v>
      </c>
      <c r="F110" s="91" t="s">
        <v>106</v>
      </c>
      <c r="G110" s="16"/>
      <c r="H110" s="160"/>
      <c r="I110" s="74">
        <f>G110*H110</f>
        <v>0</v>
      </c>
    </row>
    <row r="111" spans="1:9" ht="26" hidden="1" x14ac:dyDescent="0.25">
      <c r="A111" s="555" t="s">
        <v>1896</v>
      </c>
      <c r="B111" s="555"/>
      <c r="C111" s="556"/>
      <c r="D111" s="556"/>
      <c r="E111" s="30" t="s">
        <v>1897</v>
      </c>
      <c r="F111" s="91"/>
      <c r="G111" s="16"/>
      <c r="H111" s="512"/>
      <c r="I111" s="159"/>
    </row>
    <row r="112" spans="1:9" ht="14.5" hidden="1" x14ac:dyDescent="0.25">
      <c r="A112" s="555"/>
      <c r="B112" s="555" t="s">
        <v>1898</v>
      </c>
      <c r="C112" s="556"/>
      <c r="D112" s="556"/>
      <c r="E112" s="559" t="s">
        <v>1891</v>
      </c>
      <c r="F112" s="16" t="s">
        <v>66</v>
      </c>
      <c r="G112" s="16"/>
      <c r="H112" s="512">
        <v>300</v>
      </c>
      <c r="I112" s="74">
        <f>G112*H112</f>
        <v>0</v>
      </c>
    </row>
    <row r="113" spans="1:9" ht="25" hidden="1" x14ac:dyDescent="0.25">
      <c r="A113" s="555"/>
      <c r="B113" s="555" t="s">
        <v>1899</v>
      </c>
      <c r="C113" s="556"/>
      <c r="D113" s="556"/>
      <c r="E113" s="559" t="s">
        <v>1893</v>
      </c>
      <c r="F113" s="16" t="s">
        <v>66</v>
      </c>
      <c r="G113" s="16"/>
      <c r="H113" s="512">
        <v>300</v>
      </c>
      <c r="I113" s="74">
        <f>G113*H113</f>
        <v>0</v>
      </c>
    </row>
    <row r="114" spans="1:9" ht="31" hidden="1" customHeight="1" x14ac:dyDescent="0.25">
      <c r="A114" s="555"/>
      <c r="B114" s="555" t="s">
        <v>1900</v>
      </c>
      <c r="C114" s="556"/>
      <c r="D114" s="556"/>
      <c r="E114" s="559" t="s">
        <v>1895</v>
      </c>
      <c r="F114" s="91" t="s">
        <v>106</v>
      </c>
      <c r="G114" s="16"/>
      <c r="H114" s="160">
        <v>500</v>
      </c>
      <c r="I114" s="74">
        <f>G114*H114</f>
        <v>0</v>
      </c>
    </row>
    <row r="115" spans="1:9" x14ac:dyDescent="0.25">
      <c r="A115" s="555"/>
      <c r="B115" s="555"/>
      <c r="C115" s="556"/>
      <c r="D115" s="556"/>
      <c r="E115" s="559"/>
      <c r="F115" s="91"/>
      <c r="G115" s="16"/>
      <c r="H115" s="15"/>
      <c r="I115" s="159"/>
    </row>
    <row r="116" spans="1:9" x14ac:dyDescent="0.25">
      <c r="A116" s="559"/>
      <c r="B116" s="559"/>
      <c r="C116" s="16"/>
      <c r="D116" s="16"/>
      <c r="E116" s="559"/>
      <c r="F116" s="91"/>
      <c r="G116" s="16"/>
      <c r="H116" s="15"/>
      <c r="I116" s="159"/>
    </row>
    <row r="117" spans="1:9" x14ac:dyDescent="0.25">
      <c r="A117" s="15"/>
      <c r="B117" s="15"/>
      <c r="C117" s="16"/>
      <c r="D117" s="16"/>
      <c r="E117" s="567"/>
      <c r="F117" s="16"/>
      <c r="G117" s="15"/>
      <c r="H117" s="15"/>
      <c r="I117" s="159"/>
    </row>
    <row r="118" spans="1:9" x14ac:dyDescent="0.25">
      <c r="A118" s="152" t="s">
        <v>172</v>
      </c>
      <c r="B118" s="152"/>
      <c r="C118" s="152"/>
      <c r="D118" s="152"/>
      <c r="E118" s="152"/>
      <c r="F118" s="148"/>
      <c r="G118" s="152"/>
      <c r="H118" s="152"/>
      <c r="I118" s="141">
        <f>SUM(I5:I117)</f>
        <v>0</v>
      </c>
    </row>
  </sheetData>
  <sheetProtection algorithmName="SHA-512" hashValue="SHA33hw7xIRV/ZOFZqIKY2s4aQdCv7ZHAXzzwpTh4fKnMBWuenwyLp0sMr2IPqSZrb2tw04cAQSLLNESZmPPhA==" saltValue="LLfdDbdq/p+wooCa5vbMnA==" spinCount="100000" sheet="1" objects="1" scenarios="1" selectLockedCells="1"/>
  <mergeCells count="1">
    <mergeCell ref="F1:I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5AB8A-7268-4F74-A515-E020D9C79EBB}">
  <sheetPr codeName="Sheet18"/>
  <dimension ref="A1:I1048356"/>
  <sheetViews>
    <sheetView view="pageBreakPreview" topLeftCell="A53" zoomScale="112" zoomScaleNormal="100" zoomScaleSheetLayoutView="100" workbookViewId="0">
      <selection activeCell="D71" sqref="D71"/>
    </sheetView>
  </sheetViews>
  <sheetFormatPr defaultColWidth="8.81640625" defaultRowHeight="12.5" x14ac:dyDescent="0.25"/>
  <cols>
    <col min="1" max="1" width="9.36328125" style="43" customWidth="1"/>
    <col min="2" max="2" width="9" style="43" bestFit="1" customWidth="1"/>
    <col min="3" max="3" width="3.6328125" style="43" customWidth="1"/>
    <col min="4" max="4" width="40.6328125" style="43" customWidth="1"/>
    <col min="5" max="5" width="23.36328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1901</v>
      </c>
      <c r="B1" s="42"/>
      <c r="C1" s="42"/>
      <c r="D1" s="42"/>
      <c r="E1" s="653" t="s">
        <v>1902</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5"/>
      <c r="H3" s="5"/>
    </row>
    <row r="4" spans="1:9" x14ac:dyDescent="0.25">
      <c r="A4" s="161"/>
      <c r="B4" s="161"/>
      <c r="C4" s="162"/>
      <c r="D4" s="62"/>
      <c r="E4" s="16"/>
      <c r="F4" s="16"/>
      <c r="G4" s="15"/>
      <c r="H4" s="15"/>
    </row>
    <row r="5" spans="1:9" ht="52" x14ac:dyDescent="0.25">
      <c r="A5" s="161" t="s">
        <v>1903</v>
      </c>
      <c r="B5" s="161"/>
      <c r="C5" s="162"/>
      <c r="D5" s="81" t="s">
        <v>1904</v>
      </c>
      <c r="E5" s="16"/>
      <c r="F5" s="16"/>
      <c r="G5" s="16"/>
      <c r="H5" s="159"/>
      <c r="I5" s="255" t="s">
        <v>37</v>
      </c>
    </row>
    <row r="6" spans="1:9" x14ac:dyDescent="0.25">
      <c r="A6" s="161"/>
      <c r="B6" s="161" t="s">
        <v>1905</v>
      </c>
      <c r="C6" s="162"/>
      <c r="D6" s="58" t="s">
        <v>1906</v>
      </c>
      <c r="E6" s="16"/>
      <c r="F6" s="16"/>
      <c r="G6" s="16"/>
      <c r="H6" s="159"/>
    </row>
    <row r="7" spans="1:9" ht="14.5" x14ac:dyDescent="0.25">
      <c r="A7" s="161"/>
      <c r="B7" s="161"/>
      <c r="C7" s="162" t="s">
        <v>125</v>
      </c>
      <c r="D7" s="58" t="s">
        <v>1907</v>
      </c>
      <c r="E7" s="16" t="s">
        <v>66</v>
      </c>
      <c r="F7" s="129"/>
      <c r="G7" s="156"/>
      <c r="H7" s="74">
        <f t="shared" ref="H7:H23" si="0">F7*G7</f>
        <v>0</v>
      </c>
    </row>
    <row r="8" spans="1:9" ht="14.5" x14ac:dyDescent="0.25">
      <c r="A8" s="161"/>
      <c r="B8" s="161"/>
      <c r="C8" s="162" t="s">
        <v>128</v>
      </c>
      <c r="D8" s="58" t="s">
        <v>1908</v>
      </c>
      <c r="E8" s="16" t="s">
        <v>66</v>
      </c>
      <c r="F8" s="129"/>
      <c r="G8" s="156"/>
      <c r="H8" s="74">
        <f t="shared" si="0"/>
        <v>0</v>
      </c>
    </row>
    <row r="9" spans="1:9" ht="14.5" x14ac:dyDescent="0.25">
      <c r="A9" s="161"/>
      <c r="B9" s="161"/>
      <c r="C9" s="162" t="s">
        <v>17</v>
      </c>
      <c r="D9" s="58" t="s">
        <v>1909</v>
      </c>
      <c r="E9" s="16" t="s">
        <v>66</v>
      </c>
      <c r="F9" s="129"/>
      <c r="G9" s="156"/>
      <c r="H9" s="74">
        <f t="shared" si="0"/>
        <v>0</v>
      </c>
      <c r="I9" s="255" t="s">
        <v>37</v>
      </c>
    </row>
    <row r="10" spans="1:9" ht="14.5" x14ac:dyDescent="0.25">
      <c r="A10" s="161"/>
      <c r="B10" s="161"/>
      <c r="C10" s="162" t="s">
        <v>18</v>
      </c>
      <c r="D10" s="58" t="s">
        <v>1909</v>
      </c>
      <c r="E10" s="16" t="s">
        <v>66</v>
      </c>
      <c r="F10" s="129"/>
      <c r="G10" s="156"/>
      <c r="H10" s="74">
        <f t="shared" si="0"/>
        <v>0</v>
      </c>
      <c r="I10" s="255" t="s">
        <v>37</v>
      </c>
    </row>
    <row r="11" spans="1:9" ht="14.5" x14ac:dyDescent="0.25">
      <c r="A11" s="161"/>
      <c r="B11" s="161"/>
      <c r="C11" s="162" t="s">
        <v>19</v>
      </c>
      <c r="D11" s="58" t="s">
        <v>1909</v>
      </c>
      <c r="E11" s="16" t="s">
        <v>66</v>
      </c>
      <c r="F11" s="129"/>
      <c r="G11" s="156"/>
      <c r="H11" s="74">
        <f t="shared" si="0"/>
        <v>0</v>
      </c>
      <c r="I11" s="255" t="s">
        <v>37</v>
      </c>
    </row>
    <row r="12" spans="1:9" ht="14.5" x14ac:dyDescent="0.25">
      <c r="A12" s="161"/>
      <c r="B12" s="161"/>
      <c r="C12" s="162" t="s">
        <v>133</v>
      </c>
      <c r="D12" s="58" t="s">
        <v>1909</v>
      </c>
      <c r="E12" s="16" t="s">
        <v>66</v>
      </c>
      <c r="F12" s="129"/>
      <c r="G12" s="156"/>
      <c r="H12" s="74">
        <f t="shared" si="0"/>
        <v>0</v>
      </c>
      <c r="I12" s="255" t="s">
        <v>37</v>
      </c>
    </row>
    <row r="13" spans="1:9" ht="14.5" x14ac:dyDescent="0.25">
      <c r="A13" s="161"/>
      <c r="B13" s="161"/>
      <c r="C13" s="162" t="s">
        <v>143</v>
      </c>
      <c r="D13" s="58" t="s">
        <v>1909</v>
      </c>
      <c r="E13" s="16" t="s">
        <v>66</v>
      </c>
      <c r="F13" s="129"/>
      <c r="G13" s="156"/>
      <c r="H13" s="74">
        <f t="shared" si="0"/>
        <v>0</v>
      </c>
      <c r="I13" s="255" t="s">
        <v>37</v>
      </c>
    </row>
    <row r="14" spans="1:9" ht="14.5" x14ac:dyDescent="0.25">
      <c r="A14" s="161"/>
      <c r="B14" s="161"/>
      <c r="C14" s="162" t="s">
        <v>145</v>
      </c>
      <c r="D14" s="58" t="s">
        <v>1909</v>
      </c>
      <c r="E14" s="16" t="s">
        <v>66</v>
      </c>
      <c r="F14" s="129"/>
      <c r="G14" s="156"/>
      <c r="H14" s="74">
        <f t="shared" si="0"/>
        <v>0</v>
      </c>
      <c r="I14" s="255" t="s">
        <v>37</v>
      </c>
    </row>
    <row r="15" spans="1:9" ht="14.5" x14ac:dyDescent="0.25">
      <c r="A15" s="161"/>
      <c r="B15" s="161"/>
      <c r="C15" s="162" t="s">
        <v>543</v>
      </c>
      <c r="D15" s="58" t="s">
        <v>1909</v>
      </c>
      <c r="E15" s="16" t="s">
        <v>66</v>
      </c>
      <c r="F15" s="129"/>
      <c r="G15" s="156"/>
      <c r="H15" s="74">
        <f t="shared" si="0"/>
        <v>0</v>
      </c>
      <c r="I15" s="255" t="s">
        <v>37</v>
      </c>
    </row>
    <row r="16" spans="1:9" ht="14.5" x14ac:dyDescent="0.25">
      <c r="A16" s="161"/>
      <c r="B16" s="161"/>
      <c r="C16" s="162" t="s">
        <v>1910</v>
      </c>
      <c r="D16" s="58" t="s">
        <v>1909</v>
      </c>
      <c r="E16" s="16" t="s">
        <v>66</v>
      </c>
      <c r="F16" s="129"/>
      <c r="G16" s="156"/>
      <c r="H16" s="74">
        <f t="shared" si="0"/>
        <v>0</v>
      </c>
      <c r="I16" s="255" t="s">
        <v>37</v>
      </c>
    </row>
    <row r="17" spans="1:9" ht="14.5" x14ac:dyDescent="0.25">
      <c r="A17" s="161"/>
      <c r="B17" s="161"/>
      <c r="C17" s="162" t="s">
        <v>1911</v>
      </c>
      <c r="D17" s="58" t="s">
        <v>1909</v>
      </c>
      <c r="E17" s="16" t="s">
        <v>66</v>
      </c>
      <c r="F17" s="129"/>
      <c r="G17" s="156"/>
      <c r="H17" s="74">
        <f t="shared" si="0"/>
        <v>0</v>
      </c>
      <c r="I17" s="255" t="s">
        <v>37</v>
      </c>
    </row>
    <row r="18" spans="1:9" ht="14.5" x14ac:dyDescent="0.25">
      <c r="A18" s="161"/>
      <c r="B18" s="161"/>
      <c r="C18" s="162" t="s">
        <v>1912</v>
      </c>
      <c r="D18" s="58" t="s">
        <v>1909</v>
      </c>
      <c r="E18" s="16" t="s">
        <v>66</v>
      </c>
      <c r="F18" s="129"/>
      <c r="G18" s="156"/>
      <c r="H18" s="74">
        <f t="shared" si="0"/>
        <v>0</v>
      </c>
      <c r="I18" s="255" t="s">
        <v>37</v>
      </c>
    </row>
    <row r="19" spans="1:9" ht="14.5" x14ac:dyDescent="0.25">
      <c r="A19" s="161"/>
      <c r="B19" s="161"/>
      <c r="C19" s="162" t="s">
        <v>1913</v>
      </c>
      <c r="D19" s="58" t="s">
        <v>1914</v>
      </c>
      <c r="E19" s="16" t="s">
        <v>66</v>
      </c>
      <c r="F19" s="129"/>
      <c r="G19" s="156"/>
      <c r="H19" s="74">
        <f t="shared" si="0"/>
        <v>0</v>
      </c>
    </row>
    <row r="20" spans="1:9" ht="14.5" x14ac:dyDescent="0.25">
      <c r="A20" s="161"/>
      <c r="B20" s="161"/>
      <c r="C20" s="162" t="s">
        <v>1915</v>
      </c>
      <c r="D20" s="58" t="s">
        <v>1916</v>
      </c>
      <c r="E20" s="16" t="s">
        <v>66</v>
      </c>
      <c r="F20" s="129"/>
      <c r="G20" s="156"/>
      <c r="H20" s="74">
        <f t="shared" si="0"/>
        <v>0</v>
      </c>
    </row>
    <row r="21" spans="1:9" ht="14.5" x14ac:dyDescent="0.25">
      <c r="A21" s="161"/>
      <c r="B21" s="161"/>
      <c r="C21" s="162" t="s">
        <v>1917</v>
      </c>
      <c r="D21" s="58" t="s">
        <v>1918</v>
      </c>
      <c r="E21" s="16" t="s">
        <v>66</v>
      </c>
      <c r="F21" s="129"/>
      <c r="G21" s="156"/>
      <c r="H21" s="74">
        <f t="shared" si="0"/>
        <v>0</v>
      </c>
    </row>
    <row r="22" spans="1:9" ht="25" x14ac:dyDescent="0.25">
      <c r="A22" s="161"/>
      <c r="B22" s="161"/>
      <c r="C22" s="162" t="s">
        <v>1919</v>
      </c>
      <c r="D22" s="58" t="s">
        <v>1920</v>
      </c>
      <c r="E22" s="16" t="s">
        <v>66</v>
      </c>
      <c r="F22" s="129"/>
      <c r="G22" s="156"/>
      <c r="H22" s="74">
        <f t="shared" si="0"/>
        <v>0</v>
      </c>
    </row>
    <row r="23" spans="1:9" ht="25" x14ac:dyDescent="0.25">
      <c r="A23" s="161"/>
      <c r="B23" s="161"/>
      <c r="C23" s="162" t="s">
        <v>1921</v>
      </c>
      <c r="D23" s="58" t="s">
        <v>1922</v>
      </c>
      <c r="E23" s="16" t="s">
        <v>66</v>
      </c>
      <c r="F23" s="129"/>
      <c r="G23" s="156"/>
      <c r="H23" s="74">
        <f t="shared" si="0"/>
        <v>0</v>
      </c>
    </row>
    <row r="24" spans="1:9" x14ac:dyDescent="0.25">
      <c r="A24" s="161"/>
      <c r="B24" s="161" t="s">
        <v>1923</v>
      </c>
      <c r="C24" s="162"/>
      <c r="D24" s="58" t="s">
        <v>1924</v>
      </c>
      <c r="E24" s="91"/>
      <c r="F24" s="16"/>
      <c r="G24" s="160"/>
      <c r="H24" s="159"/>
    </row>
    <row r="25" spans="1:9" ht="14.5" x14ac:dyDescent="0.25">
      <c r="A25" s="161"/>
      <c r="B25" s="161"/>
      <c r="C25" s="162" t="s">
        <v>125</v>
      </c>
      <c r="D25" s="58" t="s">
        <v>1925</v>
      </c>
      <c r="E25" s="16" t="s">
        <v>66</v>
      </c>
      <c r="F25" s="129"/>
      <c r="G25" s="156"/>
      <c r="H25" s="74">
        <f>F25*G25</f>
        <v>0</v>
      </c>
    </row>
    <row r="26" spans="1:9" ht="14.5" x14ac:dyDescent="0.25">
      <c r="A26" s="161"/>
      <c r="B26" s="161"/>
      <c r="C26" s="162" t="s">
        <v>128</v>
      </c>
      <c r="D26" s="58" t="s">
        <v>1926</v>
      </c>
      <c r="E26" s="16" t="s">
        <v>66</v>
      </c>
      <c r="F26" s="129"/>
      <c r="G26" s="156"/>
      <c r="H26" s="74">
        <f>F26*G26</f>
        <v>0</v>
      </c>
    </row>
    <row r="27" spans="1:9" ht="14.5" x14ac:dyDescent="0.25">
      <c r="A27" s="161"/>
      <c r="B27" s="161" t="s">
        <v>1927</v>
      </c>
      <c r="C27" s="162"/>
      <c r="D27" s="58" t="s">
        <v>1928</v>
      </c>
      <c r="E27" s="16" t="s">
        <v>66</v>
      </c>
      <c r="F27" s="129"/>
      <c r="G27" s="156"/>
      <c r="H27" s="74">
        <f>F27*G27</f>
        <v>0</v>
      </c>
    </row>
    <row r="28" spans="1:9" ht="25" x14ac:dyDescent="0.25">
      <c r="A28" s="161"/>
      <c r="B28" s="161" t="s">
        <v>1929</v>
      </c>
      <c r="C28" s="162"/>
      <c r="D28" s="58" t="s">
        <v>1930</v>
      </c>
      <c r="E28" s="16" t="s">
        <v>66</v>
      </c>
      <c r="F28" s="129"/>
      <c r="G28" s="156"/>
      <c r="H28" s="74">
        <f>F28*G28</f>
        <v>0</v>
      </c>
    </row>
    <row r="29" spans="1:9" x14ac:dyDescent="0.25">
      <c r="A29" s="161"/>
      <c r="B29" s="161" t="s">
        <v>1931</v>
      </c>
      <c r="C29" s="162"/>
      <c r="D29" s="58" t="s">
        <v>1932</v>
      </c>
      <c r="E29" s="91"/>
      <c r="F29" s="16"/>
      <c r="G29" s="160"/>
      <c r="H29" s="159"/>
    </row>
    <row r="30" spans="1:9" ht="14.5" x14ac:dyDescent="0.25">
      <c r="A30" s="161"/>
      <c r="B30" s="161"/>
      <c r="C30" s="162" t="s">
        <v>125</v>
      </c>
      <c r="D30" s="58" t="s">
        <v>1933</v>
      </c>
      <c r="E30" s="16" t="s">
        <v>66</v>
      </c>
      <c r="F30" s="129"/>
      <c r="G30" s="156"/>
      <c r="H30" s="74">
        <f>F30*G30</f>
        <v>0</v>
      </c>
    </row>
    <row r="31" spans="1:9" ht="14.5" x14ac:dyDescent="0.25">
      <c r="A31" s="161"/>
      <c r="B31" s="161"/>
      <c r="C31" s="162" t="s">
        <v>128</v>
      </c>
      <c r="D31" s="58" t="s">
        <v>1934</v>
      </c>
      <c r="E31" s="16" t="s">
        <v>66</v>
      </c>
      <c r="F31" s="129"/>
      <c r="G31" s="156"/>
      <c r="H31" s="74">
        <f>F31*G31</f>
        <v>0</v>
      </c>
    </row>
    <row r="32" spans="1:9" ht="14.5" x14ac:dyDescent="0.25">
      <c r="A32" s="161"/>
      <c r="B32" s="161"/>
      <c r="C32" s="162" t="s">
        <v>17</v>
      </c>
      <c r="D32" s="58" t="s">
        <v>1935</v>
      </c>
      <c r="E32" s="16" t="s">
        <v>66</v>
      </c>
      <c r="F32" s="129"/>
      <c r="G32" s="156"/>
      <c r="H32" s="74">
        <f>F32*G32</f>
        <v>0</v>
      </c>
    </row>
    <row r="33" spans="1:9" ht="14.5" x14ac:dyDescent="0.25">
      <c r="A33" s="161"/>
      <c r="B33" s="161" t="s">
        <v>1936</v>
      </c>
      <c r="C33" s="162"/>
      <c r="D33" s="58" t="s">
        <v>1937</v>
      </c>
      <c r="E33" s="16" t="s">
        <v>66</v>
      </c>
      <c r="F33" s="129"/>
      <c r="G33" s="156"/>
      <c r="H33" s="74">
        <f>F33*G33</f>
        <v>0</v>
      </c>
    </row>
    <row r="34" spans="1:9" ht="39" x14ac:dyDescent="0.25">
      <c r="A34" s="161" t="s">
        <v>1938</v>
      </c>
      <c r="B34" s="161"/>
      <c r="C34" s="162"/>
      <c r="D34" s="81" t="s">
        <v>1939</v>
      </c>
      <c r="E34" s="91"/>
      <c r="F34" s="16"/>
      <c r="G34" s="160"/>
      <c r="H34" s="159"/>
    </row>
    <row r="35" spans="1:9" x14ac:dyDescent="0.25">
      <c r="A35" s="161"/>
      <c r="B35" s="161" t="s">
        <v>1940</v>
      </c>
      <c r="C35" s="162"/>
      <c r="D35" s="58" t="s">
        <v>1906</v>
      </c>
      <c r="E35" s="91"/>
      <c r="F35" s="16"/>
      <c r="G35" s="160"/>
      <c r="H35" s="159"/>
    </row>
    <row r="36" spans="1:9" ht="14.5" x14ac:dyDescent="0.25">
      <c r="A36" s="161"/>
      <c r="B36" s="161"/>
      <c r="C36" s="162" t="s">
        <v>125</v>
      </c>
      <c r="D36" s="58" t="s">
        <v>1907</v>
      </c>
      <c r="E36" s="16" t="s">
        <v>66</v>
      </c>
      <c r="F36" s="129"/>
      <c r="G36" s="156"/>
      <c r="H36" s="74">
        <f t="shared" ref="H36:H52" si="1">F36*G36</f>
        <v>0</v>
      </c>
    </row>
    <row r="37" spans="1:9" ht="14.5" x14ac:dyDescent="0.25">
      <c r="A37" s="161"/>
      <c r="B37" s="161"/>
      <c r="C37" s="162" t="s">
        <v>128</v>
      </c>
      <c r="D37" s="58" t="s">
        <v>1908</v>
      </c>
      <c r="E37" s="16" t="s">
        <v>66</v>
      </c>
      <c r="F37" s="129">
        <f>'C5.5_Rec Pav'!G75*0.35</f>
        <v>0</v>
      </c>
      <c r="G37" s="156">
        <v>450</v>
      </c>
      <c r="H37" s="74">
        <f t="shared" si="1"/>
        <v>0</v>
      </c>
    </row>
    <row r="38" spans="1:9" ht="14.5" x14ac:dyDescent="0.25">
      <c r="A38" s="161"/>
      <c r="B38" s="161"/>
      <c r="C38" s="162" t="s">
        <v>17</v>
      </c>
      <c r="D38" s="58" t="s">
        <v>1909</v>
      </c>
      <c r="E38" s="16" t="s">
        <v>66</v>
      </c>
      <c r="F38" s="129"/>
      <c r="G38" s="156"/>
      <c r="H38" s="74">
        <f t="shared" si="1"/>
        <v>0</v>
      </c>
      <c r="I38" s="255" t="s">
        <v>37</v>
      </c>
    </row>
    <row r="39" spans="1:9" ht="14.5" x14ac:dyDescent="0.25">
      <c r="A39" s="161"/>
      <c r="B39" s="161"/>
      <c r="C39" s="162" t="s">
        <v>18</v>
      </c>
      <c r="D39" s="90" t="s">
        <v>1941</v>
      </c>
      <c r="E39" s="16" t="s">
        <v>66</v>
      </c>
      <c r="F39" s="129"/>
      <c r="G39" s="156">
        <v>200</v>
      </c>
      <c r="H39" s="74">
        <f t="shared" si="1"/>
        <v>0</v>
      </c>
      <c r="I39" s="255" t="s">
        <v>37</v>
      </c>
    </row>
    <row r="40" spans="1:9" ht="14.5" x14ac:dyDescent="0.25">
      <c r="A40" s="161"/>
      <c r="B40" s="161"/>
      <c r="C40" s="162" t="s">
        <v>19</v>
      </c>
      <c r="D40" s="58" t="s">
        <v>1909</v>
      </c>
      <c r="E40" s="16" t="s">
        <v>66</v>
      </c>
      <c r="F40" s="129"/>
      <c r="G40" s="156"/>
      <c r="H40" s="74">
        <f t="shared" si="1"/>
        <v>0</v>
      </c>
      <c r="I40" s="255" t="s">
        <v>37</v>
      </c>
    </row>
    <row r="41" spans="1:9" ht="14.5" x14ac:dyDescent="0.25">
      <c r="A41" s="161"/>
      <c r="B41" s="161"/>
      <c r="C41" s="162" t="s">
        <v>133</v>
      </c>
      <c r="D41" s="58" t="s">
        <v>1909</v>
      </c>
      <c r="E41" s="16" t="s">
        <v>66</v>
      </c>
      <c r="F41" s="129"/>
      <c r="G41" s="156"/>
      <c r="H41" s="74">
        <f t="shared" si="1"/>
        <v>0</v>
      </c>
      <c r="I41" s="255" t="s">
        <v>37</v>
      </c>
    </row>
    <row r="42" spans="1:9" ht="14.5" x14ac:dyDescent="0.25">
      <c r="A42" s="161"/>
      <c r="B42" s="161"/>
      <c r="C42" s="162" t="s">
        <v>143</v>
      </c>
      <c r="D42" s="58" t="s">
        <v>1909</v>
      </c>
      <c r="E42" s="16" t="s">
        <v>66</v>
      </c>
      <c r="F42" s="129"/>
      <c r="G42" s="156"/>
      <c r="H42" s="74">
        <f t="shared" si="1"/>
        <v>0</v>
      </c>
      <c r="I42" s="255" t="s">
        <v>37</v>
      </c>
    </row>
    <row r="43" spans="1:9" ht="14.5" x14ac:dyDescent="0.25">
      <c r="A43" s="161"/>
      <c r="B43" s="161"/>
      <c r="C43" s="162" t="s">
        <v>145</v>
      </c>
      <c r="D43" s="58" t="s">
        <v>1909</v>
      </c>
      <c r="E43" s="16" t="s">
        <v>66</v>
      </c>
      <c r="F43" s="129"/>
      <c r="G43" s="156"/>
      <c r="H43" s="74">
        <f t="shared" si="1"/>
        <v>0</v>
      </c>
      <c r="I43" s="255" t="s">
        <v>37</v>
      </c>
    </row>
    <row r="44" spans="1:9" ht="14.5" x14ac:dyDescent="0.25">
      <c r="A44" s="161"/>
      <c r="B44" s="161"/>
      <c r="C44" s="162" t="s">
        <v>543</v>
      </c>
      <c r="D44" s="58" t="s">
        <v>1909</v>
      </c>
      <c r="E44" s="16" t="s">
        <v>66</v>
      </c>
      <c r="F44" s="129"/>
      <c r="G44" s="156"/>
      <c r="H44" s="74">
        <f t="shared" si="1"/>
        <v>0</v>
      </c>
      <c r="I44" s="255" t="s">
        <v>37</v>
      </c>
    </row>
    <row r="45" spans="1:9" ht="14.5" x14ac:dyDescent="0.25">
      <c r="A45" s="161"/>
      <c r="B45" s="161"/>
      <c r="C45" s="162" t="s">
        <v>1910</v>
      </c>
      <c r="D45" s="58" t="s">
        <v>1909</v>
      </c>
      <c r="E45" s="16" t="s">
        <v>66</v>
      </c>
      <c r="F45" s="129"/>
      <c r="G45" s="156"/>
      <c r="H45" s="74">
        <f t="shared" si="1"/>
        <v>0</v>
      </c>
      <c r="I45" s="255" t="s">
        <v>37</v>
      </c>
    </row>
    <row r="46" spans="1:9" ht="14.5" x14ac:dyDescent="0.25">
      <c r="A46" s="161"/>
      <c r="B46" s="161"/>
      <c r="C46" s="162" t="s">
        <v>1911</v>
      </c>
      <c r="D46" s="58" t="s">
        <v>1909</v>
      </c>
      <c r="E46" s="16" t="s">
        <v>66</v>
      </c>
      <c r="F46" s="129"/>
      <c r="G46" s="156"/>
      <c r="H46" s="74">
        <f t="shared" si="1"/>
        <v>0</v>
      </c>
      <c r="I46" s="255" t="s">
        <v>37</v>
      </c>
    </row>
    <row r="47" spans="1:9" ht="14.5" x14ac:dyDescent="0.25">
      <c r="A47" s="161"/>
      <c r="B47" s="161"/>
      <c r="C47" s="162" t="s">
        <v>1912</v>
      </c>
      <c r="D47" s="58" t="s">
        <v>1909</v>
      </c>
      <c r="E47" s="16" t="s">
        <v>66</v>
      </c>
      <c r="F47" s="129"/>
      <c r="G47" s="156"/>
      <c r="H47" s="74">
        <f t="shared" si="1"/>
        <v>0</v>
      </c>
      <c r="I47" s="255" t="s">
        <v>37</v>
      </c>
    </row>
    <row r="48" spans="1:9" ht="14.5" x14ac:dyDescent="0.25">
      <c r="A48" s="161"/>
      <c r="B48" s="161"/>
      <c r="C48" s="162" t="s">
        <v>1913</v>
      </c>
      <c r="D48" s="58" t="s">
        <v>1914</v>
      </c>
      <c r="E48" s="16" t="s">
        <v>66</v>
      </c>
      <c r="F48" s="129"/>
      <c r="G48" s="156"/>
      <c r="H48" s="74">
        <f t="shared" si="1"/>
        <v>0</v>
      </c>
    </row>
    <row r="49" spans="1:8" ht="14.5" x14ac:dyDescent="0.25">
      <c r="A49" s="161"/>
      <c r="B49" s="161"/>
      <c r="C49" s="162" t="s">
        <v>1915</v>
      </c>
      <c r="D49" s="58" t="s">
        <v>1916</v>
      </c>
      <c r="E49" s="16" t="s">
        <v>66</v>
      </c>
      <c r="F49" s="129"/>
      <c r="G49" s="156"/>
      <c r="H49" s="74">
        <f t="shared" si="1"/>
        <v>0</v>
      </c>
    </row>
    <row r="50" spans="1:8" ht="14.5" x14ac:dyDescent="0.25">
      <c r="A50" s="161"/>
      <c r="B50" s="161"/>
      <c r="C50" s="162" t="s">
        <v>1917</v>
      </c>
      <c r="D50" s="58" t="s">
        <v>1918</v>
      </c>
      <c r="E50" s="16" t="s">
        <v>66</v>
      </c>
      <c r="F50" s="129"/>
      <c r="G50" s="156"/>
      <c r="H50" s="74">
        <f t="shared" si="1"/>
        <v>0</v>
      </c>
    </row>
    <row r="51" spans="1:8" ht="25" x14ac:dyDescent="0.25">
      <c r="A51" s="161"/>
      <c r="B51" s="161"/>
      <c r="C51" s="162" t="s">
        <v>1919</v>
      </c>
      <c r="D51" s="58" t="s">
        <v>1920</v>
      </c>
      <c r="E51" s="16" t="s">
        <v>66</v>
      </c>
      <c r="F51" s="129"/>
      <c r="G51" s="156"/>
      <c r="H51" s="74">
        <f t="shared" si="1"/>
        <v>0</v>
      </c>
    </row>
    <row r="52" spans="1:8" ht="25" x14ac:dyDescent="0.25">
      <c r="A52" s="161"/>
      <c r="B52" s="161"/>
      <c r="C52" s="162" t="s">
        <v>1921</v>
      </c>
      <c r="D52" s="58" t="s">
        <v>1922</v>
      </c>
      <c r="E52" s="16" t="s">
        <v>66</v>
      </c>
      <c r="F52" s="129"/>
      <c r="G52" s="156"/>
      <c r="H52" s="74">
        <f t="shared" si="1"/>
        <v>0</v>
      </c>
    </row>
    <row r="53" spans="1:8" x14ac:dyDescent="0.25">
      <c r="A53" s="161"/>
      <c r="B53" s="161" t="s">
        <v>1942</v>
      </c>
      <c r="C53" s="162"/>
      <c r="D53" s="58" t="s">
        <v>1924</v>
      </c>
      <c r="E53" s="91"/>
      <c r="F53" s="16"/>
      <c r="G53" s="160"/>
      <c r="H53" s="159"/>
    </row>
    <row r="54" spans="1:8" ht="14.5" x14ac:dyDescent="0.25">
      <c r="A54" s="161"/>
      <c r="B54" s="161"/>
      <c r="C54" s="162" t="s">
        <v>125</v>
      </c>
      <c r="D54" s="58" t="s">
        <v>1925</v>
      </c>
      <c r="E54" s="16" t="s">
        <v>66</v>
      </c>
      <c r="F54" s="129"/>
      <c r="G54" s="156"/>
      <c r="H54" s="74">
        <f>F54*G54</f>
        <v>0</v>
      </c>
    </row>
    <row r="55" spans="1:8" ht="14.5" x14ac:dyDescent="0.25">
      <c r="A55" s="161"/>
      <c r="B55" s="161"/>
      <c r="C55" s="162" t="s">
        <v>128</v>
      </c>
      <c r="D55" s="58" t="s">
        <v>1926</v>
      </c>
      <c r="E55" s="16" t="s">
        <v>66</v>
      </c>
      <c r="F55" s="129"/>
      <c r="G55" s="156"/>
      <c r="H55" s="74">
        <f>F55*G55</f>
        <v>0</v>
      </c>
    </row>
    <row r="56" spans="1:8" x14ac:dyDescent="0.25">
      <c r="A56" s="161"/>
      <c r="B56" s="161" t="s">
        <v>1943</v>
      </c>
      <c r="C56" s="162"/>
      <c r="D56" s="58" t="s">
        <v>1928</v>
      </c>
      <c r="E56" s="91" t="s">
        <v>1944</v>
      </c>
      <c r="F56" s="129"/>
      <c r="G56" s="156"/>
      <c r="H56" s="74">
        <f>F56*G56</f>
        <v>0</v>
      </c>
    </row>
    <row r="57" spans="1:8" ht="25" x14ac:dyDescent="0.25">
      <c r="A57" s="161"/>
      <c r="B57" s="161" t="s">
        <v>1945</v>
      </c>
      <c r="C57" s="162"/>
      <c r="D57" s="58" t="s">
        <v>1930</v>
      </c>
      <c r="E57" s="91" t="s">
        <v>1944</v>
      </c>
      <c r="F57" s="129"/>
      <c r="G57" s="156"/>
      <c r="H57" s="74">
        <f>F57*G57</f>
        <v>0</v>
      </c>
    </row>
    <row r="58" spans="1:8" x14ac:dyDescent="0.25">
      <c r="A58" s="161"/>
      <c r="B58" s="161" t="s">
        <v>1946</v>
      </c>
      <c r="C58" s="162"/>
      <c r="D58" s="58" t="s">
        <v>1932</v>
      </c>
      <c r="E58" s="91"/>
      <c r="F58" s="16"/>
      <c r="G58" s="160"/>
      <c r="H58" s="159"/>
    </row>
    <row r="59" spans="1:8" ht="14.5" x14ac:dyDescent="0.25">
      <c r="A59" s="161"/>
      <c r="B59" s="161"/>
      <c r="C59" s="162" t="s">
        <v>125</v>
      </c>
      <c r="D59" s="58" t="s">
        <v>1933</v>
      </c>
      <c r="E59" s="16" t="s">
        <v>66</v>
      </c>
      <c r="F59" s="129"/>
      <c r="G59" s="156"/>
      <c r="H59" s="74">
        <f>F59*G59</f>
        <v>0</v>
      </c>
    </row>
    <row r="60" spans="1:8" ht="14.5" x14ac:dyDescent="0.25">
      <c r="A60" s="161"/>
      <c r="B60" s="161"/>
      <c r="C60" s="162" t="s">
        <v>128</v>
      </c>
      <c r="D60" s="58" t="s">
        <v>1934</v>
      </c>
      <c r="E60" s="16" t="s">
        <v>66</v>
      </c>
      <c r="F60" s="129"/>
      <c r="G60" s="156"/>
      <c r="H60" s="74">
        <f>F60*G60</f>
        <v>0</v>
      </c>
    </row>
    <row r="61" spans="1:8" ht="14.5" x14ac:dyDescent="0.25">
      <c r="A61" s="161"/>
      <c r="B61" s="161"/>
      <c r="C61" s="162" t="s">
        <v>17</v>
      </c>
      <c r="D61" s="58" t="s">
        <v>1935</v>
      </c>
      <c r="E61" s="16" t="s">
        <v>66</v>
      </c>
      <c r="F61" s="129"/>
      <c r="G61" s="156"/>
      <c r="H61" s="74">
        <f>F61*G61</f>
        <v>0</v>
      </c>
    </row>
    <row r="62" spans="1:8" ht="14.5" x14ac:dyDescent="0.25">
      <c r="A62" s="161"/>
      <c r="B62" s="161" t="s">
        <v>1947</v>
      </c>
      <c r="C62" s="162"/>
      <c r="D62" s="58" t="s">
        <v>1937</v>
      </c>
      <c r="E62" s="16" t="s">
        <v>66</v>
      </c>
      <c r="F62" s="129"/>
      <c r="G62" s="156"/>
      <c r="H62" s="74">
        <f>F62*G62</f>
        <v>0</v>
      </c>
    </row>
    <row r="63" spans="1:8" ht="39" x14ac:dyDescent="0.25">
      <c r="A63" s="161" t="s">
        <v>1948</v>
      </c>
      <c r="B63" s="161"/>
      <c r="C63" s="162"/>
      <c r="D63" s="81" t="s">
        <v>1949</v>
      </c>
      <c r="E63" s="16"/>
      <c r="F63" s="16"/>
      <c r="G63" s="160"/>
      <c r="H63" s="159"/>
    </row>
    <row r="64" spans="1:8" x14ac:dyDescent="0.25">
      <c r="A64" s="161"/>
      <c r="B64" s="161" t="s">
        <v>1950</v>
      </c>
      <c r="C64" s="162"/>
      <c r="D64" s="58" t="s">
        <v>1951</v>
      </c>
      <c r="E64" s="91" t="s">
        <v>86</v>
      </c>
      <c r="F64" s="16"/>
      <c r="G64" s="16" t="s">
        <v>88</v>
      </c>
      <c r="H64" s="157"/>
    </row>
    <row r="65" spans="1:9" ht="25" x14ac:dyDescent="0.25">
      <c r="A65" s="161"/>
      <c r="B65" s="161" t="s">
        <v>1952</v>
      </c>
      <c r="C65" s="162"/>
      <c r="D65" s="58" t="s">
        <v>1953</v>
      </c>
      <c r="E65" s="91" t="s">
        <v>91</v>
      </c>
      <c r="F65" s="160"/>
      <c r="G65" s="163"/>
      <c r="H65" s="159">
        <f>F65*G65</f>
        <v>0</v>
      </c>
    </row>
    <row r="66" spans="1:9" ht="13" x14ac:dyDescent="0.25">
      <c r="A66" s="161" t="s">
        <v>1954</v>
      </c>
      <c r="B66" s="161"/>
      <c r="C66" s="162"/>
      <c r="D66" s="81" t="s">
        <v>1955</v>
      </c>
      <c r="E66" s="16"/>
      <c r="F66" s="16"/>
      <c r="G66" s="16"/>
      <c r="H66" s="159"/>
    </row>
    <row r="67" spans="1:9" x14ac:dyDescent="0.25">
      <c r="A67" s="161"/>
      <c r="B67" s="161" t="s">
        <v>1956</v>
      </c>
      <c r="C67" s="162"/>
      <c r="D67" s="58" t="s">
        <v>1957</v>
      </c>
      <c r="E67" s="16" t="s">
        <v>76</v>
      </c>
      <c r="F67" s="129"/>
      <c r="G67" s="156">
        <v>2270</v>
      </c>
      <c r="H67" s="74">
        <f>F67*G67</f>
        <v>0</v>
      </c>
    </row>
    <row r="68" spans="1:9" x14ac:dyDescent="0.25">
      <c r="A68" s="161"/>
      <c r="B68" s="161" t="s">
        <v>1958</v>
      </c>
      <c r="C68" s="162"/>
      <c r="D68" s="58" t="s">
        <v>1959</v>
      </c>
      <c r="E68" s="16" t="s">
        <v>76</v>
      </c>
      <c r="F68" s="129"/>
      <c r="G68" s="156"/>
      <c r="H68" s="74">
        <f>F68*G68</f>
        <v>0</v>
      </c>
    </row>
    <row r="69" spans="1:9" x14ac:dyDescent="0.25">
      <c r="A69" s="161"/>
      <c r="B69" s="161" t="s">
        <v>1960</v>
      </c>
      <c r="C69" s="162"/>
      <c r="D69" s="58" t="s">
        <v>1961</v>
      </c>
      <c r="E69" s="16" t="s">
        <v>76</v>
      </c>
      <c r="F69" s="129"/>
      <c r="G69" s="156"/>
      <c r="H69" s="74">
        <f>F69*G69</f>
        <v>0</v>
      </c>
      <c r="I69" s="255" t="s">
        <v>37</v>
      </c>
    </row>
    <row r="70" spans="1:9" ht="13" x14ac:dyDescent="0.25">
      <c r="A70" s="161" t="s">
        <v>1962</v>
      </c>
      <c r="B70" s="161"/>
      <c r="C70" s="162"/>
      <c r="D70" s="118" t="s">
        <v>1963</v>
      </c>
      <c r="E70" s="16"/>
      <c r="F70" s="129"/>
      <c r="G70" s="129"/>
      <c r="H70" s="159"/>
    </row>
    <row r="71" spans="1:9" ht="13" x14ac:dyDescent="0.25">
      <c r="A71" s="161"/>
      <c r="B71" s="161" t="s">
        <v>1964</v>
      </c>
      <c r="C71" s="162"/>
      <c r="D71" s="230" t="s">
        <v>1965</v>
      </c>
      <c r="E71" s="16" t="s">
        <v>76</v>
      </c>
      <c r="F71" s="129"/>
      <c r="G71" s="156">
        <v>2000</v>
      </c>
      <c r="H71" s="74">
        <f>F71*G71</f>
        <v>0</v>
      </c>
      <c r="I71" s="255" t="s">
        <v>37</v>
      </c>
    </row>
    <row r="72" spans="1:9" ht="13" x14ac:dyDescent="0.25">
      <c r="A72" s="161"/>
      <c r="B72" s="161" t="s">
        <v>1966</v>
      </c>
      <c r="C72" s="162"/>
      <c r="D72" s="230" t="s">
        <v>1967</v>
      </c>
      <c r="E72" s="16" t="s">
        <v>76</v>
      </c>
      <c r="F72" s="129"/>
      <c r="G72" s="156"/>
      <c r="H72" s="74">
        <f>F72*G72</f>
        <v>0</v>
      </c>
      <c r="I72" s="255" t="s">
        <v>37</v>
      </c>
    </row>
    <row r="73" spans="1:9" ht="26" x14ac:dyDescent="0.25">
      <c r="A73" s="161" t="s">
        <v>1968</v>
      </c>
      <c r="B73" s="161"/>
      <c r="C73" s="162"/>
      <c r="D73" s="235" t="s">
        <v>1969</v>
      </c>
      <c r="E73" s="16" t="s">
        <v>76</v>
      </c>
      <c r="F73" s="129"/>
      <c r="G73" s="156"/>
      <c r="H73" s="74">
        <f>F73*G73</f>
        <v>0</v>
      </c>
      <c r="I73" s="255" t="s">
        <v>37</v>
      </c>
    </row>
    <row r="74" spans="1:9" ht="39" x14ac:dyDescent="0.25">
      <c r="A74" s="161" t="s">
        <v>1970</v>
      </c>
      <c r="B74" s="161"/>
      <c r="C74" s="162"/>
      <c r="D74" s="118" t="s">
        <v>1971</v>
      </c>
      <c r="E74" s="16"/>
      <c r="F74" s="16"/>
      <c r="G74" s="16"/>
      <c r="H74" s="159"/>
    </row>
    <row r="75" spans="1:9" x14ac:dyDescent="0.25">
      <c r="A75" s="161"/>
      <c r="B75" s="161" t="s">
        <v>1972</v>
      </c>
      <c r="C75" s="162"/>
      <c r="D75" s="82" t="s">
        <v>1973</v>
      </c>
      <c r="E75" s="91" t="s">
        <v>86</v>
      </c>
      <c r="F75" s="16" t="s">
        <v>87</v>
      </c>
      <c r="G75" s="16" t="s">
        <v>88</v>
      </c>
      <c r="H75" s="157"/>
    </row>
    <row r="76" spans="1:9" ht="25" x14ac:dyDescent="0.25">
      <c r="A76" s="161"/>
      <c r="B76" s="161" t="s">
        <v>1974</v>
      </c>
      <c r="C76" s="162"/>
      <c r="D76" s="58" t="s">
        <v>1975</v>
      </c>
      <c r="E76" s="91" t="s">
        <v>91</v>
      </c>
      <c r="F76" s="160">
        <f>H75</f>
        <v>0</v>
      </c>
      <c r="G76" s="508"/>
      <c r="H76" s="159">
        <f>F76*G76</f>
        <v>0</v>
      </c>
    </row>
    <row r="77" spans="1:9" x14ac:dyDescent="0.25">
      <c r="A77" s="82"/>
      <c r="B77" s="82"/>
      <c r="C77" s="129"/>
      <c r="D77" s="82"/>
      <c r="E77" s="91"/>
      <c r="F77" s="16"/>
      <c r="G77" s="16"/>
      <c r="H77" s="159"/>
    </row>
    <row r="78" spans="1:9" x14ac:dyDescent="0.25">
      <c r="A78" s="82"/>
      <c r="B78" s="82"/>
      <c r="C78" s="129"/>
      <c r="D78" s="82"/>
      <c r="E78" s="91"/>
      <c r="F78" s="16"/>
      <c r="G78" s="16"/>
      <c r="H78" s="159"/>
    </row>
    <row r="79" spans="1:9" x14ac:dyDescent="0.25">
      <c r="A79" s="62"/>
      <c r="B79" s="62"/>
      <c r="C79" s="129"/>
      <c r="D79" s="59"/>
      <c r="E79" s="16"/>
      <c r="F79" s="16"/>
      <c r="G79" s="16"/>
      <c r="H79" s="159"/>
    </row>
    <row r="80" spans="1:9" x14ac:dyDescent="0.25">
      <c r="A80" s="136" t="s">
        <v>172</v>
      </c>
      <c r="B80" s="136"/>
      <c r="C80" s="136"/>
      <c r="D80" s="136"/>
      <c r="E80" s="148"/>
      <c r="F80" s="154"/>
      <c r="G80" s="154"/>
      <c r="H80" s="141">
        <f>SUM(H5:H79)</f>
        <v>0</v>
      </c>
    </row>
    <row r="1048356" spans="5:5" x14ac:dyDescent="0.25">
      <c r="E1048356" s="53"/>
    </row>
  </sheetData>
  <mergeCells count="1">
    <mergeCell ref="E1:H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AE85-4865-4B0D-AEAD-12E43DCC0DF5}">
  <sheetPr codeName="Sheet19"/>
  <dimension ref="A1:H1048295"/>
  <sheetViews>
    <sheetView view="pageBreakPreview" zoomScale="125" zoomScaleNormal="100" zoomScaleSheetLayoutView="100" workbookViewId="0">
      <selection activeCell="C12" sqref="C12"/>
    </sheetView>
  </sheetViews>
  <sheetFormatPr defaultColWidth="8.81640625" defaultRowHeight="12.5" x14ac:dyDescent="0.25"/>
  <cols>
    <col min="1" max="1" width="9.36328125" style="43" customWidth="1"/>
    <col min="2" max="2" width="9" style="43" bestFit="1" customWidth="1"/>
    <col min="3" max="3" width="40.6328125" style="43" customWidth="1"/>
    <col min="4" max="4" width="23.36328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1976</v>
      </c>
      <c r="B1" s="42"/>
      <c r="C1" s="42"/>
      <c r="D1" s="653" t="s">
        <v>1977</v>
      </c>
      <c r="E1" s="653"/>
      <c r="F1" s="653"/>
      <c r="G1" s="653"/>
    </row>
    <row r="2" spans="1:8" ht="13" x14ac:dyDescent="0.3">
      <c r="A2" s="44" t="s">
        <v>23</v>
      </c>
      <c r="B2" s="44"/>
      <c r="C2" s="45" t="s">
        <v>24</v>
      </c>
      <c r="D2" s="45" t="s">
        <v>25</v>
      </c>
      <c r="E2" s="45" t="s">
        <v>26</v>
      </c>
      <c r="F2" s="45" t="s">
        <v>27</v>
      </c>
      <c r="G2" s="45" t="s">
        <v>28</v>
      </c>
      <c r="H2" s="254"/>
    </row>
    <row r="3" spans="1:8" x14ac:dyDescent="0.25">
      <c r="A3" s="46"/>
      <c r="B3" s="46"/>
      <c r="C3" s="47"/>
      <c r="D3" s="6"/>
      <c r="E3" s="6"/>
      <c r="F3" s="6"/>
      <c r="G3" s="5"/>
    </row>
    <row r="4" spans="1:8" x14ac:dyDescent="0.25">
      <c r="A4" s="161"/>
      <c r="B4" s="161"/>
      <c r="C4" s="62"/>
      <c r="D4" s="16"/>
      <c r="E4" s="16"/>
      <c r="F4" s="16"/>
      <c r="G4" s="15"/>
    </row>
    <row r="5" spans="1:8" ht="13" x14ac:dyDescent="0.25">
      <c r="A5" s="161" t="s">
        <v>1978</v>
      </c>
      <c r="B5" s="161"/>
      <c r="C5" s="118" t="s">
        <v>1748</v>
      </c>
      <c r="D5" s="16"/>
      <c r="E5" s="16"/>
      <c r="F5" s="16"/>
      <c r="G5" s="158"/>
    </row>
    <row r="6" spans="1:8" x14ac:dyDescent="0.25">
      <c r="A6" s="161"/>
      <c r="B6" s="161" t="s">
        <v>1979</v>
      </c>
      <c r="C6" s="82" t="s">
        <v>1980</v>
      </c>
      <c r="D6" s="91" t="s">
        <v>86</v>
      </c>
      <c r="E6" s="16" t="s">
        <v>87</v>
      </c>
      <c r="F6" s="16" t="s">
        <v>88</v>
      </c>
      <c r="G6" s="157"/>
    </row>
    <row r="7" spans="1:8" ht="25" x14ac:dyDescent="0.25">
      <c r="A7" s="161"/>
      <c r="B7" s="161" t="s">
        <v>1981</v>
      </c>
      <c r="C7" s="82" t="s">
        <v>1982</v>
      </c>
      <c r="D7" s="91" t="s">
        <v>91</v>
      </c>
      <c r="E7" s="165">
        <f>G6</f>
        <v>0</v>
      </c>
      <c r="F7" s="163"/>
      <c r="G7" s="159">
        <f>F7*E7</f>
        <v>0</v>
      </c>
    </row>
    <row r="8" spans="1:8" ht="26" x14ac:dyDescent="0.25">
      <c r="A8" s="161" t="s">
        <v>1983</v>
      </c>
      <c r="B8" s="161"/>
      <c r="C8" s="118" t="s">
        <v>1984</v>
      </c>
      <c r="D8" s="16"/>
      <c r="E8" s="16"/>
      <c r="F8" s="16"/>
      <c r="G8" s="159"/>
    </row>
    <row r="9" spans="1:8" x14ac:dyDescent="0.25">
      <c r="A9" s="161"/>
      <c r="B9" s="161" t="s">
        <v>1985</v>
      </c>
      <c r="C9" s="82" t="s">
        <v>1986</v>
      </c>
      <c r="D9" s="91" t="s">
        <v>86</v>
      </c>
      <c r="E9" s="16" t="s">
        <v>87</v>
      </c>
      <c r="F9" s="16" t="s">
        <v>88</v>
      </c>
      <c r="G9" s="157"/>
    </row>
    <row r="10" spans="1:8" ht="25" x14ac:dyDescent="0.25">
      <c r="A10" s="161"/>
      <c r="B10" s="161" t="s">
        <v>1987</v>
      </c>
      <c r="C10" s="82" t="s">
        <v>1988</v>
      </c>
      <c r="D10" s="91" t="s">
        <v>91</v>
      </c>
      <c r="E10" s="165">
        <f>G8</f>
        <v>0</v>
      </c>
      <c r="F10" s="163"/>
      <c r="G10" s="159">
        <f>F10*E10</f>
        <v>0</v>
      </c>
    </row>
    <row r="11" spans="1:8" x14ac:dyDescent="0.25">
      <c r="A11" s="161"/>
      <c r="B11" s="161" t="s">
        <v>1989</v>
      </c>
      <c r="C11" s="82" t="s">
        <v>1990</v>
      </c>
      <c r="D11" s="91" t="s">
        <v>86</v>
      </c>
      <c r="E11" s="16" t="s">
        <v>87</v>
      </c>
      <c r="F11" s="16" t="s">
        <v>88</v>
      </c>
      <c r="G11" s="157"/>
    </row>
    <row r="12" spans="1:8" ht="25" x14ac:dyDescent="0.25">
      <c r="A12" s="161"/>
      <c r="B12" s="161" t="s">
        <v>1991</v>
      </c>
      <c r="C12" s="82" t="s">
        <v>1992</v>
      </c>
      <c r="D12" s="91" t="s">
        <v>91</v>
      </c>
      <c r="E12" s="165">
        <f>G10</f>
        <v>0</v>
      </c>
      <c r="F12" s="163"/>
      <c r="G12" s="159">
        <f>F12*E12</f>
        <v>0</v>
      </c>
    </row>
    <row r="13" spans="1:8" ht="26" x14ac:dyDescent="0.25">
      <c r="A13" s="161" t="s">
        <v>1993</v>
      </c>
      <c r="B13" s="161"/>
      <c r="C13" s="118" t="s">
        <v>1994</v>
      </c>
      <c r="D13" s="16"/>
      <c r="E13" s="16"/>
      <c r="F13" s="16"/>
      <c r="G13" s="159"/>
    </row>
    <row r="14" spans="1:8" x14ac:dyDescent="0.25">
      <c r="A14" s="161"/>
      <c r="B14" s="161" t="s">
        <v>1995</v>
      </c>
      <c r="C14" s="82" t="s">
        <v>1951</v>
      </c>
      <c r="D14" s="91" t="s">
        <v>86</v>
      </c>
      <c r="E14" s="16" t="s">
        <v>87</v>
      </c>
      <c r="F14" s="16" t="s">
        <v>88</v>
      </c>
      <c r="G14" s="157"/>
    </row>
    <row r="15" spans="1:8" ht="25" x14ac:dyDescent="0.25">
      <c r="A15" s="161"/>
      <c r="B15" s="161" t="s">
        <v>1996</v>
      </c>
      <c r="C15" s="82" t="s">
        <v>1997</v>
      </c>
      <c r="D15" s="91" t="s">
        <v>91</v>
      </c>
      <c r="E15" s="165">
        <f>G14</f>
        <v>0</v>
      </c>
      <c r="F15" s="163"/>
      <c r="G15" s="159">
        <f>F15*E15</f>
        <v>0</v>
      </c>
    </row>
    <row r="16" spans="1:8" x14ac:dyDescent="0.25">
      <c r="A16" s="161"/>
      <c r="B16" s="161"/>
      <c r="C16" s="164"/>
      <c r="D16" s="16"/>
      <c r="E16" s="16"/>
      <c r="F16" s="16"/>
      <c r="G16" s="159"/>
    </row>
    <row r="17" spans="1:7" x14ac:dyDescent="0.25">
      <c r="A17" s="82"/>
      <c r="B17" s="82"/>
      <c r="C17" s="82"/>
      <c r="D17" s="91"/>
      <c r="E17" s="16"/>
      <c r="F17" s="16"/>
      <c r="G17" s="159"/>
    </row>
    <row r="18" spans="1:7" x14ac:dyDescent="0.25">
      <c r="A18" s="62"/>
      <c r="B18" s="62"/>
      <c r="C18" s="59"/>
      <c r="D18" s="16"/>
      <c r="E18" s="16"/>
      <c r="F18" s="16"/>
      <c r="G18" s="159"/>
    </row>
    <row r="19" spans="1:7" x14ac:dyDescent="0.25">
      <c r="A19" s="136" t="s">
        <v>172</v>
      </c>
      <c r="B19" s="136"/>
      <c r="C19" s="136"/>
      <c r="D19" s="148"/>
      <c r="E19" s="154"/>
      <c r="F19" s="154"/>
      <c r="G19" s="141">
        <f>SUM(G5:G18)</f>
        <v>0</v>
      </c>
    </row>
    <row r="1048295" spans="4:4" x14ac:dyDescent="0.25">
      <c r="D1048295"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D078-381F-4871-B3DC-25D513053886}">
  <sheetPr codeName="Sheet20"/>
  <dimension ref="A1:J1048371"/>
  <sheetViews>
    <sheetView view="pageBreakPreview" zoomScaleNormal="100" zoomScaleSheetLayoutView="100" workbookViewId="0">
      <selection activeCell="F1" sqref="F1:I1"/>
    </sheetView>
  </sheetViews>
  <sheetFormatPr defaultColWidth="8.81640625" defaultRowHeight="12.5" x14ac:dyDescent="0.25"/>
  <cols>
    <col min="1" max="1" width="9.36328125" style="43" customWidth="1"/>
    <col min="2" max="2" width="9" style="43" bestFit="1" customWidth="1"/>
    <col min="3" max="3" width="3.6328125" style="43" customWidth="1"/>
    <col min="4" max="4" width="3.1796875" style="43" customWidth="1"/>
    <col min="5" max="5" width="40.6328125" style="43" customWidth="1"/>
    <col min="6" max="6" width="23.36328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10" ht="48" customHeight="1" x14ac:dyDescent="0.25">
      <c r="A1" s="41" t="s">
        <v>1998</v>
      </c>
      <c r="B1" s="42"/>
      <c r="C1" s="42"/>
      <c r="D1" s="42"/>
      <c r="E1" s="42"/>
      <c r="F1" s="653" t="s">
        <v>1999</v>
      </c>
      <c r="G1" s="653"/>
      <c r="H1" s="653"/>
      <c r="I1" s="653"/>
    </row>
    <row r="2" spans="1:10" ht="13" x14ac:dyDescent="0.3">
      <c r="A2" s="44" t="s">
        <v>23</v>
      </c>
      <c r="B2" s="44"/>
      <c r="C2" s="79"/>
      <c r="D2" s="45"/>
      <c r="E2" s="45" t="s">
        <v>24</v>
      </c>
      <c r="F2" s="45" t="s">
        <v>25</v>
      </c>
      <c r="G2" s="45" t="s">
        <v>26</v>
      </c>
      <c r="H2" s="45" t="s">
        <v>27</v>
      </c>
      <c r="I2" s="45" t="s">
        <v>28</v>
      </c>
      <c r="J2" s="254" t="s">
        <v>29</v>
      </c>
    </row>
    <row r="3" spans="1:10" x14ac:dyDescent="0.25">
      <c r="A3" s="46"/>
      <c r="B3" s="46"/>
      <c r="C3" s="80"/>
      <c r="D3" s="48"/>
      <c r="E3" s="47"/>
      <c r="F3" s="6"/>
      <c r="G3" s="6"/>
      <c r="H3" s="5"/>
      <c r="I3" s="5"/>
    </row>
    <row r="4" spans="1:10" x14ac:dyDescent="0.25">
      <c r="A4" s="161"/>
      <c r="B4" s="161"/>
      <c r="C4" s="162"/>
      <c r="D4" s="162"/>
      <c r="E4" s="62"/>
      <c r="F4" s="16"/>
      <c r="G4" s="16"/>
      <c r="H4" s="15"/>
      <c r="I4" s="15"/>
    </row>
    <row r="5" spans="1:10" ht="13" x14ac:dyDescent="0.25">
      <c r="A5" s="161" t="s">
        <v>2000</v>
      </c>
      <c r="B5" s="161"/>
      <c r="C5" s="162"/>
      <c r="D5" s="162"/>
      <c r="E5" s="125" t="s">
        <v>2001</v>
      </c>
      <c r="F5" s="16"/>
      <c r="G5" s="16"/>
      <c r="H5" s="15"/>
      <c r="I5" s="158"/>
    </row>
    <row r="6" spans="1:10" ht="14.5" x14ac:dyDescent="0.25">
      <c r="A6" s="161"/>
      <c r="B6" s="161" t="s">
        <v>2002</v>
      </c>
      <c r="C6" s="162"/>
      <c r="D6" s="162"/>
      <c r="E6" s="82" t="s">
        <v>2003</v>
      </c>
      <c r="F6" s="16" t="s">
        <v>66</v>
      </c>
      <c r="G6" s="129"/>
      <c r="H6" s="156"/>
      <c r="I6" s="74">
        <f t="shared" ref="I6:I11" si="0">G6*H6</f>
        <v>0</v>
      </c>
    </row>
    <row r="7" spans="1:10" ht="14.5" x14ac:dyDescent="0.25">
      <c r="A7" s="161"/>
      <c r="B7" s="161" t="s">
        <v>2004</v>
      </c>
      <c r="C7" s="162"/>
      <c r="D7" s="162"/>
      <c r="E7" s="82" t="s">
        <v>2005</v>
      </c>
      <c r="F7" s="16" t="s">
        <v>66</v>
      </c>
      <c r="G7" s="129"/>
      <c r="H7" s="156"/>
      <c r="I7" s="74">
        <f t="shared" si="0"/>
        <v>0</v>
      </c>
    </row>
    <row r="8" spans="1:10" ht="14.5" x14ac:dyDescent="0.25">
      <c r="A8" s="161"/>
      <c r="B8" s="161" t="s">
        <v>2006</v>
      </c>
      <c r="C8" s="162"/>
      <c r="D8" s="162"/>
      <c r="E8" s="82" t="s">
        <v>2007</v>
      </c>
      <c r="F8" s="16" t="s">
        <v>66</v>
      </c>
      <c r="G8" s="129"/>
      <c r="H8" s="156"/>
      <c r="I8" s="74">
        <f t="shared" si="0"/>
        <v>0</v>
      </c>
    </row>
    <row r="9" spans="1:10" ht="14.5" x14ac:dyDescent="0.25">
      <c r="A9" s="161"/>
      <c r="B9" s="161" t="s">
        <v>2008</v>
      </c>
      <c r="C9" s="162"/>
      <c r="D9" s="162"/>
      <c r="E9" s="82" t="s">
        <v>2009</v>
      </c>
      <c r="F9" s="16" t="s">
        <v>66</v>
      </c>
      <c r="G9" s="129"/>
      <c r="H9" s="156"/>
      <c r="I9" s="74">
        <f t="shared" si="0"/>
        <v>0</v>
      </c>
    </row>
    <row r="10" spans="1:10" ht="25" x14ac:dyDescent="0.25">
      <c r="A10" s="161"/>
      <c r="B10" s="161" t="s">
        <v>2010</v>
      </c>
      <c r="C10" s="162"/>
      <c r="D10" s="162"/>
      <c r="E10" s="82" t="s">
        <v>2011</v>
      </c>
      <c r="F10" s="16" t="s">
        <v>66</v>
      </c>
      <c r="G10" s="129"/>
      <c r="H10" s="156"/>
      <c r="I10" s="74">
        <f t="shared" si="0"/>
        <v>0</v>
      </c>
    </row>
    <row r="11" spans="1:10" ht="25" x14ac:dyDescent="0.25">
      <c r="A11" s="161"/>
      <c r="B11" s="161" t="s">
        <v>2012</v>
      </c>
      <c r="C11" s="162"/>
      <c r="D11" s="162"/>
      <c r="E11" s="82" t="s">
        <v>2013</v>
      </c>
      <c r="F11" s="16" t="s">
        <v>66</v>
      </c>
      <c r="G11" s="129"/>
      <c r="H11" s="156"/>
      <c r="I11" s="74">
        <f t="shared" si="0"/>
        <v>0</v>
      </c>
    </row>
    <row r="12" spans="1:10" ht="26" x14ac:dyDescent="0.25">
      <c r="A12" s="161" t="s">
        <v>2014</v>
      </c>
      <c r="B12" s="161"/>
      <c r="C12" s="162"/>
      <c r="D12" s="162"/>
      <c r="E12" s="125" t="s">
        <v>2015</v>
      </c>
      <c r="F12" s="16"/>
      <c r="G12" s="16"/>
      <c r="H12" s="160"/>
      <c r="I12" s="159"/>
    </row>
    <row r="13" spans="1:10" ht="25" x14ac:dyDescent="0.25">
      <c r="A13" s="161"/>
      <c r="B13" s="161" t="s">
        <v>2016</v>
      </c>
      <c r="C13" s="162"/>
      <c r="D13" s="162"/>
      <c r="E13" s="126" t="s">
        <v>2017</v>
      </c>
      <c r="F13" s="16"/>
      <c r="G13" s="16"/>
      <c r="H13" s="160"/>
      <c r="I13" s="159"/>
    </row>
    <row r="14" spans="1:10" ht="14.5" x14ac:dyDescent="0.25">
      <c r="A14" s="161"/>
      <c r="B14" s="161"/>
      <c r="C14" s="162" t="s">
        <v>125</v>
      </c>
      <c r="D14" s="162"/>
      <c r="E14" s="128" t="s">
        <v>2018</v>
      </c>
      <c r="F14" s="16" t="s">
        <v>66</v>
      </c>
      <c r="G14" s="129"/>
      <c r="H14" s="156"/>
      <c r="I14" s="74">
        <f>G14*H14</f>
        <v>0</v>
      </c>
    </row>
    <row r="15" spans="1:10" ht="14.5" x14ac:dyDescent="0.25">
      <c r="A15" s="161"/>
      <c r="B15" s="161"/>
      <c r="C15" s="162" t="s">
        <v>128</v>
      </c>
      <c r="D15" s="162"/>
      <c r="E15" s="128" t="s">
        <v>2019</v>
      </c>
      <c r="F15" s="16" t="s">
        <v>66</v>
      </c>
      <c r="G15" s="129"/>
      <c r="H15" s="156"/>
      <c r="I15" s="74">
        <f>G15*H15</f>
        <v>0</v>
      </c>
    </row>
    <row r="16" spans="1:10" ht="14.5" x14ac:dyDescent="0.25">
      <c r="A16" s="161"/>
      <c r="B16" s="161"/>
      <c r="C16" s="162" t="s">
        <v>17</v>
      </c>
      <c r="D16" s="162"/>
      <c r="E16" s="128" t="s">
        <v>2020</v>
      </c>
      <c r="F16" s="16" t="s">
        <v>66</v>
      </c>
      <c r="G16" s="129"/>
      <c r="H16" s="156"/>
      <c r="I16" s="74">
        <f>G16*H16</f>
        <v>0</v>
      </c>
    </row>
    <row r="17" spans="1:9" ht="14.5" x14ac:dyDescent="0.25">
      <c r="A17" s="161"/>
      <c r="B17" s="161"/>
      <c r="C17" s="162" t="s">
        <v>18</v>
      </c>
      <c r="D17" s="162"/>
      <c r="E17" s="128" t="s">
        <v>1559</v>
      </c>
      <c r="F17" s="16" t="s">
        <v>66</v>
      </c>
      <c r="G17" s="129"/>
      <c r="H17" s="156"/>
      <c r="I17" s="74">
        <f>G17*H17</f>
        <v>0</v>
      </c>
    </row>
    <row r="18" spans="1:9" ht="14.5" x14ac:dyDescent="0.25">
      <c r="A18" s="161"/>
      <c r="B18" s="161"/>
      <c r="C18" s="162" t="s">
        <v>19</v>
      </c>
      <c r="D18" s="162"/>
      <c r="E18" s="128" t="s">
        <v>1561</v>
      </c>
      <c r="F18" s="16" t="s">
        <v>66</v>
      </c>
      <c r="G18" s="129"/>
      <c r="H18" s="156"/>
      <c r="I18" s="74">
        <f>G18*H18</f>
        <v>0</v>
      </c>
    </row>
    <row r="19" spans="1:9" ht="37.5" x14ac:dyDescent="0.25">
      <c r="A19" s="161"/>
      <c r="B19" s="161" t="s">
        <v>2021</v>
      </c>
      <c r="C19" s="162"/>
      <c r="D19" s="162"/>
      <c r="E19" s="59" t="s">
        <v>2022</v>
      </c>
      <c r="F19" s="16"/>
      <c r="G19" s="16"/>
      <c r="H19" s="160"/>
      <c r="I19" s="159"/>
    </row>
    <row r="20" spans="1:9" ht="14.5" x14ac:dyDescent="0.25">
      <c r="A20" s="161"/>
      <c r="B20" s="161"/>
      <c r="C20" s="162" t="s">
        <v>125</v>
      </c>
      <c r="D20" s="162"/>
      <c r="E20" s="128" t="s">
        <v>2018</v>
      </c>
      <c r="F20" s="16" t="s">
        <v>66</v>
      </c>
      <c r="G20" s="129"/>
      <c r="H20" s="156"/>
      <c r="I20" s="74">
        <f>G20*H20</f>
        <v>0</v>
      </c>
    </row>
    <row r="21" spans="1:9" ht="14.5" x14ac:dyDescent="0.25">
      <c r="A21" s="161"/>
      <c r="B21" s="161"/>
      <c r="C21" s="162" t="s">
        <v>128</v>
      </c>
      <c r="D21" s="162"/>
      <c r="E21" s="128" t="s">
        <v>2023</v>
      </c>
      <c r="F21" s="16" t="s">
        <v>66</v>
      </c>
      <c r="G21" s="129"/>
      <c r="H21" s="156"/>
      <c r="I21" s="74">
        <f>G21*H21</f>
        <v>0</v>
      </c>
    </row>
    <row r="22" spans="1:9" ht="26" x14ac:dyDescent="0.25">
      <c r="A22" s="161" t="s">
        <v>2024</v>
      </c>
      <c r="B22" s="161"/>
      <c r="C22" s="162"/>
      <c r="D22" s="162"/>
      <c r="E22" s="125" t="s">
        <v>2025</v>
      </c>
      <c r="F22" s="16"/>
      <c r="G22" s="16"/>
      <c r="H22" s="160"/>
      <c r="I22" s="159"/>
    </row>
    <row r="23" spans="1:9" ht="25" x14ac:dyDescent="0.25">
      <c r="A23" s="161"/>
      <c r="B23" s="161" t="s">
        <v>2026</v>
      </c>
      <c r="C23" s="162"/>
      <c r="D23" s="162"/>
      <c r="E23" s="126" t="s">
        <v>2017</v>
      </c>
      <c r="F23" s="16"/>
      <c r="G23" s="16"/>
      <c r="H23" s="160"/>
      <c r="I23" s="159"/>
    </row>
    <row r="24" spans="1:9" ht="14.5" x14ac:dyDescent="0.25">
      <c r="A24" s="161"/>
      <c r="B24" s="161"/>
      <c r="C24" s="162" t="s">
        <v>125</v>
      </c>
      <c r="D24" s="162"/>
      <c r="E24" s="128" t="s">
        <v>2018</v>
      </c>
      <c r="F24" s="16" t="s">
        <v>66</v>
      </c>
      <c r="G24" s="129"/>
      <c r="H24" s="156"/>
      <c r="I24" s="74">
        <f>G24*H24</f>
        <v>0</v>
      </c>
    </row>
    <row r="25" spans="1:9" ht="14.5" x14ac:dyDescent="0.25">
      <c r="A25" s="161"/>
      <c r="B25" s="161"/>
      <c r="C25" s="162" t="s">
        <v>128</v>
      </c>
      <c r="D25" s="162"/>
      <c r="E25" s="128" t="s">
        <v>2019</v>
      </c>
      <c r="F25" s="16" t="s">
        <v>66</v>
      </c>
      <c r="G25" s="129"/>
      <c r="H25" s="156"/>
      <c r="I25" s="74">
        <f>G25*H25</f>
        <v>0</v>
      </c>
    </row>
    <row r="26" spans="1:9" ht="14.5" x14ac:dyDescent="0.25">
      <c r="A26" s="161"/>
      <c r="B26" s="161"/>
      <c r="C26" s="162" t="s">
        <v>17</v>
      </c>
      <c r="D26" s="162"/>
      <c r="E26" s="128" t="s">
        <v>2020</v>
      </c>
      <c r="F26" s="16" t="s">
        <v>66</v>
      </c>
      <c r="G26" s="129"/>
      <c r="H26" s="156"/>
      <c r="I26" s="74">
        <f>G26*H26</f>
        <v>0</v>
      </c>
    </row>
    <row r="27" spans="1:9" ht="14.5" x14ac:dyDescent="0.25">
      <c r="A27" s="161"/>
      <c r="B27" s="161"/>
      <c r="C27" s="162" t="s">
        <v>18</v>
      </c>
      <c r="D27" s="162"/>
      <c r="E27" s="128" t="s">
        <v>1559</v>
      </c>
      <c r="F27" s="16" t="s">
        <v>66</v>
      </c>
      <c r="G27" s="129"/>
      <c r="H27" s="156"/>
      <c r="I27" s="74">
        <f>G27*H27</f>
        <v>0</v>
      </c>
    </row>
    <row r="28" spans="1:9" ht="14.5" x14ac:dyDescent="0.25">
      <c r="A28" s="161"/>
      <c r="B28" s="161"/>
      <c r="C28" s="162" t="s">
        <v>19</v>
      </c>
      <c r="D28" s="162"/>
      <c r="E28" s="128" t="s">
        <v>1561</v>
      </c>
      <c r="F28" s="16" t="s">
        <v>66</v>
      </c>
      <c r="G28" s="129"/>
      <c r="H28" s="156"/>
      <c r="I28" s="74">
        <f>G28*H28</f>
        <v>0</v>
      </c>
    </row>
    <row r="29" spans="1:9" ht="37.5" x14ac:dyDescent="0.25">
      <c r="A29" s="161"/>
      <c r="B29" s="161" t="s">
        <v>2027</v>
      </c>
      <c r="C29" s="162"/>
      <c r="D29" s="162"/>
      <c r="E29" s="59" t="s">
        <v>2022</v>
      </c>
      <c r="F29" s="16"/>
      <c r="G29" s="16"/>
      <c r="H29" s="160"/>
      <c r="I29" s="159"/>
    </row>
    <row r="30" spans="1:9" ht="14.5" x14ac:dyDescent="0.25">
      <c r="A30" s="161"/>
      <c r="B30" s="161"/>
      <c r="C30" s="162" t="s">
        <v>125</v>
      </c>
      <c r="D30" s="162"/>
      <c r="E30" s="128" t="s">
        <v>2018</v>
      </c>
      <c r="F30" s="16" t="s">
        <v>66</v>
      </c>
      <c r="G30" s="129"/>
      <c r="H30" s="156"/>
      <c r="I30" s="74">
        <f>G30*H30</f>
        <v>0</v>
      </c>
    </row>
    <row r="31" spans="1:9" ht="14.5" x14ac:dyDescent="0.25">
      <c r="A31" s="161"/>
      <c r="B31" s="161"/>
      <c r="C31" s="162" t="s">
        <v>128</v>
      </c>
      <c r="D31" s="162"/>
      <c r="E31" s="128" t="s">
        <v>2023</v>
      </c>
      <c r="F31" s="16" t="s">
        <v>66</v>
      </c>
      <c r="G31" s="129"/>
      <c r="H31" s="156"/>
      <c r="I31" s="74">
        <f>G31*H31</f>
        <v>0</v>
      </c>
    </row>
    <row r="32" spans="1:9" ht="13" x14ac:dyDescent="0.25">
      <c r="A32" s="161" t="s">
        <v>2028</v>
      </c>
      <c r="B32" s="161"/>
      <c r="C32" s="162"/>
      <c r="D32" s="162"/>
      <c r="E32" s="125" t="s">
        <v>2029</v>
      </c>
      <c r="F32" s="16"/>
      <c r="G32" s="16"/>
      <c r="H32" s="160"/>
      <c r="I32" s="159"/>
    </row>
    <row r="33" spans="1:10" x14ac:dyDescent="0.25">
      <c r="A33" s="161"/>
      <c r="B33" s="161" t="s">
        <v>2030</v>
      </c>
      <c r="C33" s="162"/>
      <c r="D33" s="162"/>
      <c r="E33" s="128" t="s">
        <v>1701</v>
      </c>
      <c r="F33" s="16"/>
      <c r="G33" s="16"/>
      <c r="H33" s="160"/>
      <c r="I33" s="159"/>
    </row>
    <row r="34" spans="1:10" ht="14.5" x14ac:dyDescent="0.25">
      <c r="A34" s="161"/>
      <c r="B34" s="161"/>
      <c r="C34" s="162" t="s">
        <v>125</v>
      </c>
      <c r="D34" s="162"/>
      <c r="E34" s="128" t="s">
        <v>2031</v>
      </c>
      <c r="F34" s="16" t="s">
        <v>66</v>
      </c>
      <c r="G34" s="129"/>
      <c r="H34" s="156"/>
      <c r="I34" s="74">
        <f>G34*H34</f>
        <v>0</v>
      </c>
    </row>
    <row r="35" spans="1:10" ht="14.5" x14ac:dyDescent="0.25">
      <c r="A35" s="161"/>
      <c r="B35" s="161"/>
      <c r="C35" s="162" t="s">
        <v>128</v>
      </c>
      <c r="D35" s="162"/>
      <c r="E35" s="128" t="s">
        <v>2032</v>
      </c>
      <c r="F35" s="16" t="s">
        <v>66</v>
      </c>
      <c r="G35" s="129"/>
      <c r="H35" s="156"/>
      <c r="I35" s="74">
        <f>G35*H35</f>
        <v>0</v>
      </c>
    </row>
    <row r="36" spans="1:10" x14ac:dyDescent="0.25">
      <c r="A36" s="161"/>
      <c r="B36" s="161" t="s">
        <v>2033</v>
      </c>
      <c r="C36" s="162"/>
      <c r="D36" s="162"/>
      <c r="E36" s="128" t="s">
        <v>2034</v>
      </c>
      <c r="F36" s="16"/>
      <c r="G36" s="16"/>
      <c r="H36" s="160"/>
      <c r="I36" s="159"/>
    </row>
    <row r="37" spans="1:10" ht="14.5" x14ac:dyDescent="0.25">
      <c r="A37" s="161"/>
      <c r="B37" s="161"/>
      <c r="C37" s="162" t="s">
        <v>125</v>
      </c>
      <c r="D37" s="162"/>
      <c r="E37" s="128" t="s">
        <v>2031</v>
      </c>
      <c r="F37" s="16" t="s">
        <v>66</v>
      </c>
      <c r="G37" s="129"/>
      <c r="H37" s="156"/>
      <c r="I37" s="74">
        <f>G37*H37</f>
        <v>0</v>
      </c>
    </row>
    <row r="38" spans="1:10" ht="14.5" x14ac:dyDescent="0.25">
      <c r="A38" s="161"/>
      <c r="B38" s="161"/>
      <c r="C38" s="162" t="s">
        <v>128</v>
      </c>
      <c r="D38" s="162"/>
      <c r="E38" s="128" t="s">
        <v>2032</v>
      </c>
      <c r="F38" s="16" t="s">
        <v>66</v>
      </c>
      <c r="G38" s="129"/>
      <c r="H38" s="156"/>
      <c r="I38" s="74">
        <f>G38*H38</f>
        <v>0</v>
      </c>
    </row>
    <row r="39" spans="1:10" ht="13" x14ac:dyDescent="0.25">
      <c r="A39" s="161" t="s">
        <v>2035</v>
      </c>
      <c r="B39" s="161"/>
      <c r="C39" s="162"/>
      <c r="D39" s="162"/>
      <c r="E39" s="125" t="s">
        <v>2036</v>
      </c>
      <c r="F39" s="16"/>
      <c r="G39" s="16"/>
      <c r="H39" s="160"/>
      <c r="I39" s="159"/>
    </row>
    <row r="40" spans="1:10" ht="14.5" x14ac:dyDescent="0.25">
      <c r="A40" s="161"/>
      <c r="B40" s="161" t="s">
        <v>2037</v>
      </c>
      <c r="C40" s="162"/>
      <c r="D40" s="162"/>
      <c r="E40" s="128" t="s">
        <v>2038</v>
      </c>
      <c r="F40" s="16" t="s">
        <v>66</v>
      </c>
      <c r="G40" s="129"/>
      <c r="H40" s="156"/>
      <c r="I40" s="74">
        <f>G40*H40</f>
        <v>0</v>
      </c>
    </row>
    <row r="41" spans="1:10" ht="14.5" x14ac:dyDescent="0.25">
      <c r="A41" s="161"/>
      <c r="B41" s="161" t="s">
        <v>2039</v>
      </c>
      <c r="C41" s="162"/>
      <c r="D41" s="162"/>
      <c r="E41" s="128" t="s">
        <v>2040</v>
      </c>
      <c r="F41" s="16" t="s">
        <v>66</v>
      </c>
      <c r="G41" s="129"/>
      <c r="H41" s="156"/>
      <c r="I41" s="74">
        <f>G41*H41</f>
        <v>0</v>
      </c>
    </row>
    <row r="42" spans="1:10" ht="37.5" x14ac:dyDescent="0.25">
      <c r="A42" s="161"/>
      <c r="B42" s="161" t="s">
        <v>2041</v>
      </c>
      <c r="C42" s="162"/>
      <c r="D42" s="162"/>
      <c r="E42" s="128" t="s">
        <v>2042</v>
      </c>
      <c r="F42" s="16" t="s">
        <v>66</v>
      </c>
      <c r="G42" s="129"/>
      <c r="H42" s="156"/>
      <c r="I42" s="74">
        <f>G42*H42</f>
        <v>0</v>
      </c>
    </row>
    <row r="43" spans="1:10" ht="13" x14ac:dyDescent="0.25">
      <c r="A43" s="161" t="s">
        <v>2043</v>
      </c>
      <c r="B43" s="161"/>
      <c r="C43" s="162"/>
      <c r="D43" s="162"/>
      <c r="E43" s="125" t="s">
        <v>2044</v>
      </c>
      <c r="F43" s="16"/>
      <c r="G43" s="129"/>
      <c r="H43" s="156"/>
      <c r="I43" s="159"/>
    </row>
    <row r="44" spans="1:10" ht="14.5" x14ac:dyDescent="0.25">
      <c r="A44" s="161"/>
      <c r="B44" s="161" t="s">
        <v>2045</v>
      </c>
      <c r="C44" s="162"/>
      <c r="D44" s="162"/>
      <c r="E44" s="128" t="s">
        <v>2046</v>
      </c>
      <c r="F44" s="16" t="s">
        <v>1737</v>
      </c>
      <c r="G44" s="129"/>
      <c r="H44" s="156"/>
      <c r="I44" s="74">
        <f t="shared" ref="I44:I51" si="1">G44*H44</f>
        <v>0</v>
      </c>
    </row>
    <row r="45" spans="1:10" ht="14.5" x14ac:dyDescent="0.25">
      <c r="A45" s="161"/>
      <c r="B45" s="161" t="s">
        <v>2047</v>
      </c>
      <c r="C45" s="162"/>
      <c r="D45" s="162"/>
      <c r="E45" s="128" t="s">
        <v>2048</v>
      </c>
      <c r="F45" s="16" t="s">
        <v>1737</v>
      </c>
      <c r="G45" s="129"/>
      <c r="H45" s="156"/>
      <c r="I45" s="74">
        <f t="shared" si="1"/>
        <v>0</v>
      </c>
    </row>
    <row r="46" spans="1:10" ht="14.5" x14ac:dyDescent="0.25">
      <c r="A46" s="161"/>
      <c r="B46" s="161" t="s">
        <v>2049</v>
      </c>
      <c r="C46" s="162"/>
      <c r="D46" s="162"/>
      <c r="E46" s="128" t="s">
        <v>2050</v>
      </c>
      <c r="F46" s="16" t="s">
        <v>1737</v>
      </c>
      <c r="G46" s="129"/>
      <c r="H46" s="156"/>
      <c r="I46" s="74">
        <f t="shared" si="1"/>
        <v>0</v>
      </c>
    </row>
    <row r="47" spans="1:10" ht="14.5" x14ac:dyDescent="0.25">
      <c r="A47" s="161"/>
      <c r="B47" s="161" t="s">
        <v>2051</v>
      </c>
      <c r="C47" s="162"/>
      <c r="D47" s="162"/>
      <c r="E47" s="241" t="s">
        <v>2052</v>
      </c>
      <c r="F47" s="16" t="s">
        <v>1737</v>
      </c>
      <c r="G47" s="129"/>
      <c r="H47" s="156"/>
      <c r="I47" s="74">
        <f t="shared" si="1"/>
        <v>0</v>
      </c>
      <c r="J47" s="255" t="s">
        <v>37</v>
      </c>
    </row>
    <row r="48" spans="1:10" ht="14.5" x14ac:dyDescent="0.25">
      <c r="A48" s="161"/>
      <c r="B48" s="161" t="s">
        <v>2053</v>
      </c>
      <c r="C48" s="162"/>
      <c r="D48" s="162"/>
      <c r="E48" s="241" t="s">
        <v>2054</v>
      </c>
      <c r="F48" s="16" t="s">
        <v>1737</v>
      </c>
      <c r="G48" s="129"/>
      <c r="H48" s="156"/>
      <c r="I48" s="74">
        <f t="shared" si="1"/>
        <v>0</v>
      </c>
    </row>
    <row r="49" spans="1:10" ht="14.5" x14ac:dyDescent="0.25">
      <c r="A49" s="161"/>
      <c r="B49" s="161" t="s">
        <v>2055</v>
      </c>
      <c r="C49" s="162"/>
      <c r="D49" s="162"/>
      <c r="E49" s="241" t="s">
        <v>2056</v>
      </c>
      <c r="F49" s="16" t="s">
        <v>1737</v>
      </c>
      <c r="G49" s="129"/>
      <c r="H49" s="156"/>
      <c r="I49" s="74">
        <f t="shared" si="1"/>
        <v>0</v>
      </c>
    </row>
    <row r="50" spans="1:10" ht="14.5" x14ac:dyDescent="0.25">
      <c r="A50" s="161"/>
      <c r="B50" s="161" t="s">
        <v>2057</v>
      </c>
      <c r="C50" s="162"/>
      <c r="D50" s="162"/>
      <c r="E50" s="241" t="s">
        <v>2058</v>
      </c>
      <c r="F50" s="16" t="s">
        <v>1737</v>
      </c>
      <c r="G50" s="129"/>
      <c r="H50" s="156"/>
      <c r="I50" s="74">
        <f t="shared" si="1"/>
        <v>0</v>
      </c>
    </row>
    <row r="51" spans="1:10" ht="14.5" x14ac:dyDescent="0.25">
      <c r="A51" s="161"/>
      <c r="B51" s="161" t="s">
        <v>2059</v>
      </c>
      <c r="C51" s="162"/>
      <c r="D51" s="162"/>
      <c r="E51" s="241" t="s">
        <v>2060</v>
      </c>
      <c r="F51" s="16" t="s">
        <v>1737</v>
      </c>
      <c r="G51" s="129"/>
      <c r="H51" s="156"/>
      <c r="I51" s="74">
        <f t="shared" si="1"/>
        <v>0</v>
      </c>
      <c r="J51" s="255" t="s">
        <v>37</v>
      </c>
    </row>
    <row r="52" spans="1:10" ht="13" x14ac:dyDescent="0.25">
      <c r="A52" s="161" t="s">
        <v>2061</v>
      </c>
      <c r="B52" s="161"/>
      <c r="C52" s="162"/>
      <c r="D52" s="162"/>
      <c r="E52" s="125" t="s">
        <v>2062</v>
      </c>
      <c r="F52" s="16"/>
      <c r="G52" s="16"/>
      <c r="H52" s="160"/>
      <c r="I52" s="159"/>
    </row>
    <row r="53" spans="1:10" ht="37.5" x14ac:dyDescent="0.25">
      <c r="A53" s="161"/>
      <c r="B53" s="161" t="s">
        <v>2063</v>
      </c>
      <c r="C53" s="162"/>
      <c r="D53" s="162"/>
      <c r="E53" s="128" t="s">
        <v>2064</v>
      </c>
      <c r="F53" s="16" t="s">
        <v>66</v>
      </c>
      <c r="G53" s="129"/>
      <c r="H53" s="156"/>
      <c r="I53" s="74">
        <f>G53*H53</f>
        <v>0</v>
      </c>
    </row>
    <row r="54" spans="1:10" ht="50" x14ac:dyDescent="0.25">
      <c r="A54" s="161"/>
      <c r="B54" s="161" t="s">
        <v>2065</v>
      </c>
      <c r="C54" s="162"/>
      <c r="D54" s="162"/>
      <c r="E54" s="128" t="s">
        <v>2066</v>
      </c>
      <c r="F54" s="16" t="s">
        <v>66</v>
      </c>
      <c r="G54" s="129"/>
      <c r="H54" s="156"/>
      <c r="I54" s="74">
        <f>G54*H54</f>
        <v>0</v>
      </c>
    </row>
    <row r="55" spans="1:10" x14ac:dyDescent="0.25">
      <c r="A55" s="161"/>
      <c r="B55" s="161" t="s">
        <v>2067</v>
      </c>
      <c r="C55" s="162"/>
      <c r="D55" s="162"/>
      <c r="E55" s="128" t="s">
        <v>2068</v>
      </c>
      <c r="F55" s="16"/>
      <c r="G55" s="16"/>
      <c r="H55" s="160"/>
      <c r="I55" s="74"/>
    </row>
    <row r="56" spans="1:10" ht="14.5" x14ac:dyDescent="0.25">
      <c r="A56" s="161"/>
      <c r="B56" s="161" t="s">
        <v>2069</v>
      </c>
      <c r="C56" s="162"/>
      <c r="D56" s="162"/>
      <c r="E56" s="128" t="s">
        <v>2070</v>
      </c>
      <c r="F56" s="16" t="s">
        <v>66</v>
      </c>
      <c r="G56" s="129"/>
      <c r="H56" s="156"/>
      <c r="I56" s="74">
        <f>G56*H56</f>
        <v>0</v>
      </c>
    </row>
    <row r="57" spans="1:10" ht="14.5" x14ac:dyDescent="0.25">
      <c r="A57" s="161"/>
      <c r="B57" s="161"/>
      <c r="C57" s="162" t="s">
        <v>125</v>
      </c>
      <c r="D57" s="162"/>
      <c r="E57" s="128" t="s">
        <v>2071</v>
      </c>
      <c r="F57" s="16" t="s">
        <v>66</v>
      </c>
      <c r="G57" s="129"/>
      <c r="H57" s="156"/>
      <c r="I57" s="74">
        <f>G57*H57</f>
        <v>0</v>
      </c>
    </row>
    <row r="58" spans="1:10" ht="14.5" x14ac:dyDescent="0.25">
      <c r="A58" s="161"/>
      <c r="B58" s="161"/>
      <c r="C58" s="162" t="s">
        <v>128</v>
      </c>
      <c r="D58" s="162"/>
      <c r="E58" s="128" t="s">
        <v>2072</v>
      </c>
      <c r="F58" s="16" t="s">
        <v>66</v>
      </c>
      <c r="G58" s="129"/>
      <c r="H58" s="156"/>
      <c r="I58" s="74">
        <f>G58*H58</f>
        <v>0</v>
      </c>
    </row>
    <row r="59" spans="1:10" ht="14.5" x14ac:dyDescent="0.25">
      <c r="A59" s="161"/>
      <c r="B59" s="161"/>
      <c r="C59" s="162" t="s">
        <v>17</v>
      </c>
      <c r="D59" s="162"/>
      <c r="E59" s="128" t="s">
        <v>2073</v>
      </c>
      <c r="F59" s="16" t="s">
        <v>66</v>
      </c>
      <c r="G59" s="129"/>
      <c r="H59" s="156"/>
      <c r="I59" s="74">
        <f>G59*H59</f>
        <v>0</v>
      </c>
    </row>
    <row r="60" spans="1:10" x14ac:dyDescent="0.25">
      <c r="A60" s="161"/>
      <c r="B60" s="161" t="s">
        <v>2074</v>
      </c>
      <c r="C60" s="162"/>
      <c r="D60" s="162"/>
      <c r="E60" s="82" t="s">
        <v>2075</v>
      </c>
      <c r="F60" s="16"/>
      <c r="G60" s="16"/>
      <c r="H60" s="160"/>
      <c r="I60" s="74"/>
    </row>
    <row r="61" spans="1:10" ht="14.5" x14ac:dyDescent="0.25">
      <c r="A61" s="161"/>
      <c r="B61" s="161"/>
      <c r="C61" s="162" t="s">
        <v>125</v>
      </c>
      <c r="D61" s="162"/>
      <c r="E61" s="82" t="s">
        <v>2076</v>
      </c>
      <c r="F61" s="16" t="s">
        <v>66</v>
      </c>
      <c r="G61" s="129"/>
      <c r="H61" s="156"/>
      <c r="I61" s="74">
        <f>G61*H61</f>
        <v>0</v>
      </c>
    </row>
    <row r="62" spans="1:10" ht="14.5" x14ac:dyDescent="0.25">
      <c r="A62" s="161"/>
      <c r="B62" s="161"/>
      <c r="C62" s="162" t="s">
        <v>128</v>
      </c>
      <c r="D62" s="162"/>
      <c r="E62" s="82" t="s">
        <v>2077</v>
      </c>
      <c r="F62" s="16" t="s">
        <v>66</v>
      </c>
      <c r="G62" s="129"/>
      <c r="H62" s="156"/>
      <c r="I62" s="74">
        <f>G62*H62</f>
        <v>0</v>
      </c>
    </row>
    <row r="63" spans="1:10" ht="14.5" x14ac:dyDescent="0.25">
      <c r="A63" s="161"/>
      <c r="B63" s="161" t="s">
        <v>2078</v>
      </c>
      <c r="C63" s="162"/>
      <c r="D63" s="162"/>
      <c r="E63" s="82" t="s">
        <v>2079</v>
      </c>
      <c r="F63" s="16" t="s">
        <v>66</v>
      </c>
      <c r="G63" s="129"/>
      <c r="H63" s="156"/>
      <c r="I63" s="74">
        <f>G63*H63</f>
        <v>0</v>
      </c>
    </row>
    <row r="64" spans="1:10" ht="26" x14ac:dyDescent="0.25">
      <c r="A64" s="161" t="s">
        <v>2080</v>
      </c>
      <c r="B64" s="161"/>
      <c r="C64" s="162"/>
      <c r="D64" s="162"/>
      <c r="E64" s="125" t="s">
        <v>2081</v>
      </c>
      <c r="F64" s="16"/>
      <c r="G64" s="16"/>
      <c r="H64" s="160"/>
      <c r="I64" s="159"/>
    </row>
    <row r="65" spans="1:9" ht="37.5" x14ac:dyDescent="0.25">
      <c r="A65" s="161"/>
      <c r="B65" s="161" t="s">
        <v>2082</v>
      </c>
      <c r="C65" s="162"/>
      <c r="D65" s="162"/>
      <c r="E65" s="62" t="s">
        <v>2083</v>
      </c>
      <c r="F65" s="16" t="s">
        <v>66</v>
      </c>
      <c r="G65" s="129"/>
      <c r="H65" s="156"/>
      <c r="I65" s="74">
        <f>G65*H65</f>
        <v>0</v>
      </c>
    </row>
    <row r="66" spans="1:9" ht="37.5" x14ac:dyDescent="0.25">
      <c r="A66" s="161"/>
      <c r="B66" s="161" t="s">
        <v>2084</v>
      </c>
      <c r="C66" s="162"/>
      <c r="D66" s="162"/>
      <c r="E66" s="128" t="s">
        <v>2085</v>
      </c>
      <c r="F66" s="16" t="s">
        <v>66</v>
      </c>
      <c r="G66" s="129"/>
      <c r="H66" s="156"/>
      <c r="I66" s="74">
        <f>G66*H66</f>
        <v>0</v>
      </c>
    </row>
    <row r="67" spans="1:9" ht="50" x14ac:dyDescent="0.25">
      <c r="A67" s="161"/>
      <c r="B67" s="161" t="s">
        <v>2086</v>
      </c>
      <c r="C67" s="162"/>
      <c r="D67" s="162"/>
      <c r="E67" s="128" t="s">
        <v>2087</v>
      </c>
      <c r="F67" s="16" t="s">
        <v>66</v>
      </c>
      <c r="G67" s="129"/>
      <c r="H67" s="156"/>
      <c r="I67" s="74">
        <f>G67*H67</f>
        <v>0</v>
      </c>
    </row>
    <row r="68" spans="1:9" ht="14.5" x14ac:dyDescent="0.25">
      <c r="A68" s="161"/>
      <c r="B68" s="161" t="s">
        <v>2088</v>
      </c>
      <c r="C68" s="162"/>
      <c r="D68" s="162"/>
      <c r="E68" s="128" t="s">
        <v>2089</v>
      </c>
      <c r="F68" s="16" t="s">
        <v>66</v>
      </c>
      <c r="G68" s="129"/>
      <c r="H68" s="156"/>
      <c r="I68" s="74">
        <f>G68*H68</f>
        <v>0</v>
      </c>
    </row>
    <row r="69" spans="1:9" ht="25" x14ac:dyDescent="0.25">
      <c r="A69" s="161"/>
      <c r="B69" s="161" t="s">
        <v>2090</v>
      </c>
      <c r="C69" s="162"/>
      <c r="D69" s="162"/>
      <c r="E69" s="128" t="s">
        <v>2091</v>
      </c>
      <c r="F69" s="16" t="s">
        <v>83</v>
      </c>
      <c r="G69" s="129"/>
      <c r="H69" s="156"/>
      <c r="I69" s="74">
        <f>G69*H69</f>
        <v>0</v>
      </c>
    </row>
    <row r="70" spans="1:9" ht="26" x14ac:dyDescent="0.25">
      <c r="A70" s="161" t="s">
        <v>2092</v>
      </c>
      <c r="B70" s="161"/>
      <c r="C70" s="162"/>
      <c r="D70" s="162"/>
      <c r="E70" s="125" t="s">
        <v>2093</v>
      </c>
      <c r="F70" s="16"/>
      <c r="G70" s="16"/>
      <c r="H70" s="160"/>
      <c r="I70" s="159"/>
    </row>
    <row r="71" spans="1:9" ht="14.5" x14ac:dyDescent="0.25">
      <c r="A71" s="161"/>
      <c r="B71" s="161" t="s">
        <v>2094</v>
      </c>
      <c r="C71" s="162"/>
      <c r="D71" s="162"/>
      <c r="E71" s="128" t="s">
        <v>2071</v>
      </c>
      <c r="F71" s="16" t="s">
        <v>66</v>
      </c>
      <c r="G71" s="129"/>
      <c r="H71" s="156"/>
      <c r="I71" s="74">
        <f>G71*H71</f>
        <v>0</v>
      </c>
    </row>
    <row r="72" spans="1:9" ht="14.5" x14ac:dyDescent="0.25">
      <c r="A72" s="161"/>
      <c r="B72" s="161" t="s">
        <v>2095</v>
      </c>
      <c r="C72" s="162"/>
      <c r="D72" s="162"/>
      <c r="E72" s="128" t="s">
        <v>2072</v>
      </c>
      <c r="F72" s="16" t="s">
        <v>66</v>
      </c>
      <c r="G72" s="129"/>
      <c r="H72" s="156"/>
      <c r="I72" s="74">
        <f>G72*H72</f>
        <v>0</v>
      </c>
    </row>
    <row r="73" spans="1:9" ht="14.5" x14ac:dyDescent="0.25">
      <c r="A73" s="161"/>
      <c r="B73" s="161" t="s">
        <v>2096</v>
      </c>
      <c r="C73" s="162"/>
      <c r="D73" s="162"/>
      <c r="E73" s="128" t="s">
        <v>2073</v>
      </c>
      <c r="F73" s="16" t="s">
        <v>66</v>
      </c>
      <c r="G73" s="129"/>
      <c r="H73" s="156"/>
      <c r="I73" s="74">
        <f>G73*H73</f>
        <v>0</v>
      </c>
    </row>
    <row r="74" spans="1:9" ht="26" x14ac:dyDescent="0.25">
      <c r="A74" s="161" t="s">
        <v>2097</v>
      </c>
      <c r="B74" s="161"/>
      <c r="C74" s="162"/>
      <c r="D74" s="162"/>
      <c r="E74" s="125" t="s">
        <v>2098</v>
      </c>
      <c r="F74" s="16"/>
      <c r="G74" s="16"/>
      <c r="H74" s="160"/>
      <c r="I74" s="159"/>
    </row>
    <row r="75" spans="1:9" ht="14.5" x14ac:dyDescent="0.25">
      <c r="A75" s="161"/>
      <c r="B75" s="161" t="s">
        <v>2099</v>
      </c>
      <c r="C75" s="162"/>
      <c r="D75" s="162"/>
      <c r="E75" s="128" t="s">
        <v>2076</v>
      </c>
      <c r="F75" s="16" t="s">
        <v>66</v>
      </c>
      <c r="G75" s="129"/>
      <c r="H75" s="156"/>
      <c r="I75" s="74">
        <f>G75*H75</f>
        <v>0</v>
      </c>
    </row>
    <row r="76" spans="1:9" ht="14.5" x14ac:dyDescent="0.25">
      <c r="A76" s="161"/>
      <c r="B76" s="161" t="s">
        <v>2100</v>
      </c>
      <c r="C76" s="162"/>
      <c r="D76" s="162"/>
      <c r="E76" s="128" t="s">
        <v>2077</v>
      </c>
      <c r="F76" s="16" t="s">
        <v>66</v>
      </c>
      <c r="G76" s="129"/>
      <c r="H76" s="156"/>
      <c r="I76" s="74">
        <f>G76*H76</f>
        <v>0</v>
      </c>
    </row>
    <row r="77" spans="1:9" ht="26" x14ac:dyDescent="0.25">
      <c r="A77" s="161" t="s">
        <v>2101</v>
      </c>
      <c r="B77" s="161"/>
      <c r="C77" s="162"/>
      <c r="D77" s="162"/>
      <c r="E77" s="127" t="s">
        <v>2102</v>
      </c>
      <c r="F77" s="16" t="s">
        <v>66</v>
      </c>
      <c r="G77" s="129"/>
      <c r="H77" s="156"/>
      <c r="I77" s="74">
        <f>G77*H77</f>
        <v>0</v>
      </c>
    </row>
    <row r="78" spans="1:9" ht="13" x14ac:dyDescent="0.25">
      <c r="A78" s="161" t="s">
        <v>2103</v>
      </c>
      <c r="B78" s="161"/>
      <c r="C78" s="162"/>
      <c r="D78" s="162"/>
      <c r="E78" s="125" t="s">
        <v>2104</v>
      </c>
      <c r="F78" s="16"/>
      <c r="G78" s="16"/>
      <c r="H78" s="160"/>
      <c r="I78" s="159"/>
    </row>
    <row r="79" spans="1:9" x14ac:dyDescent="0.25">
      <c r="A79" s="161"/>
      <c r="B79" s="161" t="s">
        <v>2105</v>
      </c>
      <c r="C79" s="162"/>
      <c r="D79" s="162"/>
      <c r="E79" s="128" t="s">
        <v>2106</v>
      </c>
      <c r="F79" s="16"/>
      <c r="G79" s="16"/>
      <c r="H79" s="160"/>
      <c r="I79" s="159"/>
    </row>
    <row r="80" spans="1:9" ht="14.5" x14ac:dyDescent="0.25">
      <c r="A80" s="161"/>
      <c r="B80" s="161"/>
      <c r="C80" s="162" t="s">
        <v>125</v>
      </c>
      <c r="D80" s="162"/>
      <c r="E80" s="128" t="s">
        <v>2107</v>
      </c>
      <c r="F80" s="16" t="s">
        <v>66</v>
      </c>
      <c r="G80" s="129"/>
      <c r="H80" s="156"/>
      <c r="I80" s="74">
        <f>G80*H80</f>
        <v>0</v>
      </c>
    </row>
    <row r="81" spans="1:9" ht="14.5" x14ac:dyDescent="0.25">
      <c r="A81" s="161"/>
      <c r="B81" s="161"/>
      <c r="C81" s="162" t="s">
        <v>128</v>
      </c>
      <c r="D81" s="162"/>
      <c r="E81" s="128" t="s">
        <v>2108</v>
      </c>
      <c r="F81" s="16" t="s">
        <v>66</v>
      </c>
      <c r="G81" s="129"/>
      <c r="H81" s="156"/>
      <c r="I81" s="74">
        <f>G81*H81</f>
        <v>0</v>
      </c>
    </row>
    <row r="82" spans="1:9" ht="25" x14ac:dyDescent="0.25">
      <c r="A82" s="161"/>
      <c r="B82" s="161" t="s">
        <v>2109</v>
      </c>
      <c r="C82" s="162"/>
      <c r="D82" s="162"/>
      <c r="E82" s="128" t="s">
        <v>2110</v>
      </c>
      <c r="F82" s="91"/>
      <c r="G82" s="16"/>
      <c r="H82" s="160"/>
      <c r="I82" s="159"/>
    </row>
    <row r="83" spans="1:9" x14ac:dyDescent="0.25">
      <c r="A83" s="161"/>
      <c r="B83" s="161"/>
      <c r="C83" s="162" t="s">
        <v>125</v>
      </c>
      <c r="D83" s="162"/>
      <c r="E83" s="128" t="s">
        <v>2111</v>
      </c>
      <c r="F83" s="91"/>
      <c r="G83" s="16"/>
      <c r="H83" s="160"/>
      <c r="I83" s="159"/>
    </row>
    <row r="84" spans="1:9" ht="14.5" x14ac:dyDescent="0.25">
      <c r="A84" s="161"/>
      <c r="B84" s="161"/>
      <c r="C84" s="162"/>
      <c r="D84" s="162" t="s">
        <v>543</v>
      </c>
      <c r="E84" s="128" t="s">
        <v>1548</v>
      </c>
      <c r="F84" s="16" t="s">
        <v>66</v>
      </c>
      <c r="G84" s="129"/>
      <c r="H84" s="156"/>
      <c r="I84" s="74">
        <f>G84*H84</f>
        <v>0</v>
      </c>
    </row>
    <row r="85" spans="1:9" ht="14.5" x14ac:dyDescent="0.25">
      <c r="A85" s="161"/>
      <c r="B85" s="161"/>
      <c r="C85" s="162"/>
      <c r="D85" s="162" t="s">
        <v>545</v>
      </c>
      <c r="E85" s="128" t="s">
        <v>2112</v>
      </c>
      <c r="F85" s="16" t="s">
        <v>66</v>
      </c>
      <c r="G85" s="129"/>
      <c r="H85" s="156"/>
      <c r="I85" s="74">
        <f>G85*H85</f>
        <v>0</v>
      </c>
    </row>
    <row r="86" spans="1:9" x14ac:dyDescent="0.25">
      <c r="A86" s="161"/>
      <c r="B86" s="161"/>
      <c r="C86" s="162" t="s">
        <v>128</v>
      </c>
      <c r="D86" s="162"/>
      <c r="E86" s="128" t="s">
        <v>2113</v>
      </c>
      <c r="F86" s="91"/>
      <c r="G86" s="16"/>
      <c r="H86" s="160"/>
      <c r="I86" s="159"/>
    </row>
    <row r="87" spans="1:9" ht="14.5" x14ac:dyDescent="0.25">
      <c r="A87" s="161"/>
      <c r="B87" s="161"/>
      <c r="C87" s="162"/>
      <c r="D87" s="162" t="s">
        <v>543</v>
      </c>
      <c r="E87" s="128" t="s">
        <v>1548</v>
      </c>
      <c r="F87" s="16" t="s">
        <v>66</v>
      </c>
      <c r="G87" s="129"/>
      <c r="H87" s="156"/>
      <c r="I87" s="74">
        <f>G87*H87</f>
        <v>0</v>
      </c>
    </row>
    <row r="88" spans="1:9" ht="14.5" x14ac:dyDescent="0.25">
      <c r="A88" s="161"/>
      <c r="B88" s="161"/>
      <c r="C88" s="162"/>
      <c r="D88" s="162" t="s">
        <v>545</v>
      </c>
      <c r="E88" s="128" t="s">
        <v>2112</v>
      </c>
      <c r="F88" s="16" t="s">
        <v>66</v>
      </c>
      <c r="G88" s="129"/>
      <c r="H88" s="156"/>
      <c r="I88" s="74">
        <f>G88*H88</f>
        <v>0</v>
      </c>
    </row>
    <row r="89" spans="1:9" ht="13" x14ac:dyDescent="0.25">
      <c r="A89" s="161" t="s">
        <v>2114</v>
      </c>
      <c r="B89" s="161"/>
      <c r="C89" s="162"/>
      <c r="D89" s="162"/>
      <c r="E89" s="125" t="s">
        <v>2115</v>
      </c>
      <c r="F89" s="91"/>
      <c r="G89" s="129"/>
      <c r="H89" s="156"/>
      <c r="I89" s="74"/>
    </row>
    <row r="90" spans="1:9" ht="25" x14ac:dyDescent="0.25">
      <c r="A90" s="161"/>
      <c r="B90" s="161" t="s">
        <v>2116</v>
      </c>
      <c r="C90" s="162"/>
      <c r="D90" s="162"/>
      <c r="E90" s="128" t="s">
        <v>2117</v>
      </c>
      <c r="F90" s="16" t="s">
        <v>66</v>
      </c>
      <c r="G90" s="129"/>
      <c r="H90" s="156"/>
      <c r="I90" s="74">
        <f>G90*H90</f>
        <v>0</v>
      </c>
    </row>
    <row r="91" spans="1:9" ht="25" x14ac:dyDescent="0.25">
      <c r="A91" s="82"/>
      <c r="B91" s="82" t="s">
        <v>2118</v>
      </c>
      <c r="C91" s="129"/>
      <c r="D91" s="129"/>
      <c r="E91" s="128" t="s">
        <v>2119</v>
      </c>
      <c r="F91" s="16" t="s">
        <v>66</v>
      </c>
      <c r="G91" s="129"/>
      <c r="H91" s="156"/>
      <c r="I91" s="74">
        <f>G91*H91</f>
        <v>0</v>
      </c>
    </row>
    <row r="92" spans="1:9" x14ac:dyDescent="0.25">
      <c r="A92" s="82"/>
      <c r="B92" s="82"/>
      <c r="C92" s="129"/>
      <c r="D92" s="129"/>
      <c r="E92" s="82"/>
      <c r="F92" s="91"/>
      <c r="G92" s="129"/>
      <c r="H92" s="129"/>
      <c r="I92" s="159"/>
    </row>
    <row r="93" spans="1:9" x14ac:dyDescent="0.25">
      <c r="A93" s="82"/>
      <c r="B93" s="82"/>
      <c r="C93" s="129"/>
      <c r="D93" s="129"/>
      <c r="E93" s="82"/>
      <c r="F93" s="91"/>
      <c r="G93" s="129"/>
      <c r="H93" s="129"/>
      <c r="I93" s="159"/>
    </row>
    <row r="94" spans="1:9" x14ac:dyDescent="0.25">
      <c r="A94" s="62"/>
      <c r="B94" s="62"/>
      <c r="C94" s="129"/>
      <c r="D94" s="129"/>
      <c r="E94" s="59"/>
      <c r="F94" s="16"/>
      <c r="G94" s="129"/>
      <c r="H94" s="129"/>
      <c r="I94" s="159"/>
    </row>
    <row r="95" spans="1:9" x14ac:dyDescent="0.25">
      <c r="A95" s="136" t="s">
        <v>172</v>
      </c>
      <c r="B95" s="136"/>
      <c r="C95" s="136"/>
      <c r="D95" s="136"/>
      <c r="E95" s="136"/>
      <c r="F95" s="148"/>
      <c r="G95" s="136"/>
      <c r="H95" s="136"/>
      <c r="I95" s="141">
        <f>SUM(I5:I94)</f>
        <v>0</v>
      </c>
    </row>
    <row r="1048371" spans="6:6" x14ac:dyDescent="0.25">
      <c r="F1048371" s="53"/>
    </row>
  </sheetData>
  <mergeCells count="1">
    <mergeCell ref="F1:I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008FC-91D1-47D0-9414-62A048D68270}">
  <sheetPr codeName="Sheet3">
    <tabColor rgb="FFFFFF00"/>
  </sheetPr>
  <dimension ref="A1:H191"/>
  <sheetViews>
    <sheetView view="pageBreakPreview" zoomScale="81" zoomScaleNormal="100" zoomScaleSheetLayoutView="100" workbookViewId="0">
      <selection activeCell="G10" sqref="G10"/>
    </sheetView>
  </sheetViews>
  <sheetFormatPr defaultColWidth="8.81640625" defaultRowHeight="12.5" x14ac:dyDescent="0.25"/>
  <cols>
    <col min="1" max="1" width="9.36328125" customWidth="1"/>
    <col min="2" max="2" width="9" bestFit="1" customWidth="1"/>
    <col min="3" max="3" width="3.36328125" customWidth="1"/>
    <col min="4" max="4" width="40.6328125" customWidth="1"/>
    <col min="5" max="5" width="17.453125" bestFit="1" customWidth="1"/>
    <col min="6" max="8" width="20.6328125" customWidth="1"/>
    <col min="9" max="257" width="9.1796875"/>
    <col min="258" max="258" width="9.36328125" customWidth="1"/>
    <col min="259" max="259" width="6.6328125" customWidth="1"/>
    <col min="260" max="260" width="40.6328125" customWidth="1"/>
    <col min="261" max="264" width="9.36328125" customWidth="1"/>
    <col min="265" max="513" width="9.1796875"/>
    <col min="514" max="514" width="9.36328125" customWidth="1"/>
    <col min="515" max="515" width="6.6328125" customWidth="1"/>
    <col min="516" max="516" width="40.6328125" customWidth="1"/>
    <col min="517" max="520" width="9.36328125" customWidth="1"/>
    <col min="521" max="769" width="9.1796875"/>
    <col min="770" max="770" width="9.36328125" customWidth="1"/>
    <col min="771" max="771" width="6.6328125" customWidth="1"/>
    <col min="772" max="772" width="40.6328125" customWidth="1"/>
    <col min="773" max="776" width="9.36328125" customWidth="1"/>
    <col min="777" max="1025" width="9.1796875"/>
    <col min="1026" max="1026" width="9.36328125" customWidth="1"/>
    <col min="1027" max="1027" width="6.6328125" customWidth="1"/>
    <col min="1028" max="1028" width="40.6328125" customWidth="1"/>
    <col min="1029" max="1032" width="9.36328125" customWidth="1"/>
    <col min="1033" max="1281" width="9.1796875"/>
    <col min="1282" max="1282" width="9.36328125" customWidth="1"/>
    <col min="1283" max="1283" width="6.6328125" customWidth="1"/>
    <col min="1284" max="1284" width="40.6328125" customWidth="1"/>
    <col min="1285" max="1288" width="9.36328125" customWidth="1"/>
    <col min="1289" max="1537" width="9.1796875"/>
    <col min="1538" max="1538" width="9.36328125" customWidth="1"/>
    <col min="1539" max="1539" width="6.6328125" customWidth="1"/>
    <col min="1540" max="1540" width="40.6328125" customWidth="1"/>
    <col min="1541" max="1544" width="9.36328125" customWidth="1"/>
    <col min="1545" max="1793" width="9.1796875"/>
    <col min="1794" max="1794" width="9.36328125" customWidth="1"/>
    <col min="1795" max="1795" width="6.6328125" customWidth="1"/>
    <col min="1796" max="1796" width="40.6328125" customWidth="1"/>
    <col min="1797" max="1800" width="9.36328125" customWidth="1"/>
    <col min="1801" max="2049" width="9.1796875"/>
    <col min="2050" max="2050" width="9.36328125" customWidth="1"/>
    <col min="2051" max="2051" width="6.6328125" customWidth="1"/>
    <col min="2052" max="2052" width="40.6328125" customWidth="1"/>
    <col min="2053" max="2056" width="9.36328125" customWidth="1"/>
    <col min="2057" max="2305" width="9.1796875"/>
    <col min="2306" max="2306" width="9.36328125" customWidth="1"/>
    <col min="2307" max="2307" width="6.6328125" customWidth="1"/>
    <col min="2308" max="2308" width="40.6328125" customWidth="1"/>
    <col min="2309" max="2312" width="9.36328125" customWidth="1"/>
    <col min="2313" max="2561" width="9.1796875"/>
    <col min="2562" max="2562" width="9.36328125" customWidth="1"/>
    <col min="2563" max="2563" width="6.6328125" customWidth="1"/>
    <col min="2564" max="2564" width="40.6328125" customWidth="1"/>
    <col min="2565" max="2568" width="9.36328125" customWidth="1"/>
    <col min="2569" max="2817" width="9.1796875"/>
    <col min="2818" max="2818" width="9.36328125" customWidth="1"/>
    <col min="2819" max="2819" width="6.6328125" customWidth="1"/>
    <col min="2820" max="2820" width="40.6328125" customWidth="1"/>
    <col min="2821" max="2824" width="9.36328125" customWidth="1"/>
    <col min="2825" max="3073" width="9.1796875"/>
    <col min="3074" max="3074" width="9.36328125" customWidth="1"/>
    <col min="3075" max="3075" width="6.6328125" customWidth="1"/>
    <col min="3076" max="3076" width="40.6328125" customWidth="1"/>
    <col min="3077" max="3080" width="9.36328125" customWidth="1"/>
    <col min="3081" max="3329" width="9.1796875"/>
    <col min="3330" max="3330" width="9.36328125" customWidth="1"/>
    <col min="3331" max="3331" width="6.6328125" customWidth="1"/>
    <col min="3332" max="3332" width="40.6328125" customWidth="1"/>
    <col min="3333" max="3336" width="9.36328125" customWidth="1"/>
    <col min="3337" max="3585" width="9.1796875"/>
    <col min="3586" max="3586" width="9.36328125" customWidth="1"/>
    <col min="3587" max="3587" width="6.6328125" customWidth="1"/>
    <col min="3588" max="3588" width="40.6328125" customWidth="1"/>
    <col min="3589" max="3592" width="9.36328125" customWidth="1"/>
    <col min="3593" max="3841" width="9.1796875"/>
    <col min="3842" max="3842" width="9.36328125" customWidth="1"/>
    <col min="3843" max="3843" width="6.6328125" customWidth="1"/>
    <col min="3844" max="3844" width="40.6328125" customWidth="1"/>
    <col min="3845" max="3848" width="9.36328125" customWidth="1"/>
    <col min="3849" max="4097" width="9.1796875"/>
    <col min="4098" max="4098" width="9.36328125" customWidth="1"/>
    <col min="4099" max="4099" width="6.6328125" customWidth="1"/>
    <col min="4100" max="4100" width="40.6328125" customWidth="1"/>
    <col min="4101" max="4104" width="9.36328125" customWidth="1"/>
    <col min="4105" max="4353" width="9.1796875"/>
    <col min="4354" max="4354" width="9.36328125" customWidth="1"/>
    <col min="4355" max="4355" width="6.6328125" customWidth="1"/>
    <col min="4356" max="4356" width="40.6328125" customWidth="1"/>
    <col min="4357" max="4360" width="9.36328125" customWidth="1"/>
    <col min="4361" max="4609" width="9.1796875"/>
    <col min="4610" max="4610" width="9.36328125" customWidth="1"/>
    <col min="4611" max="4611" width="6.6328125" customWidth="1"/>
    <col min="4612" max="4612" width="40.6328125" customWidth="1"/>
    <col min="4613" max="4616" width="9.36328125" customWidth="1"/>
    <col min="4617" max="4865" width="9.1796875"/>
    <col min="4866" max="4866" width="9.36328125" customWidth="1"/>
    <col min="4867" max="4867" width="6.6328125" customWidth="1"/>
    <col min="4868" max="4868" width="40.6328125" customWidth="1"/>
    <col min="4869" max="4872" width="9.36328125" customWidth="1"/>
    <col min="4873" max="5121" width="9.1796875"/>
    <col min="5122" max="5122" width="9.36328125" customWidth="1"/>
    <col min="5123" max="5123" width="6.6328125" customWidth="1"/>
    <col min="5124" max="5124" width="40.6328125" customWidth="1"/>
    <col min="5125" max="5128" width="9.36328125" customWidth="1"/>
    <col min="5129" max="5377" width="9.1796875"/>
    <col min="5378" max="5378" width="9.36328125" customWidth="1"/>
    <col min="5379" max="5379" width="6.6328125" customWidth="1"/>
    <col min="5380" max="5380" width="40.6328125" customWidth="1"/>
    <col min="5381" max="5384" width="9.36328125" customWidth="1"/>
    <col min="5385" max="5633" width="9.1796875"/>
    <col min="5634" max="5634" width="9.36328125" customWidth="1"/>
    <col min="5635" max="5635" width="6.6328125" customWidth="1"/>
    <col min="5636" max="5636" width="40.6328125" customWidth="1"/>
    <col min="5637" max="5640" width="9.36328125" customWidth="1"/>
    <col min="5641" max="5889" width="9.1796875"/>
    <col min="5890" max="5890" width="9.36328125" customWidth="1"/>
    <col min="5891" max="5891" width="6.6328125" customWidth="1"/>
    <col min="5892" max="5892" width="40.6328125" customWidth="1"/>
    <col min="5893" max="5896" width="9.36328125" customWidth="1"/>
    <col min="5897" max="6145" width="9.1796875"/>
    <col min="6146" max="6146" width="9.36328125" customWidth="1"/>
    <col min="6147" max="6147" width="6.6328125" customWidth="1"/>
    <col min="6148" max="6148" width="40.6328125" customWidth="1"/>
    <col min="6149" max="6152" width="9.36328125" customWidth="1"/>
    <col min="6153" max="6401" width="9.1796875"/>
    <col min="6402" max="6402" width="9.36328125" customWidth="1"/>
    <col min="6403" max="6403" width="6.6328125" customWidth="1"/>
    <col min="6404" max="6404" width="40.6328125" customWidth="1"/>
    <col min="6405" max="6408" width="9.36328125" customWidth="1"/>
    <col min="6409" max="6657" width="9.1796875"/>
    <col min="6658" max="6658" width="9.36328125" customWidth="1"/>
    <col min="6659" max="6659" width="6.6328125" customWidth="1"/>
    <col min="6660" max="6660" width="40.6328125" customWidth="1"/>
    <col min="6661" max="6664" width="9.36328125" customWidth="1"/>
    <col min="6665" max="6913" width="9.1796875"/>
    <col min="6914" max="6914" width="9.36328125" customWidth="1"/>
    <col min="6915" max="6915" width="6.6328125" customWidth="1"/>
    <col min="6916" max="6916" width="40.6328125" customWidth="1"/>
    <col min="6917" max="6920" width="9.36328125" customWidth="1"/>
    <col min="6921" max="7169" width="9.1796875"/>
    <col min="7170" max="7170" width="9.36328125" customWidth="1"/>
    <col min="7171" max="7171" width="6.6328125" customWidth="1"/>
    <col min="7172" max="7172" width="40.6328125" customWidth="1"/>
    <col min="7173" max="7176" width="9.36328125" customWidth="1"/>
    <col min="7177" max="7425" width="9.1796875"/>
    <col min="7426" max="7426" width="9.36328125" customWidth="1"/>
    <col min="7427" max="7427" width="6.6328125" customWidth="1"/>
    <col min="7428" max="7428" width="40.6328125" customWidth="1"/>
    <col min="7429" max="7432" width="9.36328125" customWidth="1"/>
    <col min="7433" max="7681" width="9.1796875"/>
    <col min="7682" max="7682" width="9.36328125" customWidth="1"/>
    <col min="7683" max="7683" width="6.6328125" customWidth="1"/>
    <col min="7684" max="7684" width="40.6328125" customWidth="1"/>
    <col min="7685" max="7688" width="9.36328125" customWidth="1"/>
    <col min="7689" max="7937" width="9.1796875"/>
    <col min="7938" max="7938" width="9.36328125" customWidth="1"/>
    <col min="7939" max="7939" width="6.6328125" customWidth="1"/>
    <col min="7940" max="7940" width="40.6328125" customWidth="1"/>
    <col min="7941" max="7944" width="9.36328125" customWidth="1"/>
    <col min="7945" max="8193" width="9.1796875"/>
    <col min="8194" max="8194" width="9.36328125" customWidth="1"/>
    <col min="8195" max="8195" width="6.6328125" customWidth="1"/>
    <col min="8196" max="8196" width="40.6328125" customWidth="1"/>
    <col min="8197" max="8200" width="9.36328125" customWidth="1"/>
    <col min="8201" max="8449" width="9.1796875"/>
    <col min="8450" max="8450" width="9.36328125" customWidth="1"/>
    <col min="8451" max="8451" width="6.6328125" customWidth="1"/>
    <col min="8452" max="8452" width="40.6328125" customWidth="1"/>
    <col min="8453" max="8456" width="9.36328125" customWidth="1"/>
    <col min="8457" max="8705" width="9.1796875"/>
    <col min="8706" max="8706" width="9.36328125" customWidth="1"/>
    <col min="8707" max="8707" width="6.6328125" customWidth="1"/>
    <col min="8708" max="8708" width="40.6328125" customWidth="1"/>
    <col min="8709" max="8712" width="9.36328125" customWidth="1"/>
    <col min="8713" max="8961" width="9.1796875"/>
    <col min="8962" max="8962" width="9.36328125" customWidth="1"/>
    <col min="8963" max="8963" width="6.6328125" customWidth="1"/>
    <col min="8964" max="8964" width="40.6328125" customWidth="1"/>
    <col min="8965" max="8968" width="9.36328125" customWidth="1"/>
    <col min="8969" max="9217" width="9.1796875"/>
    <col min="9218" max="9218" width="9.36328125" customWidth="1"/>
    <col min="9219" max="9219" width="6.6328125" customWidth="1"/>
    <col min="9220" max="9220" width="40.6328125" customWidth="1"/>
    <col min="9221" max="9224" width="9.36328125" customWidth="1"/>
    <col min="9225" max="9473" width="9.1796875"/>
    <col min="9474" max="9474" width="9.36328125" customWidth="1"/>
    <col min="9475" max="9475" width="6.6328125" customWidth="1"/>
    <col min="9476" max="9476" width="40.6328125" customWidth="1"/>
    <col min="9477" max="9480" width="9.36328125" customWidth="1"/>
    <col min="9481" max="9729" width="9.1796875"/>
    <col min="9730" max="9730" width="9.36328125" customWidth="1"/>
    <col min="9731" max="9731" width="6.6328125" customWidth="1"/>
    <col min="9732" max="9732" width="40.6328125" customWidth="1"/>
    <col min="9733" max="9736" width="9.36328125" customWidth="1"/>
    <col min="9737" max="9985" width="9.1796875"/>
    <col min="9986" max="9986" width="9.36328125" customWidth="1"/>
    <col min="9987" max="9987" width="6.6328125" customWidth="1"/>
    <col min="9988" max="9988" width="40.6328125" customWidth="1"/>
    <col min="9989" max="9992" width="9.36328125" customWidth="1"/>
    <col min="9993" max="10241" width="9.1796875"/>
    <col min="10242" max="10242" width="9.36328125" customWidth="1"/>
    <col min="10243" max="10243" width="6.6328125" customWidth="1"/>
    <col min="10244" max="10244" width="40.6328125" customWidth="1"/>
    <col min="10245" max="10248" width="9.36328125" customWidth="1"/>
    <col min="10249" max="10497" width="9.1796875"/>
    <col min="10498" max="10498" width="9.36328125" customWidth="1"/>
    <col min="10499" max="10499" width="6.6328125" customWidth="1"/>
    <col min="10500" max="10500" width="40.6328125" customWidth="1"/>
    <col min="10501" max="10504" width="9.36328125" customWidth="1"/>
    <col min="10505" max="10753" width="9.1796875"/>
    <col min="10754" max="10754" width="9.36328125" customWidth="1"/>
    <col min="10755" max="10755" width="6.6328125" customWidth="1"/>
    <col min="10756" max="10756" width="40.6328125" customWidth="1"/>
    <col min="10757" max="10760" width="9.36328125" customWidth="1"/>
    <col min="10761" max="11009" width="9.1796875"/>
    <col min="11010" max="11010" width="9.36328125" customWidth="1"/>
    <col min="11011" max="11011" width="6.6328125" customWidth="1"/>
    <col min="11012" max="11012" width="40.6328125" customWidth="1"/>
    <col min="11013" max="11016" width="9.36328125" customWidth="1"/>
    <col min="11017" max="11265" width="9.1796875"/>
    <col min="11266" max="11266" width="9.36328125" customWidth="1"/>
    <col min="11267" max="11267" width="6.6328125" customWidth="1"/>
    <col min="11268" max="11268" width="40.6328125" customWidth="1"/>
    <col min="11269" max="11272" width="9.36328125" customWidth="1"/>
    <col min="11273" max="11521" width="9.1796875"/>
    <col min="11522" max="11522" width="9.36328125" customWidth="1"/>
    <col min="11523" max="11523" width="6.6328125" customWidth="1"/>
    <col min="11524" max="11524" width="40.6328125" customWidth="1"/>
    <col min="11525" max="11528" width="9.36328125" customWidth="1"/>
    <col min="11529" max="11777" width="9.1796875"/>
    <col min="11778" max="11778" width="9.36328125" customWidth="1"/>
    <col min="11779" max="11779" width="6.6328125" customWidth="1"/>
    <col min="11780" max="11780" width="40.6328125" customWidth="1"/>
    <col min="11781" max="11784" width="9.36328125" customWidth="1"/>
    <col min="11785" max="12033" width="9.1796875"/>
    <col min="12034" max="12034" width="9.36328125" customWidth="1"/>
    <col min="12035" max="12035" width="6.6328125" customWidth="1"/>
    <col min="12036" max="12036" width="40.6328125" customWidth="1"/>
    <col min="12037" max="12040" width="9.36328125" customWidth="1"/>
    <col min="12041" max="12289" width="9.1796875"/>
    <col min="12290" max="12290" width="9.36328125" customWidth="1"/>
    <col min="12291" max="12291" width="6.6328125" customWidth="1"/>
    <col min="12292" max="12292" width="40.6328125" customWidth="1"/>
    <col min="12293" max="12296" width="9.36328125" customWidth="1"/>
    <col min="12297" max="12545" width="9.1796875"/>
    <col min="12546" max="12546" width="9.36328125" customWidth="1"/>
    <col min="12547" max="12547" width="6.6328125" customWidth="1"/>
    <col min="12548" max="12548" width="40.6328125" customWidth="1"/>
    <col min="12549" max="12552" width="9.36328125" customWidth="1"/>
    <col min="12553" max="12801" width="9.1796875"/>
    <col min="12802" max="12802" width="9.36328125" customWidth="1"/>
    <col min="12803" max="12803" width="6.6328125" customWidth="1"/>
    <col min="12804" max="12804" width="40.6328125" customWidth="1"/>
    <col min="12805" max="12808" width="9.36328125" customWidth="1"/>
    <col min="12809" max="13057" width="9.1796875"/>
    <col min="13058" max="13058" width="9.36328125" customWidth="1"/>
    <col min="13059" max="13059" width="6.6328125" customWidth="1"/>
    <col min="13060" max="13060" width="40.6328125" customWidth="1"/>
    <col min="13061" max="13064" width="9.36328125" customWidth="1"/>
    <col min="13065" max="13313" width="9.1796875"/>
    <col min="13314" max="13314" width="9.36328125" customWidth="1"/>
    <col min="13315" max="13315" width="6.6328125" customWidth="1"/>
    <col min="13316" max="13316" width="40.6328125" customWidth="1"/>
    <col min="13317" max="13320" width="9.36328125" customWidth="1"/>
    <col min="13321" max="13569" width="9.1796875"/>
    <col min="13570" max="13570" width="9.36328125" customWidth="1"/>
    <col min="13571" max="13571" width="6.6328125" customWidth="1"/>
    <col min="13572" max="13572" width="40.6328125" customWidth="1"/>
    <col min="13573" max="13576" width="9.36328125" customWidth="1"/>
    <col min="13577" max="13825" width="9.1796875"/>
    <col min="13826" max="13826" width="9.36328125" customWidth="1"/>
    <col min="13827" max="13827" width="6.6328125" customWidth="1"/>
    <col min="13828" max="13828" width="40.6328125" customWidth="1"/>
    <col min="13829" max="13832" width="9.36328125" customWidth="1"/>
    <col min="13833" max="14081" width="9.1796875"/>
    <col min="14082" max="14082" width="9.36328125" customWidth="1"/>
    <col min="14083" max="14083" width="6.6328125" customWidth="1"/>
    <col min="14084" max="14084" width="40.6328125" customWidth="1"/>
    <col min="14085" max="14088" width="9.36328125" customWidth="1"/>
    <col min="14089" max="14337" width="9.1796875"/>
    <col min="14338" max="14338" width="9.36328125" customWidth="1"/>
    <col min="14339" max="14339" width="6.6328125" customWidth="1"/>
    <col min="14340" max="14340" width="40.6328125" customWidth="1"/>
    <col min="14341" max="14344" width="9.36328125" customWidth="1"/>
    <col min="14345" max="14593" width="9.1796875"/>
    <col min="14594" max="14594" width="9.36328125" customWidth="1"/>
    <col min="14595" max="14595" width="6.6328125" customWidth="1"/>
    <col min="14596" max="14596" width="40.6328125" customWidth="1"/>
    <col min="14597" max="14600" width="9.36328125" customWidth="1"/>
    <col min="14601" max="14849" width="9.1796875"/>
    <col min="14850" max="14850" width="9.36328125" customWidth="1"/>
    <col min="14851" max="14851" width="6.6328125" customWidth="1"/>
    <col min="14852" max="14852" width="40.6328125" customWidth="1"/>
    <col min="14853" max="14856" width="9.36328125" customWidth="1"/>
    <col min="14857" max="15105" width="9.1796875"/>
    <col min="15106" max="15106" width="9.36328125" customWidth="1"/>
    <col min="15107" max="15107" width="6.6328125" customWidth="1"/>
    <col min="15108" max="15108" width="40.6328125" customWidth="1"/>
    <col min="15109" max="15112" width="9.36328125" customWidth="1"/>
    <col min="15113" max="15361" width="9.1796875"/>
    <col min="15362" max="15362" width="9.36328125" customWidth="1"/>
    <col min="15363" max="15363" width="6.6328125" customWidth="1"/>
    <col min="15364" max="15364" width="40.6328125" customWidth="1"/>
    <col min="15365" max="15368" width="9.36328125" customWidth="1"/>
    <col min="15369" max="15617" width="9.1796875"/>
    <col min="15618" max="15618" width="9.36328125" customWidth="1"/>
    <col min="15619" max="15619" width="6.6328125" customWidth="1"/>
    <col min="15620" max="15620" width="40.6328125" customWidth="1"/>
    <col min="15621" max="15624" width="9.36328125" customWidth="1"/>
    <col min="15625" max="15873" width="9.1796875"/>
    <col min="15874" max="15874" width="9.36328125" customWidth="1"/>
    <col min="15875" max="15875" width="6.6328125" customWidth="1"/>
    <col min="15876" max="15876" width="40.6328125" customWidth="1"/>
    <col min="15877" max="15880" width="9.36328125" customWidth="1"/>
    <col min="15881" max="16129" width="9.1796875"/>
    <col min="16130" max="16130" width="9.36328125" customWidth="1"/>
    <col min="16131" max="16131" width="6.6328125" customWidth="1"/>
    <col min="16132" max="16132" width="40.6328125" customWidth="1"/>
    <col min="16133" max="16136" width="9.36328125" customWidth="1"/>
    <col min="16137" max="16384" width="9.1796875"/>
  </cols>
  <sheetData>
    <row r="1" spans="1:8" ht="48" customHeight="1" x14ac:dyDescent="0.25">
      <c r="A1" s="23" t="s">
        <v>173</v>
      </c>
      <c r="B1" s="10"/>
      <c r="C1" s="10"/>
      <c r="D1" s="628"/>
      <c r="E1" s="652" t="s">
        <v>174</v>
      </c>
      <c r="F1" s="652"/>
      <c r="G1" s="652"/>
      <c r="H1" s="652"/>
    </row>
    <row r="2" spans="1:8" ht="13" x14ac:dyDescent="0.25">
      <c r="A2" s="24" t="s">
        <v>23</v>
      </c>
      <c r="B2" s="24"/>
      <c r="C2" s="24"/>
      <c r="D2" s="9" t="s">
        <v>24</v>
      </c>
      <c r="E2" s="9" t="s">
        <v>25</v>
      </c>
      <c r="F2" s="9" t="s">
        <v>26</v>
      </c>
      <c r="G2" s="9" t="s">
        <v>27</v>
      </c>
      <c r="H2" s="9" t="s">
        <v>28</v>
      </c>
    </row>
    <row r="3" spans="1:8" x14ac:dyDescent="0.25">
      <c r="A3" s="7"/>
      <c r="B3" s="7"/>
      <c r="C3" s="7"/>
      <c r="D3" s="5"/>
      <c r="E3" s="6"/>
      <c r="F3" s="6"/>
      <c r="G3" s="5"/>
      <c r="H3" s="5"/>
    </row>
    <row r="4" spans="1:8" x14ac:dyDescent="0.25">
      <c r="A4" s="8"/>
      <c r="B4" s="8"/>
      <c r="C4" s="8"/>
      <c r="D4" s="5"/>
      <c r="E4" s="6"/>
      <c r="F4" s="6"/>
      <c r="G4" s="5"/>
      <c r="H4" s="5"/>
    </row>
    <row r="5" spans="1:8" ht="13" x14ac:dyDescent="0.25">
      <c r="A5" s="7" t="s">
        <v>175</v>
      </c>
      <c r="B5" s="7"/>
      <c r="C5" s="7"/>
      <c r="D5" s="618" t="s">
        <v>176</v>
      </c>
      <c r="E5" s="6"/>
      <c r="F5" s="6"/>
      <c r="G5" s="5"/>
      <c r="H5" s="76"/>
    </row>
    <row r="6" spans="1:8" hidden="1" x14ac:dyDescent="0.25">
      <c r="A6" s="7"/>
      <c r="B6" s="13" t="s">
        <v>177</v>
      </c>
      <c r="C6" s="13"/>
      <c r="D6" s="629" t="s">
        <v>178</v>
      </c>
      <c r="E6" s="11" t="s">
        <v>42</v>
      </c>
      <c r="F6" s="11" t="s">
        <v>43</v>
      </c>
      <c r="G6" s="89" t="s">
        <v>44</v>
      </c>
      <c r="H6" s="74"/>
    </row>
    <row r="7" spans="1:8" hidden="1" x14ac:dyDescent="0.25">
      <c r="A7" s="7"/>
      <c r="B7" s="13" t="s">
        <v>179</v>
      </c>
      <c r="C7" s="13"/>
      <c r="D7" s="629" t="s">
        <v>180</v>
      </c>
      <c r="E7" s="11" t="s">
        <v>42</v>
      </c>
      <c r="F7" s="11" t="s">
        <v>43</v>
      </c>
      <c r="G7" s="89" t="s">
        <v>44</v>
      </c>
      <c r="H7" s="74"/>
    </row>
    <row r="8" spans="1:8" x14ac:dyDescent="0.25">
      <c r="A8" s="7"/>
      <c r="B8" s="13" t="s">
        <v>5817</v>
      </c>
      <c r="C8" s="13"/>
      <c r="D8" s="629" t="s">
        <v>181</v>
      </c>
      <c r="E8" s="11"/>
      <c r="F8" s="6"/>
      <c r="G8" s="78"/>
      <c r="H8" s="74"/>
    </row>
    <row r="9" spans="1:8" hidden="1" x14ac:dyDescent="0.25">
      <c r="A9" s="7"/>
      <c r="B9" s="13"/>
      <c r="C9" s="627" t="s">
        <v>125</v>
      </c>
      <c r="D9" s="630" t="s">
        <v>182</v>
      </c>
      <c r="E9" s="11" t="s">
        <v>34</v>
      </c>
      <c r="F9" s="590">
        <v>1</v>
      </c>
      <c r="G9" s="78"/>
      <c r="H9" s="74">
        <f t="shared" ref="H9:H14" si="0">F9*G9</f>
        <v>0</v>
      </c>
    </row>
    <row r="10" spans="1:8" x14ac:dyDescent="0.25">
      <c r="A10" s="7"/>
      <c r="B10" s="13"/>
      <c r="C10" s="627" t="s">
        <v>128</v>
      </c>
      <c r="D10" s="630" t="s">
        <v>183</v>
      </c>
      <c r="E10" s="11" t="s">
        <v>34</v>
      </c>
      <c r="F10" s="590">
        <v>1</v>
      </c>
      <c r="G10" s="77"/>
      <c r="H10" s="74">
        <f t="shared" si="0"/>
        <v>0</v>
      </c>
    </row>
    <row r="11" spans="1:8" hidden="1" x14ac:dyDescent="0.25">
      <c r="A11" s="7"/>
      <c r="B11" s="13" t="s">
        <v>5818</v>
      </c>
      <c r="C11" s="627"/>
      <c r="D11" s="630" t="s">
        <v>184</v>
      </c>
      <c r="E11" s="11"/>
      <c r="F11" s="590"/>
      <c r="G11" s="78"/>
      <c r="H11" s="74"/>
    </row>
    <row r="12" spans="1:8" hidden="1" x14ac:dyDescent="0.25">
      <c r="A12" s="7"/>
      <c r="B12" s="13"/>
      <c r="C12" s="627" t="s">
        <v>125</v>
      </c>
      <c r="D12" s="630" t="s">
        <v>185</v>
      </c>
      <c r="E12" s="11" t="s">
        <v>186</v>
      </c>
      <c r="F12" s="590"/>
      <c r="G12" s="78"/>
      <c r="H12" s="74">
        <f t="shared" si="0"/>
        <v>0</v>
      </c>
    </row>
    <row r="13" spans="1:8" hidden="1" x14ac:dyDescent="0.25">
      <c r="A13" s="7"/>
      <c r="B13" s="13"/>
      <c r="C13" s="627" t="s">
        <v>128</v>
      </c>
      <c r="D13" s="630" t="s">
        <v>187</v>
      </c>
      <c r="E13" s="11" t="s">
        <v>186</v>
      </c>
      <c r="F13" s="590"/>
      <c r="G13" s="78"/>
      <c r="H13" s="74">
        <f t="shared" si="0"/>
        <v>0</v>
      </c>
    </row>
    <row r="14" spans="1:8" hidden="1" x14ac:dyDescent="0.25">
      <c r="A14" s="7"/>
      <c r="B14" s="13"/>
      <c r="C14" s="627" t="s">
        <v>17</v>
      </c>
      <c r="D14" s="630" t="s">
        <v>188</v>
      </c>
      <c r="E14" s="11" t="s">
        <v>34</v>
      </c>
      <c r="F14" s="590">
        <v>0</v>
      </c>
      <c r="G14" s="78"/>
      <c r="H14" s="74">
        <f t="shared" si="0"/>
        <v>0</v>
      </c>
    </row>
    <row r="15" spans="1:8" hidden="1" x14ac:dyDescent="0.25">
      <c r="A15" s="7"/>
      <c r="B15" s="13"/>
      <c r="C15" s="627" t="s">
        <v>18</v>
      </c>
      <c r="D15" s="630" t="s">
        <v>189</v>
      </c>
      <c r="E15" s="11" t="s">
        <v>169</v>
      </c>
      <c r="F15" s="590" t="s">
        <v>190</v>
      </c>
      <c r="G15" s="89"/>
      <c r="H15" s="74"/>
    </row>
    <row r="16" spans="1:8" hidden="1" x14ac:dyDescent="0.25">
      <c r="A16" s="7"/>
      <c r="B16" s="13" t="s">
        <v>5824</v>
      </c>
      <c r="C16" s="627"/>
      <c r="D16" s="630" t="s">
        <v>5819</v>
      </c>
      <c r="E16" s="11"/>
      <c r="F16" s="590"/>
      <c r="G16" s="89"/>
      <c r="H16" s="74"/>
    </row>
    <row r="17" spans="1:8" hidden="1" x14ac:dyDescent="0.25">
      <c r="A17" s="7"/>
      <c r="B17" s="13"/>
      <c r="C17" s="627" t="s">
        <v>125</v>
      </c>
      <c r="D17" s="630" t="s">
        <v>5829</v>
      </c>
      <c r="E17" s="11" t="s">
        <v>127</v>
      </c>
      <c r="F17" s="590"/>
      <c r="G17" s="89"/>
      <c r="H17" s="74">
        <f t="shared" ref="H17:H22" si="1">F17*G17</f>
        <v>0</v>
      </c>
    </row>
    <row r="18" spans="1:8" hidden="1" x14ac:dyDescent="0.25">
      <c r="A18" s="7"/>
      <c r="B18" s="13"/>
      <c r="C18" s="627" t="s">
        <v>128</v>
      </c>
      <c r="D18" s="630" t="s">
        <v>5830</v>
      </c>
      <c r="E18" s="11" t="s">
        <v>127</v>
      </c>
      <c r="F18" s="590"/>
      <c r="G18" s="89"/>
      <c r="H18" s="74">
        <f t="shared" si="1"/>
        <v>0</v>
      </c>
    </row>
    <row r="19" spans="1:8" hidden="1" x14ac:dyDescent="0.25">
      <c r="A19" s="7"/>
      <c r="B19" s="13"/>
      <c r="C19" s="627" t="s">
        <v>17</v>
      </c>
      <c r="D19" s="630" t="s">
        <v>5831</v>
      </c>
      <c r="E19" s="11" t="s">
        <v>127</v>
      </c>
      <c r="F19" s="590"/>
      <c r="G19" s="89"/>
      <c r="H19" s="74">
        <f t="shared" si="1"/>
        <v>0</v>
      </c>
    </row>
    <row r="20" spans="1:8" hidden="1" x14ac:dyDescent="0.25">
      <c r="A20" s="7"/>
      <c r="B20" s="13"/>
      <c r="C20" s="627" t="s">
        <v>18</v>
      </c>
      <c r="D20" s="630" t="s">
        <v>5832</v>
      </c>
      <c r="E20" s="11" t="s">
        <v>127</v>
      </c>
      <c r="F20" s="590"/>
      <c r="G20" s="89"/>
      <c r="H20" s="74">
        <f t="shared" si="1"/>
        <v>0</v>
      </c>
    </row>
    <row r="21" spans="1:8" ht="37.5" x14ac:dyDescent="0.25">
      <c r="A21" s="7"/>
      <c r="B21" s="13" t="s">
        <v>5825</v>
      </c>
      <c r="C21" s="627"/>
      <c r="D21" s="619" t="s">
        <v>5820</v>
      </c>
      <c r="E21" s="11" t="s">
        <v>42</v>
      </c>
      <c r="F21" s="590">
        <v>1</v>
      </c>
      <c r="G21" s="137"/>
      <c r="H21" s="74">
        <f t="shared" si="1"/>
        <v>0</v>
      </c>
    </row>
    <row r="22" spans="1:8" x14ac:dyDescent="0.25">
      <c r="A22" s="7"/>
      <c r="B22" s="13" t="s">
        <v>5826</v>
      </c>
      <c r="C22" s="627"/>
      <c r="D22" s="630" t="s">
        <v>5821</v>
      </c>
      <c r="E22" s="11" t="s">
        <v>42</v>
      </c>
      <c r="F22" s="590">
        <v>1</v>
      </c>
      <c r="G22" s="137"/>
      <c r="H22" s="74">
        <f t="shared" si="1"/>
        <v>0</v>
      </c>
    </row>
    <row r="23" spans="1:8" ht="37.5" x14ac:dyDescent="0.25">
      <c r="A23" s="7"/>
      <c r="B23" s="13" t="s">
        <v>5827</v>
      </c>
      <c r="C23" s="627"/>
      <c r="D23" s="619" t="s">
        <v>5822</v>
      </c>
      <c r="E23" s="11"/>
      <c r="F23" s="590"/>
      <c r="G23" s="89"/>
      <c r="H23" s="74"/>
    </row>
    <row r="24" spans="1:8" x14ac:dyDescent="0.25">
      <c r="A24" s="7"/>
      <c r="B24" s="13"/>
      <c r="C24" s="627" t="s">
        <v>125</v>
      </c>
      <c r="D24" s="619" t="s">
        <v>5833</v>
      </c>
      <c r="E24" s="11" t="s">
        <v>186</v>
      </c>
      <c r="F24" s="590"/>
      <c r="G24" s="89">
        <v>-5000</v>
      </c>
      <c r="H24" s="139" t="s">
        <v>5837</v>
      </c>
    </row>
    <row r="25" spans="1:8" x14ac:dyDescent="0.25">
      <c r="A25" s="7"/>
      <c r="B25" s="13"/>
      <c r="C25" s="627" t="s">
        <v>128</v>
      </c>
      <c r="D25" s="619" t="s">
        <v>5834</v>
      </c>
      <c r="E25" s="11" t="s">
        <v>127</v>
      </c>
      <c r="F25" s="590"/>
      <c r="G25" s="89">
        <v>-5000</v>
      </c>
      <c r="H25" s="139" t="s">
        <v>5837</v>
      </c>
    </row>
    <row r="26" spans="1:8" hidden="1" x14ac:dyDescent="0.25">
      <c r="A26" s="7"/>
      <c r="B26" s="13" t="s">
        <v>5828</v>
      </c>
      <c r="C26" s="627"/>
      <c r="D26" s="630" t="s">
        <v>5823</v>
      </c>
      <c r="E26" s="11"/>
      <c r="F26" s="590"/>
      <c r="G26" s="89"/>
      <c r="H26" s="74"/>
    </row>
    <row r="27" spans="1:8" hidden="1" x14ac:dyDescent="0.25">
      <c r="A27" s="7"/>
      <c r="B27" s="13"/>
      <c r="C27" s="627" t="s">
        <v>125</v>
      </c>
      <c r="D27" s="630" t="s">
        <v>5835</v>
      </c>
      <c r="E27" s="11" t="s">
        <v>86</v>
      </c>
      <c r="F27" s="590"/>
      <c r="G27" s="89">
        <v>500000</v>
      </c>
      <c r="H27" s="74">
        <f t="shared" ref="H27:H28" si="2">F27*G27</f>
        <v>0</v>
      </c>
    </row>
    <row r="28" spans="1:8" ht="25" hidden="1" x14ac:dyDescent="0.25">
      <c r="A28" s="7"/>
      <c r="B28" s="13"/>
      <c r="C28" s="627" t="s">
        <v>128</v>
      </c>
      <c r="D28" s="619" t="s">
        <v>5836</v>
      </c>
      <c r="E28" s="11" t="s">
        <v>2995</v>
      </c>
      <c r="F28" s="590">
        <f>H27</f>
        <v>0</v>
      </c>
      <c r="G28" s="631">
        <v>0.01</v>
      </c>
      <c r="H28" s="74">
        <f t="shared" si="2"/>
        <v>0</v>
      </c>
    </row>
    <row r="29" spans="1:8" ht="14.5" hidden="1" x14ac:dyDescent="0.25">
      <c r="A29" s="7" t="s">
        <v>191</v>
      </c>
      <c r="B29" s="13"/>
      <c r="C29" s="627"/>
      <c r="D29" s="632" t="s">
        <v>192</v>
      </c>
      <c r="E29" s="27" t="s">
        <v>193</v>
      </c>
      <c r="F29" s="590"/>
      <c r="G29" s="78">
        <v>600</v>
      </c>
      <c r="H29" s="74">
        <f>F29*G29</f>
        <v>0</v>
      </c>
    </row>
    <row r="30" spans="1:8" x14ac:dyDescent="0.25">
      <c r="A30" s="13" t="s">
        <v>5840</v>
      </c>
      <c r="B30" s="13"/>
      <c r="C30" s="13"/>
      <c r="D30" s="619" t="s">
        <v>5841</v>
      </c>
      <c r="E30" s="11" t="s">
        <v>86</v>
      </c>
      <c r="F30" s="597" t="s">
        <v>87</v>
      </c>
      <c r="G30" s="89" t="s">
        <v>88</v>
      </c>
      <c r="H30" s="74">
        <v>100000</v>
      </c>
    </row>
    <row r="31" spans="1:8" x14ac:dyDescent="0.25">
      <c r="A31" s="7"/>
      <c r="B31" s="13"/>
      <c r="C31" s="13"/>
      <c r="D31" s="633"/>
      <c r="E31" s="11"/>
      <c r="F31" s="6"/>
      <c r="G31" s="5"/>
      <c r="H31" s="5"/>
    </row>
    <row r="32" spans="1:8" x14ac:dyDescent="0.25">
      <c r="A32" s="7"/>
      <c r="B32" s="13"/>
      <c r="C32" s="13"/>
      <c r="D32" s="633"/>
      <c r="E32" s="11"/>
      <c r="F32" s="6"/>
      <c r="G32" s="5"/>
      <c r="H32" s="5"/>
    </row>
    <row r="33" spans="1:8" x14ac:dyDescent="0.25">
      <c r="A33" s="7"/>
      <c r="B33" s="13"/>
      <c r="C33" s="13"/>
      <c r="D33" s="633"/>
      <c r="E33" s="11"/>
      <c r="F33" s="6"/>
      <c r="G33" s="5"/>
      <c r="H33" s="5"/>
    </row>
    <row r="34" spans="1:8" x14ac:dyDescent="0.25">
      <c r="A34" s="7"/>
      <c r="B34" s="13"/>
      <c r="C34" s="13"/>
      <c r="D34" s="633"/>
      <c r="E34" s="11"/>
      <c r="F34" s="6"/>
      <c r="G34" s="5"/>
      <c r="H34" s="5"/>
    </row>
    <row r="35" spans="1:8" x14ac:dyDescent="0.25">
      <c r="A35" s="2" t="s">
        <v>172</v>
      </c>
      <c r="B35" s="4"/>
      <c r="C35" s="14"/>
      <c r="D35" s="3"/>
      <c r="E35" s="2"/>
      <c r="F35" s="2"/>
      <c r="G35" s="2"/>
      <c r="H35" s="88">
        <f>SUM(H5:H34)</f>
        <v>100000</v>
      </c>
    </row>
    <row r="36" spans="1:8" x14ac:dyDescent="0.25">
      <c r="A36" s="36"/>
      <c r="B36" s="36"/>
      <c r="C36" s="36"/>
      <c r="D36" s="36"/>
      <c r="E36" s="36"/>
      <c r="F36" s="36"/>
      <c r="G36" s="36"/>
      <c r="H36" s="36"/>
    </row>
    <row r="171" spans="1:6" x14ac:dyDescent="0.25">
      <c r="F171" s="1" t="s">
        <v>0</v>
      </c>
    </row>
    <row r="172" spans="1:6" x14ac:dyDescent="0.25">
      <c r="F172" s="1" t="s">
        <v>0</v>
      </c>
    </row>
    <row r="174" spans="1:6" x14ac:dyDescent="0.25">
      <c r="A174" s="634"/>
    </row>
    <row r="175" spans="1:6" x14ac:dyDescent="0.25">
      <c r="A175" s="634"/>
      <c r="B175" s="635"/>
    </row>
    <row r="176" spans="1:6" x14ac:dyDescent="0.25">
      <c r="A176" s="634"/>
      <c r="B176" s="635"/>
    </row>
    <row r="177" spans="1:5" ht="52" x14ac:dyDescent="0.25">
      <c r="A177" s="634" t="s">
        <v>1</v>
      </c>
      <c r="B177" s="635"/>
      <c r="E177" s="636" t="s">
        <v>2</v>
      </c>
    </row>
    <row r="178" spans="1:5" ht="62.5" x14ac:dyDescent="0.25">
      <c r="A178" s="634"/>
      <c r="B178" t="s">
        <v>3</v>
      </c>
      <c r="E178" s="32" t="s">
        <v>4</v>
      </c>
    </row>
    <row r="179" spans="1:5" x14ac:dyDescent="0.25">
      <c r="A179" s="634"/>
      <c r="E179" s="637" t="s">
        <v>5</v>
      </c>
    </row>
    <row r="180" spans="1:5" x14ac:dyDescent="0.25">
      <c r="A180" s="634"/>
      <c r="E180" s="637" t="s">
        <v>5</v>
      </c>
    </row>
    <row r="181" spans="1:5" ht="39" x14ac:dyDescent="0.25">
      <c r="A181" s="634" t="s">
        <v>6</v>
      </c>
      <c r="E181" s="636" t="s">
        <v>7</v>
      </c>
    </row>
    <row r="182" spans="1:5" ht="25" x14ac:dyDescent="0.25">
      <c r="A182" s="634"/>
      <c r="B182" t="s">
        <v>8</v>
      </c>
      <c r="E182" s="32" t="s">
        <v>9</v>
      </c>
    </row>
    <row r="183" spans="1:5" ht="25" x14ac:dyDescent="0.25">
      <c r="A183" s="634"/>
      <c r="B183" s="635" t="s">
        <v>10</v>
      </c>
      <c r="E183" s="32" t="s">
        <v>11</v>
      </c>
    </row>
    <row r="184" spans="1:5" ht="37.5" x14ac:dyDescent="0.25">
      <c r="A184" s="634"/>
      <c r="B184" s="635" t="s">
        <v>12</v>
      </c>
      <c r="E184" s="32" t="s">
        <v>13</v>
      </c>
    </row>
    <row r="185" spans="1:5" ht="52.5" x14ac:dyDescent="0.25">
      <c r="A185" s="634" t="s">
        <v>14</v>
      </c>
      <c r="B185" s="635"/>
      <c r="E185" s="638" t="s">
        <v>15</v>
      </c>
    </row>
    <row r="186" spans="1:5" x14ac:dyDescent="0.25">
      <c r="A186" s="634"/>
      <c r="B186" s="635" t="s">
        <v>16</v>
      </c>
    </row>
    <row r="187" spans="1:5" x14ac:dyDescent="0.25">
      <c r="A187" s="634"/>
      <c r="B187" s="635"/>
    </row>
    <row r="188" spans="1:5" x14ac:dyDescent="0.25">
      <c r="A188" s="634"/>
      <c r="B188" s="635"/>
    </row>
    <row r="189" spans="1:5" x14ac:dyDescent="0.25">
      <c r="A189" s="634"/>
      <c r="B189" s="635"/>
    </row>
    <row r="190" spans="1:5" x14ac:dyDescent="0.25">
      <c r="A190" s="634"/>
      <c r="B190" s="635"/>
    </row>
    <row r="191" spans="1:5" x14ac:dyDescent="0.25">
      <c r="B191" t="s">
        <v>20</v>
      </c>
    </row>
  </sheetData>
  <sheetProtection algorithmName="SHA-512" hashValue="+brQwJ4rKak37jQclmBWtE6R4Z78aUNshMpDN/rwcDqqVkn9HEDpy5E7Hc4p6bHBWGhXdHUIdMv0LfJ3xbos0A==" saltValue="lK+crvSfANzMN50kIpvUdg==" spinCount="100000" sheet="1" objects="1" scenarios="1" selectLockedCells="1"/>
  <mergeCells count="1">
    <mergeCell ref="E1:H1"/>
  </mergeCells>
  <phoneticPr fontId="8" type="noConversion"/>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8D9B4-B476-48C1-9303-5F56D143E896}">
  <sheetPr codeName="Sheet21"/>
  <dimension ref="A1:I1048327"/>
  <sheetViews>
    <sheetView view="pageBreakPreview" topLeftCell="A13" zoomScaleNormal="100" zoomScaleSheetLayoutView="100" workbookViewId="0">
      <selection activeCell="E1" sqref="E1:H1"/>
    </sheetView>
  </sheetViews>
  <sheetFormatPr defaultColWidth="8.81640625" defaultRowHeight="12.5" x14ac:dyDescent="0.25"/>
  <cols>
    <col min="1" max="1" width="9.36328125" style="43" customWidth="1"/>
    <col min="2" max="2" width="9" style="43" bestFit="1" customWidth="1"/>
    <col min="3" max="3" width="3.6328125" style="43" customWidth="1"/>
    <col min="4" max="4" width="40.6328125" style="43" customWidth="1"/>
    <col min="5" max="5" width="24.6328125" style="43"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2120</v>
      </c>
      <c r="B1" s="42"/>
      <c r="C1" s="42"/>
      <c r="D1" s="42"/>
      <c r="E1" s="653" t="s">
        <v>2121</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6"/>
      <c r="H3" s="5"/>
    </row>
    <row r="4" spans="1:9" x14ac:dyDescent="0.25">
      <c r="A4" s="161"/>
      <c r="B4" s="161"/>
      <c r="C4" s="162"/>
      <c r="D4" s="62"/>
      <c r="E4" s="16"/>
      <c r="F4" s="16"/>
      <c r="G4" s="16"/>
      <c r="H4" s="15"/>
    </row>
    <row r="5" spans="1:9" ht="13" x14ac:dyDescent="0.25">
      <c r="A5" s="161" t="s">
        <v>2122</v>
      </c>
      <c r="B5" s="161"/>
      <c r="C5" s="162"/>
      <c r="D5" s="125" t="s">
        <v>2123</v>
      </c>
      <c r="E5" s="16"/>
      <c r="F5" s="16"/>
      <c r="G5" s="16"/>
      <c r="H5" s="158"/>
    </row>
    <row r="6" spans="1:9" ht="28" x14ac:dyDescent="0.25">
      <c r="A6" s="161"/>
      <c r="B6" s="161" t="s">
        <v>2124</v>
      </c>
      <c r="C6" s="162"/>
      <c r="D6" s="241" t="s">
        <v>2125</v>
      </c>
      <c r="E6" s="91" t="s">
        <v>106</v>
      </c>
      <c r="F6" s="129"/>
      <c r="G6" s="156"/>
      <c r="H6" s="74">
        <f>F6*G6</f>
        <v>0</v>
      </c>
      <c r="I6" s="255" t="s">
        <v>37</v>
      </c>
    </row>
    <row r="7" spans="1:9" ht="27.5" x14ac:dyDescent="0.25">
      <c r="A7" s="161"/>
      <c r="B7" s="161" t="s">
        <v>2126</v>
      </c>
      <c r="C7" s="162"/>
      <c r="D7" s="241" t="s">
        <v>2127</v>
      </c>
      <c r="E7" s="91" t="s">
        <v>106</v>
      </c>
      <c r="F7" s="129"/>
      <c r="G7" s="156"/>
      <c r="H7" s="74">
        <f>F7*G7</f>
        <v>0</v>
      </c>
      <c r="I7" s="255" t="s">
        <v>37</v>
      </c>
    </row>
    <row r="8" spans="1:9" ht="13" x14ac:dyDescent="0.25">
      <c r="A8" s="161" t="s">
        <v>2128</v>
      </c>
      <c r="B8" s="161"/>
      <c r="C8" s="162"/>
      <c r="D8" s="125" t="s">
        <v>2129</v>
      </c>
      <c r="E8" s="16"/>
      <c r="F8" s="16"/>
      <c r="G8" s="160"/>
      <c r="H8" s="159"/>
    </row>
    <row r="9" spans="1:9" ht="25" x14ac:dyDescent="0.25">
      <c r="A9" s="161"/>
      <c r="B9" s="161" t="s">
        <v>2130</v>
      </c>
      <c r="C9" s="162"/>
      <c r="D9" s="128" t="s">
        <v>2131</v>
      </c>
      <c r="E9" s="16"/>
      <c r="F9" s="16"/>
      <c r="G9" s="160"/>
      <c r="H9" s="159"/>
    </row>
    <row r="10" spans="1:9" ht="14.5" x14ac:dyDescent="0.25">
      <c r="A10" s="161"/>
      <c r="B10" s="161"/>
      <c r="C10" s="162" t="s">
        <v>125</v>
      </c>
      <c r="D10" s="128" t="s">
        <v>2132</v>
      </c>
      <c r="E10" s="16" t="s">
        <v>66</v>
      </c>
      <c r="F10" s="129"/>
      <c r="G10" s="156"/>
      <c r="H10" s="74">
        <f>F10*G10</f>
        <v>0</v>
      </c>
    </row>
    <row r="11" spans="1:9" ht="14.5" x14ac:dyDescent="0.25">
      <c r="A11" s="161"/>
      <c r="B11" s="161"/>
      <c r="C11" s="162" t="s">
        <v>128</v>
      </c>
      <c r="D11" s="128" t="s">
        <v>2133</v>
      </c>
      <c r="E11" s="16" t="s">
        <v>66</v>
      </c>
      <c r="F11" s="129"/>
      <c r="G11" s="156"/>
      <c r="H11" s="74">
        <f>F11*G11</f>
        <v>0</v>
      </c>
    </row>
    <row r="12" spans="1:9" ht="14.5" x14ac:dyDescent="0.25">
      <c r="A12" s="161"/>
      <c r="B12" s="161"/>
      <c r="C12" s="162" t="s">
        <v>17</v>
      </c>
      <c r="D12" s="128" t="s">
        <v>2134</v>
      </c>
      <c r="E12" s="16" t="s">
        <v>1737</v>
      </c>
      <c r="F12" s="129"/>
      <c r="G12" s="156"/>
      <c r="H12" s="74">
        <f>F12*G12</f>
        <v>0</v>
      </c>
    </row>
    <row r="13" spans="1:9" ht="37.5" x14ac:dyDescent="0.25">
      <c r="A13" s="161"/>
      <c r="B13" s="161" t="s">
        <v>2135</v>
      </c>
      <c r="C13" s="162"/>
      <c r="D13" s="128" t="s">
        <v>2136</v>
      </c>
      <c r="E13" s="16"/>
      <c r="F13" s="16"/>
      <c r="G13" s="160"/>
      <c r="H13" s="159"/>
    </row>
    <row r="14" spans="1:9" ht="14.5" x14ac:dyDescent="0.25">
      <c r="A14" s="161"/>
      <c r="B14" s="161"/>
      <c r="C14" s="162" t="s">
        <v>125</v>
      </c>
      <c r="D14" s="128" t="s">
        <v>2132</v>
      </c>
      <c r="E14" s="16" t="s">
        <v>66</v>
      </c>
      <c r="F14" s="129"/>
      <c r="G14" s="156"/>
      <c r="H14" s="74">
        <f>F14*G14</f>
        <v>0</v>
      </c>
    </row>
    <row r="15" spans="1:9" ht="14.5" x14ac:dyDescent="0.25">
      <c r="A15" s="161"/>
      <c r="B15" s="161"/>
      <c r="C15" s="162" t="s">
        <v>128</v>
      </c>
      <c r="D15" s="128" t="s">
        <v>2133</v>
      </c>
      <c r="E15" s="16" t="s">
        <v>66</v>
      </c>
      <c r="F15" s="129"/>
      <c r="G15" s="156"/>
      <c r="H15" s="74">
        <f>F15*G15</f>
        <v>0</v>
      </c>
    </row>
    <row r="16" spans="1:9" ht="14.5" x14ac:dyDescent="0.25">
      <c r="A16" s="161"/>
      <c r="B16" s="161"/>
      <c r="C16" s="162" t="s">
        <v>17</v>
      </c>
      <c r="D16" s="128" t="s">
        <v>2134</v>
      </c>
      <c r="E16" s="16" t="s">
        <v>1737</v>
      </c>
      <c r="F16" s="129"/>
      <c r="G16" s="156"/>
      <c r="H16" s="74">
        <f>F16*G16</f>
        <v>0</v>
      </c>
    </row>
    <row r="17" spans="1:8" ht="25" x14ac:dyDescent="0.25">
      <c r="A17" s="161"/>
      <c r="B17" s="161" t="s">
        <v>2137</v>
      </c>
      <c r="C17" s="162"/>
      <c r="D17" s="128" t="s">
        <v>2138</v>
      </c>
      <c r="E17" s="16"/>
      <c r="F17" s="16"/>
      <c r="G17" s="160"/>
      <c r="H17" s="159"/>
    </row>
    <row r="18" spans="1:8" ht="14.5" x14ac:dyDescent="0.25">
      <c r="A18" s="161"/>
      <c r="B18" s="161" t="s">
        <v>2139</v>
      </c>
      <c r="C18" s="162"/>
      <c r="D18" s="128" t="s">
        <v>2140</v>
      </c>
      <c r="E18" s="16" t="s">
        <v>66</v>
      </c>
      <c r="F18" s="129"/>
      <c r="G18" s="156"/>
      <c r="H18" s="74">
        <f t="shared" ref="H18:H23" si="0">F18*G18</f>
        <v>0</v>
      </c>
    </row>
    <row r="19" spans="1:8" ht="14.5" x14ac:dyDescent="0.25">
      <c r="A19" s="161"/>
      <c r="B19" s="161" t="s">
        <v>2141</v>
      </c>
      <c r="C19" s="162"/>
      <c r="D19" s="128" t="s">
        <v>2142</v>
      </c>
      <c r="E19" s="16" t="s">
        <v>66</v>
      </c>
      <c r="F19" s="129"/>
      <c r="G19" s="156"/>
      <c r="H19" s="74">
        <f t="shared" si="0"/>
        <v>0</v>
      </c>
    </row>
    <row r="20" spans="1:8" ht="14.5" x14ac:dyDescent="0.25">
      <c r="A20" s="161"/>
      <c r="B20" s="161" t="s">
        <v>2143</v>
      </c>
      <c r="C20" s="162"/>
      <c r="D20" s="128" t="s">
        <v>2144</v>
      </c>
      <c r="E20" s="16" t="s">
        <v>66</v>
      </c>
      <c r="F20" s="129"/>
      <c r="G20" s="156"/>
      <c r="H20" s="74">
        <f t="shared" si="0"/>
        <v>0</v>
      </c>
    </row>
    <row r="21" spans="1:8" ht="14.5" x14ac:dyDescent="0.25">
      <c r="A21" s="161"/>
      <c r="B21" s="161" t="s">
        <v>2145</v>
      </c>
      <c r="C21" s="162"/>
      <c r="D21" s="128" t="s">
        <v>2146</v>
      </c>
      <c r="E21" s="16" t="s">
        <v>66</v>
      </c>
      <c r="F21" s="129"/>
      <c r="G21" s="156"/>
      <c r="H21" s="74">
        <f t="shared" si="0"/>
        <v>0</v>
      </c>
    </row>
    <row r="22" spans="1:8" ht="39" x14ac:dyDescent="0.25">
      <c r="A22" s="161" t="s">
        <v>2147</v>
      </c>
      <c r="B22" s="161"/>
      <c r="C22" s="162"/>
      <c r="D22" s="125" t="s">
        <v>2148</v>
      </c>
      <c r="E22" s="16" t="s">
        <v>66</v>
      </c>
      <c r="F22" s="129"/>
      <c r="G22" s="156"/>
      <c r="H22" s="74">
        <f t="shared" si="0"/>
        <v>0</v>
      </c>
    </row>
    <row r="23" spans="1:8" ht="26" x14ac:dyDescent="0.25">
      <c r="A23" s="161" t="s">
        <v>2149</v>
      </c>
      <c r="B23" s="161"/>
      <c r="C23" s="162"/>
      <c r="D23" s="96" t="s">
        <v>2150</v>
      </c>
      <c r="E23" s="16" t="s">
        <v>66</v>
      </c>
      <c r="F23" s="129"/>
      <c r="G23" s="156"/>
      <c r="H23" s="74">
        <f t="shared" si="0"/>
        <v>0</v>
      </c>
    </row>
    <row r="24" spans="1:8" ht="13" x14ac:dyDescent="0.25">
      <c r="A24" s="161" t="s">
        <v>2151</v>
      </c>
      <c r="B24" s="161"/>
      <c r="C24" s="162"/>
      <c r="D24" s="125" t="s">
        <v>2152</v>
      </c>
      <c r="E24" s="16"/>
      <c r="F24" s="16"/>
      <c r="G24" s="160"/>
      <c r="H24" s="159"/>
    </row>
    <row r="25" spans="1:8" ht="25" x14ac:dyDescent="0.25">
      <c r="A25" s="161"/>
      <c r="B25" s="161" t="s">
        <v>2153</v>
      </c>
      <c r="C25" s="162"/>
      <c r="D25" s="128" t="s">
        <v>2154</v>
      </c>
      <c r="E25" s="16" t="s">
        <v>66</v>
      </c>
      <c r="F25" s="129"/>
      <c r="G25" s="156"/>
      <c r="H25" s="74">
        <f>F25*G25</f>
        <v>0</v>
      </c>
    </row>
    <row r="26" spans="1:8" ht="37.5" x14ac:dyDescent="0.25">
      <c r="A26" s="161"/>
      <c r="B26" s="161" t="s">
        <v>2155</v>
      </c>
      <c r="C26" s="162"/>
      <c r="D26" s="128" t="s">
        <v>2156</v>
      </c>
      <c r="E26" s="16" t="s">
        <v>66</v>
      </c>
      <c r="F26" s="129"/>
      <c r="G26" s="156"/>
      <c r="H26" s="74">
        <f>F26*G26</f>
        <v>0</v>
      </c>
    </row>
    <row r="27" spans="1:8" ht="13" x14ac:dyDescent="0.25">
      <c r="A27" s="161" t="s">
        <v>2157</v>
      </c>
      <c r="B27" s="161"/>
      <c r="C27" s="162"/>
      <c r="D27" s="125" t="s">
        <v>2158</v>
      </c>
      <c r="E27" s="16"/>
      <c r="F27" s="16"/>
      <c r="G27" s="160"/>
      <c r="H27" s="159"/>
    </row>
    <row r="28" spans="1:8" ht="25" x14ac:dyDescent="0.25">
      <c r="A28" s="161"/>
      <c r="B28" s="161" t="s">
        <v>2159</v>
      </c>
      <c r="C28" s="162"/>
      <c r="D28" s="128" t="s">
        <v>2160</v>
      </c>
      <c r="E28" s="16" t="s">
        <v>66</v>
      </c>
      <c r="F28" s="129"/>
      <c r="G28" s="156"/>
      <c r="H28" s="74">
        <f>F28*G28</f>
        <v>0</v>
      </c>
    </row>
    <row r="29" spans="1:8" ht="37.5" x14ac:dyDescent="0.25">
      <c r="A29" s="161"/>
      <c r="B29" s="161" t="s">
        <v>2161</v>
      </c>
      <c r="C29" s="162"/>
      <c r="D29" s="128" t="s">
        <v>2162</v>
      </c>
      <c r="E29" s="16" t="s">
        <v>66</v>
      </c>
      <c r="F29" s="129"/>
      <c r="G29" s="156"/>
      <c r="H29" s="74">
        <f>F29*G29</f>
        <v>0</v>
      </c>
    </row>
    <row r="30" spans="1:8" ht="13" x14ac:dyDescent="0.25">
      <c r="A30" s="161" t="s">
        <v>2163</v>
      </c>
      <c r="B30" s="161"/>
      <c r="C30" s="162"/>
      <c r="D30" s="96" t="s">
        <v>2164</v>
      </c>
      <c r="E30" s="16"/>
      <c r="F30" s="16"/>
      <c r="G30" s="160"/>
      <c r="H30" s="159"/>
    </row>
    <row r="31" spans="1:8" ht="14.5" x14ac:dyDescent="0.25">
      <c r="A31" s="161"/>
      <c r="B31" s="161" t="s">
        <v>2165</v>
      </c>
      <c r="C31" s="162"/>
      <c r="D31" s="128" t="s">
        <v>2166</v>
      </c>
      <c r="E31" s="16" t="s">
        <v>66</v>
      </c>
      <c r="F31" s="129"/>
      <c r="G31" s="156"/>
      <c r="H31" s="74">
        <f>F31*G31</f>
        <v>0</v>
      </c>
    </row>
    <row r="32" spans="1:8" ht="14.5" x14ac:dyDescent="0.25">
      <c r="A32" s="161"/>
      <c r="B32" s="161" t="s">
        <v>2167</v>
      </c>
      <c r="C32" s="162"/>
      <c r="D32" s="128" t="s">
        <v>2168</v>
      </c>
      <c r="E32" s="16" t="s">
        <v>66</v>
      </c>
      <c r="F32" s="129"/>
      <c r="G32" s="156"/>
      <c r="H32" s="74">
        <f>F32*G32</f>
        <v>0</v>
      </c>
    </row>
    <row r="33" spans="1:8" x14ac:dyDescent="0.25">
      <c r="A33" s="161"/>
      <c r="B33" s="161" t="s">
        <v>2169</v>
      </c>
      <c r="C33" s="162"/>
      <c r="D33" s="128" t="s">
        <v>1934</v>
      </c>
      <c r="E33" s="16" t="s">
        <v>1944</v>
      </c>
      <c r="F33" s="129"/>
      <c r="G33" s="156"/>
      <c r="H33" s="74">
        <f>F33*G33</f>
        <v>0</v>
      </c>
    </row>
    <row r="34" spans="1:8" ht="14.5" x14ac:dyDescent="0.25">
      <c r="A34" s="161"/>
      <c r="B34" s="161" t="s">
        <v>2170</v>
      </c>
      <c r="C34" s="162"/>
      <c r="D34" s="128" t="s">
        <v>2171</v>
      </c>
      <c r="E34" s="16" t="s">
        <v>66</v>
      </c>
      <c r="F34" s="129"/>
      <c r="G34" s="156"/>
      <c r="H34" s="74">
        <f>F34*G34</f>
        <v>0</v>
      </c>
    </row>
    <row r="35" spans="1:8" ht="14.5" x14ac:dyDescent="0.25">
      <c r="A35" s="161"/>
      <c r="B35" s="161" t="s">
        <v>2172</v>
      </c>
      <c r="C35" s="162"/>
      <c r="D35" s="128" t="s">
        <v>2134</v>
      </c>
      <c r="E35" s="16" t="s">
        <v>66</v>
      </c>
      <c r="F35" s="129"/>
      <c r="G35" s="156"/>
      <c r="H35" s="74">
        <f>F35*G35</f>
        <v>0</v>
      </c>
    </row>
    <row r="36" spans="1:8" ht="26" x14ac:dyDescent="0.25">
      <c r="A36" s="161" t="s">
        <v>2173</v>
      </c>
      <c r="B36" s="161"/>
      <c r="C36" s="162"/>
      <c r="D36" s="127" t="s">
        <v>2174</v>
      </c>
      <c r="E36" s="16"/>
      <c r="F36" s="16"/>
      <c r="G36" s="160"/>
      <c r="H36" s="74"/>
    </row>
    <row r="37" spans="1:8" ht="27" x14ac:dyDescent="0.25">
      <c r="A37" s="161"/>
      <c r="B37" s="161" t="s">
        <v>2175</v>
      </c>
      <c r="C37" s="162"/>
      <c r="D37" s="128" t="s">
        <v>2176</v>
      </c>
      <c r="E37" s="16" t="s">
        <v>2177</v>
      </c>
      <c r="F37" s="129"/>
      <c r="G37" s="156"/>
      <c r="H37" s="74">
        <f>F37*G37</f>
        <v>0</v>
      </c>
    </row>
    <row r="38" spans="1:8" ht="27" x14ac:dyDescent="0.25">
      <c r="A38" s="161"/>
      <c r="B38" s="161" t="s">
        <v>2178</v>
      </c>
      <c r="C38" s="162"/>
      <c r="D38" s="128" t="s">
        <v>2179</v>
      </c>
      <c r="E38" s="16" t="s">
        <v>2177</v>
      </c>
      <c r="F38" s="129"/>
      <c r="G38" s="156"/>
      <c r="H38" s="74">
        <f>F38*G38</f>
        <v>0</v>
      </c>
    </row>
    <row r="39" spans="1:8" ht="27" x14ac:dyDescent="0.25">
      <c r="A39" s="161"/>
      <c r="B39" s="161" t="s">
        <v>2180</v>
      </c>
      <c r="C39" s="162"/>
      <c r="D39" s="128" t="s">
        <v>2181</v>
      </c>
      <c r="E39" s="16" t="s">
        <v>2177</v>
      </c>
      <c r="F39" s="129"/>
      <c r="G39" s="156"/>
      <c r="H39" s="74">
        <f>F39*G39</f>
        <v>0</v>
      </c>
    </row>
    <row r="40" spans="1:8" ht="27" x14ac:dyDescent="0.25">
      <c r="A40" s="161"/>
      <c r="B40" s="161" t="s">
        <v>2182</v>
      </c>
      <c r="C40" s="162"/>
      <c r="D40" s="128" t="s">
        <v>2183</v>
      </c>
      <c r="E40" s="16" t="s">
        <v>2177</v>
      </c>
      <c r="F40" s="129"/>
      <c r="G40" s="156"/>
      <c r="H40" s="74">
        <f>F40*G40</f>
        <v>0</v>
      </c>
    </row>
    <row r="41" spans="1:8" ht="14.5" x14ac:dyDescent="0.25">
      <c r="A41" s="161" t="s">
        <v>2184</v>
      </c>
      <c r="B41" s="161"/>
      <c r="C41" s="162"/>
      <c r="D41" s="127" t="s">
        <v>2185</v>
      </c>
      <c r="E41" s="16" t="s">
        <v>66</v>
      </c>
      <c r="F41" s="129"/>
      <c r="G41" s="156"/>
      <c r="H41" s="74">
        <f>F41*G41</f>
        <v>0</v>
      </c>
    </row>
    <row r="42" spans="1:8" ht="13" x14ac:dyDescent="0.25">
      <c r="A42" s="161" t="s">
        <v>2186</v>
      </c>
      <c r="B42" s="161"/>
      <c r="C42" s="162"/>
      <c r="D42" s="96" t="s">
        <v>2187</v>
      </c>
      <c r="E42" s="16"/>
      <c r="F42" s="129"/>
      <c r="G42" s="156"/>
      <c r="H42" s="159"/>
    </row>
    <row r="43" spans="1:8" ht="14.5" x14ac:dyDescent="0.25">
      <c r="A43" s="161"/>
      <c r="B43" s="161" t="s">
        <v>2188</v>
      </c>
      <c r="C43" s="162"/>
      <c r="D43" s="58" t="s">
        <v>2189</v>
      </c>
      <c r="E43" s="16" t="s">
        <v>66</v>
      </c>
      <c r="F43" s="129"/>
      <c r="G43" s="156"/>
      <c r="H43" s="74">
        <f>F43*G43</f>
        <v>0</v>
      </c>
    </row>
    <row r="44" spans="1:8" ht="37.5" x14ac:dyDescent="0.25">
      <c r="A44" s="161"/>
      <c r="B44" s="161" t="s">
        <v>2190</v>
      </c>
      <c r="C44" s="162"/>
      <c r="D44" s="82" t="s">
        <v>2191</v>
      </c>
      <c r="E44" s="16" t="s">
        <v>66</v>
      </c>
      <c r="F44" s="129"/>
      <c r="G44" s="156"/>
      <c r="H44" s="74">
        <f>F44*G44</f>
        <v>0</v>
      </c>
    </row>
    <row r="45" spans="1:8" ht="26" x14ac:dyDescent="0.25">
      <c r="A45" s="161" t="s">
        <v>2192</v>
      </c>
      <c r="B45" s="161"/>
      <c r="C45" s="162"/>
      <c r="D45" s="96" t="s">
        <v>2193</v>
      </c>
      <c r="E45" s="16"/>
      <c r="F45" s="16"/>
      <c r="G45" s="160"/>
      <c r="H45" s="159"/>
    </row>
    <row r="46" spans="1:8" ht="14.5" x14ac:dyDescent="0.25">
      <c r="A46" s="161"/>
      <c r="B46" s="161" t="s">
        <v>2194</v>
      </c>
      <c r="C46" s="162"/>
      <c r="D46" s="82" t="s">
        <v>2195</v>
      </c>
      <c r="E46" s="16" t="s">
        <v>1737</v>
      </c>
      <c r="F46" s="129"/>
      <c r="G46" s="156"/>
      <c r="H46" s="74">
        <f>F46*G46</f>
        <v>0</v>
      </c>
    </row>
    <row r="47" spans="1:8" ht="14.5" x14ac:dyDescent="0.25">
      <c r="A47" s="161"/>
      <c r="B47" s="161" t="s">
        <v>2196</v>
      </c>
      <c r="C47" s="162"/>
      <c r="D47" s="82" t="s">
        <v>2197</v>
      </c>
      <c r="E47" s="16" t="s">
        <v>1737</v>
      </c>
      <c r="F47" s="129"/>
      <c r="G47" s="156"/>
      <c r="H47" s="74">
        <f>F47*G47</f>
        <v>0</v>
      </c>
    </row>
    <row r="48" spans="1:8" ht="13" x14ac:dyDescent="0.25">
      <c r="A48" s="161"/>
      <c r="B48" s="161"/>
      <c r="C48" s="162"/>
      <c r="D48" s="125"/>
      <c r="E48" s="16"/>
      <c r="F48" s="16"/>
      <c r="G48" s="160"/>
      <c r="H48" s="159"/>
    </row>
    <row r="49" spans="1:8" ht="13" x14ac:dyDescent="0.25">
      <c r="A49" s="161"/>
      <c r="B49" s="161"/>
      <c r="C49" s="162"/>
      <c r="D49" s="125"/>
      <c r="E49" s="16"/>
      <c r="F49" s="16"/>
      <c r="G49" s="160"/>
      <c r="H49" s="159"/>
    </row>
    <row r="50" spans="1:8" x14ac:dyDescent="0.25">
      <c r="A50" s="62"/>
      <c r="B50" s="62"/>
      <c r="C50" s="129"/>
      <c r="D50" s="59"/>
      <c r="E50" s="16"/>
      <c r="F50" s="16"/>
      <c r="G50" s="160"/>
      <c r="H50" s="159"/>
    </row>
    <row r="51" spans="1:8" x14ac:dyDescent="0.25">
      <c r="A51" s="136" t="s">
        <v>172</v>
      </c>
      <c r="B51" s="136"/>
      <c r="C51" s="136"/>
      <c r="D51" s="136"/>
      <c r="E51" s="148"/>
      <c r="F51" s="154"/>
      <c r="G51" s="166"/>
      <c r="H51" s="141">
        <f>SUM(H5:H50)</f>
        <v>0</v>
      </c>
    </row>
    <row r="1048327" spans="5:5" x14ac:dyDescent="0.25">
      <c r="E1048327"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5E90B-46C9-4AC2-A6B9-383311243C2D}">
  <sheetPr codeName="Sheet22"/>
  <dimension ref="A1:I1048364"/>
  <sheetViews>
    <sheetView view="pageBreakPreview" zoomScale="89" zoomScaleNormal="100" zoomScaleSheetLayoutView="100" workbookViewId="0">
      <selection activeCell="D53" sqref="D53"/>
    </sheetView>
  </sheetViews>
  <sheetFormatPr defaultColWidth="8.81640625" defaultRowHeight="12.5" x14ac:dyDescent="0.25"/>
  <cols>
    <col min="1" max="1" width="9.36328125" style="43" customWidth="1"/>
    <col min="2" max="2" width="9" style="43" bestFit="1" customWidth="1"/>
    <col min="3" max="3" width="4.63281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2198</v>
      </c>
      <c r="B1" s="42"/>
      <c r="C1" s="42"/>
      <c r="D1" s="42"/>
      <c r="E1" s="653" t="s">
        <v>2199</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6"/>
      <c r="H3" s="5"/>
    </row>
    <row r="4" spans="1:9" x14ac:dyDescent="0.25">
      <c r="A4" s="161"/>
      <c r="B4" s="161"/>
      <c r="C4" s="162"/>
      <c r="D4" s="62"/>
      <c r="E4" s="16"/>
      <c r="F4" s="16"/>
      <c r="G4" s="16"/>
      <c r="H4" s="15"/>
    </row>
    <row r="5" spans="1:9" ht="26" x14ac:dyDescent="0.25">
      <c r="A5" s="161" t="s">
        <v>2200</v>
      </c>
      <c r="B5" s="161"/>
      <c r="C5" s="162"/>
      <c r="D5" s="125" t="s">
        <v>2201</v>
      </c>
      <c r="E5" s="91" t="s">
        <v>106</v>
      </c>
      <c r="F5" s="129"/>
      <c r="G5" s="129"/>
      <c r="H5" s="74">
        <f>F5*G5</f>
        <v>0</v>
      </c>
    </row>
    <row r="6" spans="1:9" ht="13" x14ac:dyDescent="0.25">
      <c r="A6" s="161" t="s">
        <v>2202</v>
      </c>
      <c r="B6" s="161"/>
      <c r="C6" s="162"/>
      <c r="D6" s="125" t="s">
        <v>2203</v>
      </c>
      <c r="E6" s="16"/>
      <c r="F6" s="16"/>
      <c r="G6" s="16"/>
      <c r="H6" s="158"/>
    </row>
    <row r="7" spans="1:9" ht="25" x14ac:dyDescent="0.25">
      <c r="A7" s="161"/>
      <c r="B7" s="161" t="s">
        <v>2204</v>
      </c>
      <c r="C7" s="162"/>
      <c r="D7" s="126" t="s">
        <v>2205</v>
      </c>
      <c r="E7" s="16"/>
      <c r="F7" s="16"/>
      <c r="G7" s="16"/>
      <c r="H7" s="158"/>
    </row>
    <row r="8" spans="1:9" ht="26" x14ac:dyDescent="0.25">
      <c r="A8" s="161"/>
      <c r="B8" s="161"/>
      <c r="C8" s="162" t="s">
        <v>125</v>
      </c>
      <c r="D8" s="241" t="s">
        <v>2206</v>
      </c>
      <c r="E8" s="16" t="s">
        <v>66</v>
      </c>
      <c r="F8" s="129"/>
      <c r="G8" s="129"/>
      <c r="H8" s="74">
        <f t="shared" ref="H8:H36" si="0">F8*G8</f>
        <v>0</v>
      </c>
      <c r="I8" s="255" t="s">
        <v>37</v>
      </c>
    </row>
    <row r="9" spans="1:9" ht="26" x14ac:dyDescent="0.25">
      <c r="A9" s="161"/>
      <c r="B9" s="161"/>
      <c r="C9" s="162" t="s">
        <v>128</v>
      </c>
      <c r="D9" s="241" t="s">
        <v>2207</v>
      </c>
      <c r="E9" s="16" t="s">
        <v>66</v>
      </c>
      <c r="F9" s="129"/>
      <c r="G9" s="129"/>
      <c r="H9" s="74">
        <f t="shared" si="0"/>
        <v>0</v>
      </c>
      <c r="I9" s="255" t="s">
        <v>37</v>
      </c>
    </row>
    <row r="10" spans="1:9" ht="26" x14ac:dyDescent="0.25">
      <c r="A10" s="161"/>
      <c r="B10" s="161"/>
      <c r="C10" s="162" t="s">
        <v>17</v>
      </c>
      <c r="D10" s="241" t="s">
        <v>2208</v>
      </c>
      <c r="E10" s="16" t="s">
        <v>66</v>
      </c>
      <c r="F10" s="129"/>
      <c r="G10" s="129"/>
      <c r="H10" s="74">
        <f t="shared" si="0"/>
        <v>0</v>
      </c>
      <c r="I10" s="255" t="s">
        <v>37</v>
      </c>
    </row>
    <row r="11" spans="1:9" ht="26" x14ac:dyDescent="0.25">
      <c r="A11" s="161"/>
      <c r="B11" s="161"/>
      <c r="C11" s="162" t="s">
        <v>18</v>
      </c>
      <c r="D11" s="241" t="s">
        <v>2209</v>
      </c>
      <c r="E11" s="16" t="s">
        <v>66</v>
      </c>
      <c r="F11" s="129"/>
      <c r="G11" s="129"/>
      <c r="H11" s="74">
        <f t="shared" si="0"/>
        <v>0</v>
      </c>
      <c r="I11" s="255" t="s">
        <v>37</v>
      </c>
    </row>
    <row r="12" spans="1:9" ht="25.5" x14ac:dyDescent="0.25">
      <c r="A12" s="161"/>
      <c r="B12" s="161"/>
      <c r="C12" s="162" t="s">
        <v>19</v>
      </c>
      <c r="D12" s="241" t="s">
        <v>2210</v>
      </c>
      <c r="E12" s="16" t="s">
        <v>66</v>
      </c>
      <c r="F12" s="129"/>
      <c r="G12" s="129"/>
      <c r="H12" s="74">
        <f t="shared" si="0"/>
        <v>0</v>
      </c>
      <c r="I12" s="255" t="s">
        <v>37</v>
      </c>
    </row>
    <row r="13" spans="1:9" ht="25.5" x14ac:dyDescent="0.25">
      <c r="A13" s="161"/>
      <c r="B13" s="161"/>
      <c r="C13" s="162" t="s">
        <v>133</v>
      </c>
      <c r="D13" s="241" t="s">
        <v>2211</v>
      </c>
      <c r="E13" s="16" t="s">
        <v>66</v>
      </c>
      <c r="F13" s="129"/>
      <c r="G13" s="129"/>
      <c r="H13" s="74">
        <f t="shared" si="0"/>
        <v>0</v>
      </c>
      <c r="I13" s="255" t="s">
        <v>37</v>
      </c>
    </row>
    <row r="14" spans="1:9" ht="26" x14ac:dyDescent="0.25">
      <c r="A14" s="161"/>
      <c r="B14" s="161"/>
      <c r="C14" s="162" t="s">
        <v>143</v>
      </c>
      <c r="D14" s="241" t="s">
        <v>2212</v>
      </c>
      <c r="E14" s="16" t="s">
        <v>66</v>
      </c>
      <c r="F14" s="129"/>
      <c r="G14" s="129"/>
      <c r="H14" s="74">
        <f t="shared" si="0"/>
        <v>0</v>
      </c>
      <c r="I14" s="255" t="s">
        <v>37</v>
      </c>
    </row>
    <row r="15" spans="1:9" ht="26" x14ac:dyDescent="0.25">
      <c r="A15" s="161"/>
      <c r="B15" s="161"/>
      <c r="C15" s="162" t="s">
        <v>145</v>
      </c>
      <c r="D15" s="241" t="s">
        <v>2213</v>
      </c>
      <c r="E15" s="16" t="s">
        <v>66</v>
      </c>
      <c r="F15" s="129"/>
      <c r="G15" s="129"/>
      <c r="H15" s="74">
        <f t="shared" si="0"/>
        <v>0</v>
      </c>
      <c r="I15" s="255" t="s">
        <v>37</v>
      </c>
    </row>
    <row r="16" spans="1:9" ht="26" x14ac:dyDescent="0.25">
      <c r="A16" s="161"/>
      <c r="B16" s="161"/>
      <c r="C16" s="162" t="s">
        <v>543</v>
      </c>
      <c r="D16" s="241" t="s">
        <v>2214</v>
      </c>
      <c r="E16" s="16" t="s">
        <v>66</v>
      </c>
      <c r="F16" s="129"/>
      <c r="G16" s="129"/>
      <c r="H16" s="74">
        <f t="shared" si="0"/>
        <v>0</v>
      </c>
      <c r="I16" s="255" t="s">
        <v>37</v>
      </c>
    </row>
    <row r="17" spans="1:9" ht="38" x14ac:dyDescent="0.25">
      <c r="A17" s="161"/>
      <c r="B17" s="161"/>
      <c r="C17" s="162" t="s">
        <v>1910</v>
      </c>
      <c r="D17" s="241" t="s">
        <v>2215</v>
      </c>
      <c r="E17" s="16" t="s">
        <v>66</v>
      </c>
      <c r="F17" s="129"/>
      <c r="G17" s="129"/>
      <c r="H17" s="74">
        <f t="shared" si="0"/>
        <v>0</v>
      </c>
      <c r="I17" s="255" t="s">
        <v>37</v>
      </c>
    </row>
    <row r="18" spans="1:9" ht="26" x14ac:dyDescent="0.25">
      <c r="A18" s="161"/>
      <c r="B18" s="161"/>
      <c r="C18" s="162" t="s">
        <v>1911</v>
      </c>
      <c r="D18" s="241" t="s">
        <v>2216</v>
      </c>
      <c r="E18" s="16" t="s">
        <v>66</v>
      </c>
      <c r="F18" s="129"/>
      <c r="G18" s="129"/>
      <c r="H18" s="74">
        <f t="shared" si="0"/>
        <v>0</v>
      </c>
      <c r="I18" s="255" t="s">
        <v>37</v>
      </c>
    </row>
    <row r="19" spans="1:9" ht="38" x14ac:dyDescent="0.25">
      <c r="A19" s="161"/>
      <c r="B19" s="161"/>
      <c r="C19" s="162" t="s">
        <v>1912</v>
      </c>
      <c r="D19" s="241" t="s">
        <v>2217</v>
      </c>
      <c r="E19" s="16" t="s">
        <v>66</v>
      </c>
      <c r="F19" s="129"/>
      <c r="G19" s="129"/>
      <c r="H19" s="74">
        <f t="shared" si="0"/>
        <v>0</v>
      </c>
      <c r="I19" s="255" t="s">
        <v>37</v>
      </c>
    </row>
    <row r="20" spans="1:9" ht="26" x14ac:dyDescent="0.25">
      <c r="A20" s="161"/>
      <c r="B20" s="161"/>
      <c r="C20" s="162" t="s">
        <v>1913</v>
      </c>
      <c r="D20" s="241" t="s">
        <v>2218</v>
      </c>
      <c r="E20" s="16" t="s">
        <v>66</v>
      </c>
      <c r="F20" s="129"/>
      <c r="G20" s="129"/>
      <c r="H20" s="74">
        <f t="shared" si="0"/>
        <v>0</v>
      </c>
      <c r="I20" s="255" t="s">
        <v>37</v>
      </c>
    </row>
    <row r="21" spans="1:9" ht="26" x14ac:dyDescent="0.25">
      <c r="A21" s="161"/>
      <c r="B21" s="161"/>
      <c r="C21" s="162" t="s">
        <v>1915</v>
      </c>
      <c r="D21" s="241" t="s">
        <v>2219</v>
      </c>
      <c r="E21" s="16" t="s">
        <v>66</v>
      </c>
      <c r="F21" s="129"/>
      <c r="G21" s="129"/>
      <c r="H21" s="74">
        <f t="shared" si="0"/>
        <v>0</v>
      </c>
      <c r="I21" s="255" t="s">
        <v>37</v>
      </c>
    </row>
    <row r="22" spans="1:9" ht="26" x14ac:dyDescent="0.25">
      <c r="A22" s="161"/>
      <c r="B22" s="161"/>
      <c r="C22" s="162" t="s">
        <v>1917</v>
      </c>
      <c r="D22" s="241" t="s">
        <v>2220</v>
      </c>
      <c r="E22" s="16" t="s">
        <v>66</v>
      </c>
      <c r="F22" s="129"/>
      <c r="G22" s="129"/>
      <c r="H22" s="74">
        <f t="shared" si="0"/>
        <v>0</v>
      </c>
      <c r="I22" s="255" t="s">
        <v>37</v>
      </c>
    </row>
    <row r="23" spans="1:9" ht="38.5" x14ac:dyDescent="0.25">
      <c r="A23" s="161"/>
      <c r="B23" s="161"/>
      <c r="C23" s="162" t="s">
        <v>1919</v>
      </c>
      <c r="D23" s="241" t="s">
        <v>2221</v>
      </c>
      <c r="E23" s="16" t="s">
        <v>66</v>
      </c>
      <c r="F23" s="129"/>
      <c r="G23" s="129"/>
      <c r="H23" s="74">
        <f t="shared" si="0"/>
        <v>0</v>
      </c>
      <c r="I23" s="255" t="s">
        <v>37</v>
      </c>
    </row>
    <row r="24" spans="1:9" ht="26" x14ac:dyDescent="0.25">
      <c r="A24" s="161"/>
      <c r="B24" s="161"/>
      <c r="C24" s="162" t="s">
        <v>1921</v>
      </c>
      <c r="D24" s="241" t="s">
        <v>2222</v>
      </c>
      <c r="E24" s="16" t="s">
        <v>66</v>
      </c>
      <c r="F24" s="129"/>
      <c r="G24" s="129"/>
      <c r="H24" s="74">
        <f t="shared" si="0"/>
        <v>0</v>
      </c>
      <c r="I24" s="255" t="s">
        <v>37</v>
      </c>
    </row>
    <row r="25" spans="1:9" ht="38.5" x14ac:dyDescent="0.25">
      <c r="A25" s="161"/>
      <c r="B25" s="161"/>
      <c r="C25" s="162" t="s">
        <v>2223</v>
      </c>
      <c r="D25" s="241" t="s">
        <v>2224</v>
      </c>
      <c r="E25" s="16" t="s">
        <v>66</v>
      </c>
      <c r="F25" s="129"/>
      <c r="G25" s="129"/>
      <c r="H25" s="74">
        <f t="shared" si="0"/>
        <v>0</v>
      </c>
      <c r="I25" s="255" t="s">
        <v>37</v>
      </c>
    </row>
    <row r="26" spans="1:9" ht="38.5" x14ac:dyDescent="0.25">
      <c r="A26" s="161"/>
      <c r="B26" s="161"/>
      <c r="C26" s="162" t="s">
        <v>2225</v>
      </c>
      <c r="D26" s="241" t="s">
        <v>2226</v>
      </c>
      <c r="E26" s="16" t="s">
        <v>66</v>
      </c>
      <c r="F26" s="129"/>
      <c r="G26" s="129"/>
      <c r="H26" s="74">
        <f t="shared" si="0"/>
        <v>0</v>
      </c>
      <c r="I26" s="255" t="s">
        <v>37</v>
      </c>
    </row>
    <row r="27" spans="1:9" ht="38.5" x14ac:dyDescent="0.25">
      <c r="A27" s="161"/>
      <c r="B27" s="161"/>
      <c r="C27" s="162" t="s">
        <v>2227</v>
      </c>
      <c r="D27" s="241" t="s">
        <v>2228</v>
      </c>
      <c r="E27" s="16" t="s">
        <v>66</v>
      </c>
      <c r="F27" s="129"/>
      <c r="G27" s="129"/>
      <c r="H27" s="74">
        <f t="shared" si="0"/>
        <v>0</v>
      </c>
      <c r="I27" s="255" t="s">
        <v>37</v>
      </c>
    </row>
    <row r="28" spans="1:9" ht="25" x14ac:dyDescent="0.25">
      <c r="A28" s="161"/>
      <c r="B28" s="161"/>
      <c r="C28" s="162" t="s">
        <v>2229</v>
      </c>
      <c r="D28" s="241" t="s">
        <v>2230</v>
      </c>
      <c r="E28" s="16" t="s">
        <v>66</v>
      </c>
      <c r="F28" s="129"/>
      <c r="G28" s="129"/>
      <c r="H28" s="74">
        <f t="shared" si="0"/>
        <v>0</v>
      </c>
      <c r="I28" s="255" t="s">
        <v>37</v>
      </c>
    </row>
    <row r="29" spans="1:9" ht="38" x14ac:dyDescent="0.25">
      <c r="A29" s="161"/>
      <c r="B29" s="161"/>
      <c r="C29" s="162" t="s">
        <v>2231</v>
      </c>
      <c r="D29" s="241" t="s">
        <v>2232</v>
      </c>
      <c r="E29" s="16" t="s">
        <v>66</v>
      </c>
      <c r="F29" s="129"/>
      <c r="G29" s="129"/>
      <c r="H29" s="74">
        <f t="shared" si="0"/>
        <v>0</v>
      </c>
      <c r="I29" s="255" t="s">
        <v>37</v>
      </c>
    </row>
    <row r="30" spans="1:9" ht="26" x14ac:dyDescent="0.25">
      <c r="A30" s="161"/>
      <c r="B30" s="161"/>
      <c r="C30" s="162" t="s">
        <v>2233</v>
      </c>
      <c r="D30" s="241" t="s">
        <v>2234</v>
      </c>
      <c r="E30" s="16" t="s">
        <v>66</v>
      </c>
      <c r="F30" s="129"/>
      <c r="G30" s="129"/>
      <c r="H30" s="74">
        <f t="shared" si="0"/>
        <v>0</v>
      </c>
      <c r="I30" s="255" t="s">
        <v>37</v>
      </c>
    </row>
    <row r="31" spans="1:9" ht="26" x14ac:dyDescent="0.25">
      <c r="A31" s="161"/>
      <c r="B31" s="161"/>
      <c r="C31" s="162" t="s">
        <v>2235</v>
      </c>
      <c r="D31" s="241" t="s">
        <v>2236</v>
      </c>
      <c r="E31" s="16" t="s">
        <v>66</v>
      </c>
      <c r="F31" s="129"/>
      <c r="G31" s="129"/>
      <c r="H31" s="74">
        <f t="shared" si="0"/>
        <v>0</v>
      </c>
      <c r="I31" s="255" t="s">
        <v>37</v>
      </c>
    </row>
    <row r="32" spans="1:9" ht="26" x14ac:dyDescent="0.25">
      <c r="A32" s="161"/>
      <c r="B32" s="161"/>
      <c r="C32" s="162" t="s">
        <v>2237</v>
      </c>
      <c r="D32" s="241" t="s">
        <v>2238</v>
      </c>
      <c r="E32" s="16" t="s">
        <v>66</v>
      </c>
      <c r="F32" s="129"/>
      <c r="G32" s="129"/>
      <c r="H32" s="74">
        <f t="shared" si="0"/>
        <v>0</v>
      </c>
      <c r="I32" s="255" t="s">
        <v>37</v>
      </c>
    </row>
    <row r="33" spans="1:9" ht="26" x14ac:dyDescent="0.25">
      <c r="A33" s="161"/>
      <c r="B33" s="161"/>
      <c r="C33" s="162" t="s">
        <v>2239</v>
      </c>
      <c r="D33" s="241" t="s">
        <v>2240</v>
      </c>
      <c r="E33" s="16" t="s">
        <v>66</v>
      </c>
      <c r="F33" s="129"/>
      <c r="G33" s="129"/>
      <c r="H33" s="74">
        <f t="shared" si="0"/>
        <v>0</v>
      </c>
      <c r="I33" s="255" t="s">
        <v>37</v>
      </c>
    </row>
    <row r="34" spans="1:9" ht="26" x14ac:dyDescent="0.25">
      <c r="A34" s="161"/>
      <c r="B34" s="161"/>
      <c r="C34" s="162" t="s">
        <v>2241</v>
      </c>
      <c r="D34" s="241" t="s">
        <v>2242</v>
      </c>
      <c r="E34" s="16" t="s">
        <v>66</v>
      </c>
      <c r="F34" s="129"/>
      <c r="G34" s="129"/>
      <c r="H34" s="74">
        <f t="shared" si="0"/>
        <v>0</v>
      </c>
      <c r="I34" s="255" t="s">
        <v>37</v>
      </c>
    </row>
    <row r="35" spans="1:9" ht="26" x14ac:dyDescent="0.25">
      <c r="A35" s="161"/>
      <c r="B35" s="161"/>
      <c r="C35" s="162" t="s">
        <v>2243</v>
      </c>
      <c r="D35" s="241" t="s">
        <v>2244</v>
      </c>
      <c r="E35" s="16" t="s">
        <v>66</v>
      </c>
      <c r="F35" s="129"/>
      <c r="G35" s="129"/>
      <c r="H35" s="74">
        <f t="shared" si="0"/>
        <v>0</v>
      </c>
      <c r="I35" s="255" t="s">
        <v>37</v>
      </c>
    </row>
    <row r="36" spans="1:9" ht="26" x14ac:dyDescent="0.25">
      <c r="A36" s="161"/>
      <c r="B36" s="161"/>
      <c r="C36" s="162" t="s">
        <v>2245</v>
      </c>
      <c r="D36" s="241" t="s">
        <v>2246</v>
      </c>
      <c r="E36" s="16" t="s">
        <v>66</v>
      </c>
      <c r="F36" s="129"/>
      <c r="G36" s="129"/>
      <c r="H36" s="74">
        <f t="shared" si="0"/>
        <v>0</v>
      </c>
      <c r="I36" s="255" t="s">
        <v>37</v>
      </c>
    </row>
    <row r="37" spans="1:9" ht="25" x14ac:dyDescent="0.25">
      <c r="A37" s="161"/>
      <c r="B37" s="161" t="s">
        <v>2247</v>
      </c>
      <c r="C37" s="162"/>
      <c r="D37" s="126" t="s">
        <v>2248</v>
      </c>
      <c r="E37" s="16"/>
      <c r="F37" s="16"/>
      <c r="G37" s="16"/>
      <c r="H37" s="158"/>
    </row>
    <row r="38" spans="1:9" ht="26" x14ac:dyDescent="0.25">
      <c r="A38" s="161"/>
      <c r="B38" s="161"/>
      <c r="C38" s="162" t="s">
        <v>125</v>
      </c>
      <c r="D38" s="241" t="s">
        <v>2206</v>
      </c>
      <c r="E38" s="16" t="s">
        <v>66</v>
      </c>
      <c r="F38" s="129"/>
      <c r="G38" s="129"/>
      <c r="H38" s="74">
        <f t="shared" ref="H38:H53" si="1">F38*G38</f>
        <v>0</v>
      </c>
      <c r="I38" s="255" t="s">
        <v>37</v>
      </c>
    </row>
    <row r="39" spans="1:9" ht="26" x14ac:dyDescent="0.25">
      <c r="A39" s="161"/>
      <c r="B39" s="161"/>
      <c r="C39" s="162" t="s">
        <v>128</v>
      </c>
      <c r="D39" s="241" t="s">
        <v>2208</v>
      </c>
      <c r="E39" s="16" t="s">
        <v>66</v>
      </c>
      <c r="F39" s="129"/>
      <c r="G39" s="129"/>
      <c r="H39" s="74">
        <f t="shared" si="1"/>
        <v>0</v>
      </c>
      <c r="I39" s="255" t="s">
        <v>37</v>
      </c>
    </row>
    <row r="40" spans="1:9" ht="25.5" x14ac:dyDescent="0.25">
      <c r="A40" s="161"/>
      <c r="B40" s="161"/>
      <c r="C40" s="162" t="s">
        <v>17</v>
      </c>
      <c r="D40" s="241" t="s">
        <v>2210</v>
      </c>
      <c r="E40" s="16" t="s">
        <v>66</v>
      </c>
      <c r="F40" s="129"/>
      <c r="G40" s="129"/>
      <c r="H40" s="74">
        <f t="shared" si="1"/>
        <v>0</v>
      </c>
      <c r="I40" s="255" t="s">
        <v>37</v>
      </c>
    </row>
    <row r="41" spans="1:9" ht="25.5" x14ac:dyDescent="0.25">
      <c r="A41" s="161"/>
      <c r="B41" s="161"/>
      <c r="C41" s="162" t="s">
        <v>18</v>
      </c>
      <c r="D41" s="241" t="s">
        <v>2211</v>
      </c>
      <c r="E41" s="16" t="s">
        <v>66</v>
      </c>
      <c r="F41" s="129"/>
      <c r="G41" s="129"/>
      <c r="H41" s="74">
        <f t="shared" si="1"/>
        <v>0</v>
      </c>
      <c r="I41" s="255" t="s">
        <v>37</v>
      </c>
    </row>
    <row r="42" spans="1:9" ht="26" x14ac:dyDescent="0.25">
      <c r="A42" s="161"/>
      <c r="B42" s="161"/>
      <c r="C42" s="162" t="s">
        <v>19</v>
      </c>
      <c r="D42" s="241" t="s">
        <v>2212</v>
      </c>
      <c r="E42" s="16" t="s">
        <v>66</v>
      </c>
      <c r="F42" s="129"/>
      <c r="G42" s="129"/>
      <c r="H42" s="74">
        <f t="shared" si="1"/>
        <v>0</v>
      </c>
      <c r="I42" s="255" t="s">
        <v>37</v>
      </c>
    </row>
    <row r="43" spans="1:9" ht="26" x14ac:dyDescent="0.25">
      <c r="A43" s="161"/>
      <c r="B43" s="161"/>
      <c r="C43" s="162" t="s">
        <v>133</v>
      </c>
      <c r="D43" s="241" t="s">
        <v>2213</v>
      </c>
      <c r="E43" s="16" t="s">
        <v>66</v>
      </c>
      <c r="F43" s="129"/>
      <c r="G43" s="129"/>
      <c r="H43" s="74">
        <f t="shared" si="1"/>
        <v>0</v>
      </c>
      <c r="I43" s="255" t="s">
        <v>37</v>
      </c>
    </row>
    <row r="44" spans="1:9" ht="26" x14ac:dyDescent="0.25">
      <c r="A44" s="161"/>
      <c r="B44" s="161"/>
      <c r="C44" s="162" t="s">
        <v>143</v>
      </c>
      <c r="D44" s="241" t="s">
        <v>2249</v>
      </c>
      <c r="E44" s="16" t="s">
        <v>66</v>
      </c>
      <c r="F44" s="129"/>
      <c r="G44" s="129"/>
      <c r="H44" s="74">
        <f t="shared" si="1"/>
        <v>0</v>
      </c>
      <c r="I44" s="255" t="s">
        <v>37</v>
      </c>
    </row>
    <row r="45" spans="1:9" ht="26" x14ac:dyDescent="0.25">
      <c r="A45" s="161"/>
      <c r="B45" s="161"/>
      <c r="C45" s="162" t="s">
        <v>145</v>
      </c>
      <c r="D45" s="241" t="s">
        <v>2250</v>
      </c>
      <c r="E45" s="16" t="s">
        <v>66</v>
      </c>
      <c r="F45" s="129"/>
      <c r="G45" s="129"/>
      <c r="H45" s="74">
        <f t="shared" si="1"/>
        <v>0</v>
      </c>
      <c r="I45" s="255" t="s">
        <v>37</v>
      </c>
    </row>
    <row r="46" spans="1:9" ht="25.5" x14ac:dyDescent="0.25">
      <c r="A46" s="161"/>
      <c r="B46" s="161"/>
      <c r="C46" s="162" t="s">
        <v>543</v>
      </c>
      <c r="D46" s="241" t="s">
        <v>2251</v>
      </c>
      <c r="E46" s="16" t="s">
        <v>66</v>
      </c>
      <c r="F46" s="129"/>
      <c r="G46" s="129"/>
      <c r="H46" s="74">
        <f t="shared" si="1"/>
        <v>0</v>
      </c>
      <c r="I46" s="255" t="s">
        <v>37</v>
      </c>
    </row>
    <row r="47" spans="1:9" ht="25.5" x14ac:dyDescent="0.25">
      <c r="A47" s="161"/>
      <c r="B47" s="161"/>
      <c r="C47" s="162" t="s">
        <v>1910</v>
      </c>
      <c r="D47" s="241" t="s">
        <v>2252</v>
      </c>
      <c r="E47" s="16" t="s">
        <v>66</v>
      </c>
      <c r="F47" s="129"/>
      <c r="G47" s="129"/>
      <c r="H47" s="74">
        <f t="shared" si="1"/>
        <v>0</v>
      </c>
      <c r="I47" s="255" t="s">
        <v>37</v>
      </c>
    </row>
    <row r="48" spans="1:9" ht="26" x14ac:dyDescent="0.25">
      <c r="A48" s="161"/>
      <c r="B48" s="161"/>
      <c r="C48" s="162" t="s">
        <v>1911</v>
      </c>
      <c r="D48" s="241" t="s">
        <v>2244</v>
      </c>
      <c r="E48" s="16" t="s">
        <v>66</v>
      </c>
      <c r="F48" s="129"/>
      <c r="G48" s="129"/>
      <c r="H48" s="74">
        <f t="shared" si="1"/>
        <v>0</v>
      </c>
      <c r="I48" s="255" t="s">
        <v>37</v>
      </c>
    </row>
    <row r="49" spans="1:9" ht="26" x14ac:dyDescent="0.25">
      <c r="A49" s="161"/>
      <c r="B49" s="161"/>
      <c r="C49" s="162" t="s">
        <v>1912</v>
      </c>
      <c r="D49" s="241" t="s">
        <v>2253</v>
      </c>
      <c r="E49" s="16" t="s">
        <v>66</v>
      </c>
      <c r="F49" s="129"/>
      <c r="G49" s="129"/>
      <c r="H49" s="74">
        <f>F49*G49</f>
        <v>0</v>
      </c>
      <c r="I49" s="255" t="s">
        <v>37</v>
      </c>
    </row>
    <row r="50" spans="1:9" ht="26" x14ac:dyDescent="0.25">
      <c r="A50" s="161"/>
      <c r="B50" s="161"/>
      <c r="C50" s="162" t="s">
        <v>1913</v>
      </c>
      <c r="D50" s="241" t="s">
        <v>2254</v>
      </c>
      <c r="E50" s="16" t="s">
        <v>66</v>
      </c>
      <c r="F50" s="129"/>
      <c r="G50" s="129"/>
      <c r="H50" s="74">
        <f>F50*G50</f>
        <v>0</v>
      </c>
      <c r="I50" s="255" t="s">
        <v>37</v>
      </c>
    </row>
    <row r="51" spans="1:9" ht="38.5" x14ac:dyDescent="0.25">
      <c r="A51" s="161"/>
      <c r="B51" s="161"/>
      <c r="C51" s="162" t="s">
        <v>1915</v>
      </c>
      <c r="D51" s="241" t="s">
        <v>2255</v>
      </c>
      <c r="E51" s="16" t="s">
        <v>66</v>
      </c>
      <c r="F51" s="129"/>
      <c r="G51" s="129"/>
      <c r="H51" s="74">
        <f>F51*G51</f>
        <v>0</v>
      </c>
      <c r="I51" s="255" t="s">
        <v>37</v>
      </c>
    </row>
    <row r="52" spans="1:9" ht="26" x14ac:dyDescent="0.25">
      <c r="A52" s="161" t="s">
        <v>2256</v>
      </c>
      <c r="B52" s="161"/>
      <c r="C52" s="162"/>
      <c r="D52" s="125" t="s">
        <v>2257</v>
      </c>
      <c r="E52" s="16" t="s">
        <v>66</v>
      </c>
      <c r="F52" s="129"/>
      <c r="G52" s="129"/>
      <c r="H52" s="74">
        <f t="shared" si="1"/>
        <v>0</v>
      </c>
    </row>
    <row r="53" spans="1:9" ht="26" x14ac:dyDescent="0.25">
      <c r="A53" s="161" t="s">
        <v>2258</v>
      </c>
      <c r="B53" s="161"/>
      <c r="C53" s="162"/>
      <c r="D53" s="125" t="s">
        <v>2259</v>
      </c>
      <c r="E53" s="16" t="s">
        <v>76</v>
      </c>
      <c r="F53" s="129"/>
      <c r="G53" s="129"/>
      <c r="H53" s="74">
        <f t="shared" si="1"/>
        <v>0</v>
      </c>
    </row>
    <row r="54" spans="1:9" ht="26" x14ac:dyDescent="0.25">
      <c r="A54" s="161" t="s">
        <v>2260</v>
      </c>
      <c r="B54" s="161"/>
      <c r="C54" s="162"/>
      <c r="D54" s="125" t="s">
        <v>2261</v>
      </c>
      <c r="E54" s="16"/>
      <c r="F54" s="16"/>
      <c r="G54" s="16"/>
      <c r="H54" s="158"/>
    </row>
    <row r="55" spans="1:9" ht="25" x14ac:dyDescent="0.25">
      <c r="A55" s="161"/>
      <c r="B55" s="161" t="s">
        <v>2262</v>
      </c>
      <c r="C55" s="162"/>
      <c r="D55" s="126" t="s">
        <v>2263</v>
      </c>
      <c r="E55" s="167" t="s">
        <v>2264</v>
      </c>
      <c r="F55" s="129"/>
      <c r="G55" s="129"/>
      <c r="H55" s="74">
        <f t="shared" ref="H55:H62" si="2">F55*G55</f>
        <v>0</v>
      </c>
    </row>
    <row r="56" spans="1:9" ht="14.5" x14ac:dyDescent="0.25">
      <c r="A56" s="161"/>
      <c r="B56" s="161" t="s">
        <v>2265</v>
      </c>
      <c r="C56" s="162"/>
      <c r="D56" s="126" t="s">
        <v>2266</v>
      </c>
      <c r="E56" s="167" t="s">
        <v>2264</v>
      </c>
      <c r="F56" s="129"/>
      <c r="G56" s="129"/>
      <c r="H56" s="74">
        <f t="shared" si="2"/>
        <v>0</v>
      </c>
    </row>
    <row r="57" spans="1:9" ht="14.5" x14ac:dyDescent="0.25">
      <c r="A57" s="161"/>
      <c r="B57" s="161" t="s">
        <v>2267</v>
      </c>
      <c r="C57" s="162"/>
      <c r="D57" s="126" t="s">
        <v>2268</v>
      </c>
      <c r="E57" s="167" t="s">
        <v>2264</v>
      </c>
      <c r="F57" s="129"/>
      <c r="G57" s="129"/>
      <c r="H57" s="74">
        <f t="shared" si="2"/>
        <v>0</v>
      </c>
    </row>
    <row r="58" spans="1:9" ht="14.5" x14ac:dyDescent="0.25">
      <c r="A58" s="161"/>
      <c r="B58" s="161" t="s">
        <v>2269</v>
      </c>
      <c r="C58" s="162"/>
      <c r="D58" s="126" t="s">
        <v>2270</v>
      </c>
      <c r="E58" s="167" t="s">
        <v>2264</v>
      </c>
      <c r="F58" s="129"/>
      <c r="G58" s="129"/>
      <c r="H58" s="74">
        <f t="shared" si="2"/>
        <v>0</v>
      </c>
    </row>
    <row r="59" spans="1:9" ht="14.5" x14ac:dyDescent="0.25">
      <c r="A59" s="161"/>
      <c r="B59" s="161" t="s">
        <v>2271</v>
      </c>
      <c r="C59" s="162"/>
      <c r="D59" s="126" t="s">
        <v>2272</v>
      </c>
      <c r="E59" s="167" t="s">
        <v>2264</v>
      </c>
      <c r="F59" s="129"/>
      <c r="G59" s="129"/>
      <c r="H59" s="74">
        <f t="shared" si="2"/>
        <v>0</v>
      </c>
    </row>
    <row r="60" spans="1:9" ht="14.5" x14ac:dyDescent="0.25">
      <c r="A60" s="161" t="s">
        <v>2273</v>
      </c>
      <c r="B60" s="161"/>
      <c r="C60" s="162"/>
      <c r="D60" s="125" t="s">
        <v>2185</v>
      </c>
      <c r="E60" s="16" t="s">
        <v>66</v>
      </c>
      <c r="F60" s="129"/>
      <c r="G60" s="129"/>
      <c r="H60" s="74">
        <f t="shared" si="2"/>
        <v>0</v>
      </c>
    </row>
    <row r="61" spans="1:9" ht="14.5" x14ac:dyDescent="0.25">
      <c r="A61" s="161" t="s">
        <v>2274</v>
      </c>
      <c r="B61" s="161"/>
      <c r="C61" s="162"/>
      <c r="D61" s="125" t="s">
        <v>2275</v>
      </c>
      <c r="E61" s="16" t="s">
        <v>66</v>
      </c>
      <c r="F61" s="129"/>
      <c r="G61" s="129"/>
      <c r="H61" s="74">
        <f t="shared" si="2"/>
        <v>0</v>
      </c>
    </row>
    <row r="62" spans="1:9" ht="26" x14ac:dyDescent="0.25">
      <c r="A62" s="161" t="s">
        <v>2276</v>
      </c>
      <c r="B62" s="161"/>
      <c r="C62" s="162"/>
      <c r="D62" s="125" t="s">
        <v>2277</v>
      </c>
      <c r="E62" s="16" t="s">
        <v>66</v>
      </c>
      <c r="F62" s="129"/>
      <c r="G62" s="129"/>
      <c r="H62" s="74">
        <f t="shared" si="2"/>
        <v>0</v>
      </c>
    </row>
    <row r="63" spans="1:9" ht="13" x14ac:dyDescent="0.25">
      <c r="A63" s="161" t="s">
        <v>2278</v>
      </c>
      <c r="B63" s="161"/>
      <c r="C63" s="162"/>
      <c r="D63" s="125" t="s">
        <v>2164</v>
      </c>
      <c r="E63" s="16"/>
      <c r="F63" s="16"/>
      <c r="G63" s="16"/>
      <c r="H63" s="158"/>
    </row>
    <row r="64" spans="1:9" ht="25" x14ac:dyDescent="0.25">
      <c r="A64" s="161"/>
      <c r="B64" s="161" t="s">
        <v>2279</v>
      </c>
      <c r="C64" s="162"/>
      <c r="D64" s="126" t="s">
        <v>2280</v>
      </c>
      <c r="E64" s="16"/>
      <c r="F64" s="16"/>
      <c r="G64" s="16"/>
      <c r="H64" s="158"/>
    </row>
    <row r="65" spans="1:9" ht="26" x14ac:dyDescent="0.25">
      <c r="A65" s="161"/>
      <c r="B65" s="161"/>
      <c r="C65" s="162" t="s">
        <v>125</v>
      </c>
      <c r="D65" s="241" t="s">
        <v>2281</v>
      </c>
      <c r="E65" s="16" t="s">
        <v>66</v>
      </c>
      <c r="F65" s="129"/>
      <c r="G65" s="129"/>
      <c r="H65" s="74">
        <f t="shared" ref="H65:H70" si="3">F65*G65</f>
        <v>0</v>
      </c>
      <c r="I65" s="255" t="s">
        <v>37</v>
      </c>
    </row>
    <row r="66" spans="1:9" ht="26" x14ac:dyDescent="0.25">
      <c r="A66" s="161"/>
      <c r="B66" s="161"/>
      <c r="C66" s="162" t="s">
        <v>128</v>
      </c>
      <c r="D66" s="241" t="s">
        <v>2282</v>
      </c>
      <c r="E66" s="16" t="s">
        <v>66</v>
      </c>
      <c r="F66" s="129"/>
      <c r="G66" s="129"/>
      <c r="H66" s="74">
        <f t="shared" si="3"/>
        <v>0</v>
      </c>
      <c r="I66" s="255" t="s">
        <v>37</v>
      </c>
    </row>
    <row r="67" spans="1:9" ht="26" x14ac:dyDescent="0.25">
      <c r="A67" s="161"/>
      <c r="B67" s="161"/>
      <c r="C67" s="162" t="s">
        <v>17</v>
      </c>
      <c r="D67" s="241" t="s">
        <v>2283</v>
      </c>
      <c r="E67" s="16" t="s">
        <v>66</v>
      </c>
      <c r="F67" s="129"/>
      <c r="G67" s="129"/>
      <c r="H67" s="74">
        <f t="shared" si="3"/>
        <v>0</v>
      </c>
      <c r="I67" s="255" t="s">
        <v>37</v>
      </c>
    </row>
    <row r="68" spans="1:9" ht="25.5" x14ac:dyDescent="0.25">
      <c r="A68" s="161"/>
      <c r="B68" s="161"/>
      <c r="C68" s="162" t="s">
        <v>18</v>
      </c>
      <c r="D68" s="241" t="s">
        <v>2284</v>
      </c>
      <c r="E68" s="16" t="s">
        <v>66</v>
      </c>
      <c r="F68" s="129"/>
      <c r="G68" s="129"/>
      <c r="H68" s="74">
        <f t="shared" si="3"/>
        <v>0</v>
      </c>
      <c r="I68" s="255" t="s">
        <v>37</v>
      </c>
    </row>
    <row r="69" spans="1:9" ht="26" x14ac:dyDescent="0.25">
      <c r="A69" s="161"/>
      <c r="B69" s="161"/>
      <c r="C69" s="162" t="s">
        <v>19</v>
      </c>
      <c r="D69" s="241" t="s">
        <v>2285</v>
      </c>
      <c r="E69" s="16" t="s">
        <v>66</v>
      </c>
      <c r="F69" s="129"/>
      <c r="G69" s="129"/>
      <c r="H69" s="74">
        <f t="shared" si="3"/>
        <v>0</v>
      </c>
      <c r="I69" s="255" t="s">
        <v>37</v>
      </c>
    </row>
    <row r="70" spans="1:9" ht="14.5" x14ac:dyDescent="0.25">
      <c r="A70" s="161"/>
      <c r="B70" s="161"/>
      <c r="C70" s="162" t="s">
        <v>133</v>
      </c>
      <c r="D70" s="241" t="s">
        <v>2286</v>
      </c>
      <c r="E70" s="16" t="s">
        <v>66</v>
      </c>
      <c r="F70" s="129"/>
      <c r="G70" s="129"/>
      <c r="H70" s="74">
        <f t="shared" si="3"/>
        <v>0</v>
      </c>
      <c r="I70" s="255" t="s">
        <v>37</v>
      </c>
    </row>
    <row r="71" spans="1:9" ht="25" x14ac:dyDescent="0.25">
      <c r="A71" s="161"/>
      <c r="B71" s="161" t="s">
        <v>2287</v>
      </c>
      <c r="C71" s="162"/>
      <c r="D71" s="126" t="s">
        <v>2288</v>
      </c>
      <c r="E71" s="16"/>
      <c r="F71" s="16"/>
      <c r="G71" s="16"/>
      <c r="H71" s="158"/>
    </row>
    <row r="72" spans="1:9" ht="26" x14ac:dyDescent="0.25">
      <c r="A72" s="161"/>
      <c r="B72" s="161"/>
      <c r="C72" s="162" t="s">
        <v>125</v>
      </c>
      <c r="D72" s="241" t="s">
        <v>2281</v>
      </c>
      <c r="E72" s="16" t="s">
        <v>66</v>
      </c>
      <c r="F72" s="129"/>
      <c r="G72" s="129"/>
      <c r="H72" s="74">
        <f>F72*G72</f>
        <v>0</v>
      </c>
      <c r="I72" s="255" t="s">
        <v>37</v>
      </c>
    </row>
    <row r="73" spans="1:9" ht="25.5" x14ac:dyDescent="0.25">
      <c r="A73" s="161"/>
      <c r="B73" s="161"/>
      <c r="C73" s="162" t="s">
        <v>128</v>
      </c>
      <c r="D73" s="241" t="s">
        <v>2289</v>
      </c>
      <c r="E73" s="16" t="s">
        <v>66</v>
      </c>
      <c r="F73" s="129"/>
      <c r="G73" s="129"/>
      <c r="H73" s="74">
        <f>F73*G73</f>
        <v>0</v>
      </c>
      <c r="I73" s="255" t="s">
        <v>37</v>
      </c>
    </row>
    <row r="74" spans="1:9" ht="26" x14ac:dyDescent="0.25">
      <c r="A74" s="161"/>
      <c r="B74" s="161"/>
      <c r="C74" s="162" t="s">
        <v>17</v>
      </c>
      <c r="D74" s="241" t="s">
        <v>2285</v>
      </c>
      <c r="E74" s="16" t="s">
        <v>66</v>
      </c>
      <c r="F74" s="129"/>
      <c r="G74" s="129"/>
      <c r="H74" s="74">
        <f>F74*G74</f>
        <v>0</v>
      </c>
      <c r="I74" s="255" t="s">
        <v>37</v>
      </c>
    </row>
    <row r="75" spans="1:9" ht="14.5" x14ac:dyDescent="0.25">
      <c r="A75" s="161"/>
      <c r="B75" s="161"/>
      <c r="C75" s="162" t="s">
        <v>18</v>
      </c>
      <c r="D75" s="241" t="s">
        <v>2286</v>
      </c>
      <c r="E75" s="16" t="s">
        <v>66</v>
      </c>
      <c r="F75" s="129"/>
      <c r="G75" s="129"/>
      <c r="H75" s="74">
        <f>F75*G75</f>
        <v>0</v>
      </c>
      <c r="I75" s="255" t="s">
        <v>37</v>
      </c>
    </row>
    <row r="76" spans="1:9" ht="13" x14ac:dyDescent="0.25">
      <c r="A76" s="161" t="s">
        <v>2290</v>
      </c>
      <c r="B76" s="161"/>
      <c r="C76" s="162"/>
      <c r="D76" s="125" t="s">
        <v>2291</v>
      </c>
      <c r="E76" s="16"/>
      <c r="F76" s="16"/>
      <c r="G76" s="16"/>
      <c r="H76" s="158"/>
    </row>
    <row r="77" spans="1:9" ht="14.5" x14ac:dyDescent="0.25">
      <c r="A77" s="161"/>
      <c r="B77" s="161" t="s">
        <v>2099</v>
      </c>
      <c r="C77" s="162"/>
      <c r="D77" s="126" t="s">
        <v>2292</v>
      </c>
      <c r="E77" s="16" t="s">
        <v>66</v>
      </c>
      <c r="F77" s="129"/>
      <c r="G77" s="129"/>
      <c r="H77" s="74">
        <f>F77*G77</f>
        <v>0</v>
      </c>
    </row>
    <row r="78" spans="1:9" ht="14.5" x14ac:dyDescent="0.25">
      <c r="A78" s="161"/>
      <c r="B78" s="161" t="s">
        <v>2293</v>
      </c>
      <c r="C78" s="162"/>
      <c r="D78" s="126" t="s">
        <v>2294</v>
      </c>
      <c r="E78" s="16" t="s">
        <v>66</v>
      </c>
      <c r="F78" s="129"/>
      <c r="G78" s="129"/>
      <c r="H78" s="74">
        <f>F78*G78</f>
        <v>0</v>
      </c>
    </row>
    <row r="79" spans="1:9" ht="14.5" x14ac:dyDescent="0.25">
      <c r="A79" s="161"/>
      <c r="B79" s="161" t="s">
        <v>2295</v>
      </c>
      <c r="C79" s="162"/>
      <c r="D79" s="126" t="s">
        <v>2296</v>
      </c>
      <c r="E79" s="16" t="s">
        <v>66</v>
      </c>
      <c r="F79" s="129"/>
      <c r="G79" s="129"/>
      <c r="H79" s="74">
        <f>F79*G79</f>
        <v>0</v>
      </c>
    </row>
    <row r="80" spans="1:9" ht="13" x14ac:dyDescent="0.25">
      <c r="A80" s="161" t="s">
        <v>2297</v>
      </c>
      <c r="B80" s="161"/>
      <c r="C80" s="162"/>
      <c r="D80" s="125" t="s">
        <v>2298</v>
      </c>
      <c r="E80" s="16"/>
      <c r="F80" s="16"/>
      <c r="G80" s="16"/>
      <c r="H80" s="158"/>
    </row>
    <row r="81" spans="1:8" x14ac:dyDescent="0.25">
      <c r="A81" s="161"/>
      <c r="B81" s="161" t="s">
        <v>2299</v>
      </c>
      <c r="C81" s="162"/>
      <c r="D81" s="126" t="s">
        <v>2300</v>
      </c>
      <c r="E81" s="27" t="s">
        <v>63</v>
      </c>
      <c r="F81" s="129"/>
      <c r="G81" s="129"/>
      <c r="H81" s="74">
        <f>F81*G81</f>
        <v>0</v>
      </c>
    </row>
    <row r="82" spans="1:8" x14ac:dyDescent="0.25">
      <c r="A82" s="161"/>
      <c r="B82" s="161" t="s">
        <v>2301</v>
      </c>
      <c r="C82" s="162"/>
      <c r="D82" s="126" t="s">
        <v>2302</v>
      </c>
      <c r="E82" s="27" t="s">
        <v>63</v>
      </c>
      <c r="F82" s="129"/>
      <c r="G82" s="129"/>
      <c r="H82" s="74">
        <f>F82*G82</f>
        <v>0</v>
      </c>
    </row>
    <row r="83" spans="1:8" x14ac:dyDescent="0.25">
      <c r="A83" s="161"/>
      <c r="B83" s="161" t="s">
        <v>2303</v>
      </c>
      <c r="C83" s="162"/>
      <c r="D83" s="126" t="s">
        <v>2304</v>
      </c>
      <c r="E83" s="27" t="s">
        <v>63</v>
      </c>
      <c r="F83" s="129"/>
      <c r="G83" s="129"/>
      <c r="H83" s="74">
        <f>F83*G83</f>
        <v>0</v>
      </c>
    </row>
    <row r="84" spans="1:8" ht="13" x14ac:dyDescent="0.25">
      <c r="A84" s="161" t="s">
        <v>2305</v>
      </c>
      <c r="B84" s="161"/>
      <c r="C84" s="162"/>
      <c r="D84" s="125" t="s">
        <v>2306</v>
      </c>
      <c r="E84" s="91" t="s">
        <v>86</v>
      </c>
      <c r="F84" s="16" t="s">
        <v>87</v>
      </c>
      <c r="G84" s="16" t="s">
        <v>88</v>
      </c>
      <c r="H84" s="159"/>
    </row>
    <row r="85" spans="1:8" x14ac:dyDescent="0.25">
      <c r="A85" s="161"/>
      <c r="B85" s="161"/>
      <c r="C85" s="162"/>
      <c r="D85" s="85"/>
      <c r="E85" s="16"/>
      <c r="F85" s="16"/>
      <c r="G85" s="16"/>
      <c r="H85" s="158"/>
    </row>
    <row r="86" spans="1:8" x14ac:dyDescent="0.25">
      <c r="A86" s="82"/>
      <c r="B86" s="82"/>
      <c r="C86" s="129"/>
      <c r="D86" s="82"/>
      <c r="E86" s="91"/>
      <c r="F86" s="16"/>
      <c r="G86" s="16"/>
      <c r="H86" s="158"/>
    </row>
    <row r="87" spans="1:8" x14ac:dyDescent="0.25">
      <c r="A87" s="62"/>
      <c r="B87" s="62"/>
      <c r="C87" s="129"/>
      <c r="D87" s="59"/>
      <c r="E87" s="16"/>
      <c r="F87" s="16"/>
      <c r="G87" s="16"/>
      <c r="H87" s="158"/>
    </row>
    <row r="88" spans="1:8" x14ac:dyDescent="0.25">
      <c r="A88" s="136" t="s">
        <v>172</v>
      </c>
      <c r="B88" s="136"/>
      <c r="C88" s="136"/>
      <c r="D88" s="136"/>
      <c r="E88" s="148"/>
      <c r="F88" s="154"/>
      <c r="G88" s="154"/>
      <c r="H88" s="141">
        <f>SUM(H5:H87)</f>
        <v>0</v>
      </c>
    </row>
    <row r="1048364" spans="5:5" x14ac:dyDescent="0.25">
      <c r="E1048364"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8F5BF-17D6-4B64-B4A6-EC1FFA04D001}">
  <sheetPr codeName="Sheet23"/>
  <dimension ref="A1:I1048327"/>
  <sheetViews>
    <sheetView view="pageBreakPreview" zoomScale="125" zoomScaleNormal="100" zoomScaleSheetLayoutView="100" workbookViewId="0">
      <selection activeCell="F10" sqref="F10:F49"/>
    </sheetView>
  </sheetViews>
  <sheetFormatPr defaultColWidth="8.81640625" defaultRowHeight="12.5" x14ac:dyDescent="0.25"/>
  <cols>
    <col min="1" max="1" width="9.36328125" style="43" customWidth="1"/>
    <col min="2" max="2" width="9"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2307</v>
      </c>
      <c r="B1" s="42"/>
      <c r="C1" s="42"/>
      <c r="D1" s="42"/>
      <c r="E1" s="653" t="s">
        <v>2308</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6"/>
      <c r="H3" s="5"/>
    </row>
    <row r="4" spans="1:9" x14ac:dyDescent="0.25">
      <c r="A4" s="161"/>
      <c r="B4" s="161"/>
      <c r="C4" s="162"/>
      <c r="D4" s="62"/>
      <c r="E4" s="16"/>
      <c r="F4" s="16"/>
      <c r="G4" s="16"/>
      <c r="H4" s="15"/>
    </row>
    <row r="5" spans="1:9" ht="13" hidden="1" x14ac:dyDescent="0.25">
      <c r="A5" s="161" t="s">
        <v>2309</v>
      </c>
      <c r="B5" s="161"/>
      <c r="C5" s="162"/>
      <c r="D5" s="125" t="s">
        <v>2310</v>
      </c>
      <c r="E5" s="91"/>
      <c r="F5" s="16"/>
      <c r="G5" s="16"/>
      <c r="H5" s="158"/>
    </row>
    <row r="6" spans="1:9" ht="25.5" hidden="1" x14ac:dyDescent="0.25">
      <c r="A6" s="161"/>
      <c r="B6" s="161" t="s">
        <v>2311</v>
      </c>
      <c r="C6" s="162"/>
      <c r="D6" s="241" t="s">
        <v>2312</v>
      </c>
      <c r="E6" s="16" t="s">
        <v>66</v>
      </c>
      <c r="F6" s="129"/>
      <c r="G6" s="156"/>
      <c r="H6" s="74">
        <f>F6*G6</f>
        <v>0</v>
      </c>
      <c r="I6" s="255" t="s">
        <v>37</v>
      </c>
    </row>
    <row r="7" spans="1:9" ht="38" hidden="1" x14ac:dyDescent="0.25">
      <c r="A7" s="161"/>
      <c r="B7" s="161" t="s">
        <v>2313</v>
      </c>
      <c r="C7" s="162"/>
      <c r="D7" s="241" t="s">
        <v>2314</v>
      </c>
      <c r="E7" s="16" t="s">
        <v>66</v>
      </c>
      <c r="F7" s="129"/>
      <c r="G7" s="156"/>
      <c r="H7" s="74">
        <f>F7*G7</f>
        <v>0</v>
      </c>
      <c r="I7" s="255" t="s">
        <v>37</v>
      </c>
    </row>
    <row r="8" spans="1:9" ht="13" x14ac:dyDescent="0.25">
      <c r="A8" s="161" t="s">
        <v>2315</v>
      </c>
      <c r="B8" s="161"/>
      <c r="C8" s="162"/>
      <c r="D8" s="125" t="s">
        <v>2316</v>
      </c>
      <c r="E8" s="91"/>
      <c r="F8" s="16"/>
      <c r="G8" s="160"/>
      <c r="H8" s="159"/>
    </row>
    <row r="9" spans="1:9" x14ac:dyDescent="0.25">
      <c r="A9" s="161"/>
      <c r="B9" s="161" t="s">
        <v>2317</v>
      </c>
      <c r="C9" s="162"/>
      <c r="D9" s="241" t="s">
        <v>2318</v>
      </c>
      <c r="E9" s="16"/>
      <c r="F9" s="129"/>
      <c r="G9" s="156"/>
      <c r="H9" s="74"/>
      <c r="I9" s="255" t="s">
        <v>37</v>
      </c>
    </row>
    <row r="10" spans="1:9" ht="14.5" x14ac:dyDescent="0.25">
      <c r="A10" s="161"/>
      <c r="B10" s="161"/>
      <c r="C10" s="162"/>
      <c r="D10" s="241" t="s">
        <v>2319</v>
      </c>
      <c r="E10" s="16" t="s">
        <v>66</v>
      </c>
      <c r="F10" s="499"/>
      <c r="G10" s="156">
        <v>100</v>
      </c>
      <c r="H10" s="74">
        <f t="shared" ref="H10:H11" si="0">F10*G10</f>
        <v>0</v>
      </c>
      <c r="I10" s="255"/>
    </row>
    <row r="11" spans="1:9" ht="14.5" x14ac:dyDescent="0.25">
      <c r="A11" s="161"/>
      <c r="B11" s="161"/>
      <c r="C11" s="162"/>
      <c r="D11" s="241" t="s">
        <v>2320</v>
      </c>
      <c r="E11" s="16" t="s">
        <v>66</v>
      </c>
      <c r="F11" s="499"/>
      <c r="G11" s="156">
        <v>100</v>
      </c>
      <c r="H11" s="74">
        <f t="shared" si="0"/>
        <v>0</v>
      </c>
      <c r="I11" s="255"/>
    </row>
    <row r="12" spans="1:9" ht="51.5" hidden="1" x14ac:dyDescent="0.25">
      <c r="A12" s="161"/>
      <c r="B12" s="161" t="s">
        <v>2321</v>
      </c>
      <c r="C12" s="162"/>
      <c r="D12" s="241" t="s">
        <v>2322</v>
      </c>
      <c r="E12" s="16" t="s">
        <v>66</v>
      </c>
      <c r="F12" s="129"/>
      <c r="G12" s="156"/>
      <c r="H12" s="74">
        <f>F12*G12</f>
        <v>0</v>
      </c>
      <c r="I12" s="255" t="s">
        <v>37</v>
      </c>
    </row>
    <row r="13" spans="1:9" ht="39" hidden="1" x14ac:dyDescent="0.25">
      <c r="A13" s="161" t="s">
        <v>2323</v>
      </c>
      <c r="B13" s="161"/>
      <c r="C13" s="162"/>
      <c r="D13" s="242" t="s">
        <v>2324</v>
      </c>
      <c r="E13" s="16" t="s">
        <v>66</v>
      </c>
      <c r="F13" s="129"/>
      <c r="G13" s="156"/>
      <c r="H13" s="74">
        <f>F13*G13</f>
        <v>0</v>
      </c>
      <c r="I13" s="255" t="s">
        <v>37</v>
      </c>
    </row>
    <row r="14" spans="1:9" ht="26" hidden="1" x14ac:dyDescent="0.25">
      <c r="A14" s="161" t="s">
        <v>2325</v>
      </c>
      <c r="B14" s="161"/>
      <c r="C14" s="162"/>
      <c r="D14" s="242" t="s">
        <v>2326</v>
      </c>
      <c r="E14" s="16" t="s">
        <v>66</v>
      </c>
      <c r="F14" s="129"/>
      <c r="G14" s="156"/>
      <c r="H14" s="74">
        <f>F14*G14</f>
        <v>0</v>
      </c>
      <c r="I14" s="255" t="s">
        <v>37</v>
      </c>
    </row>
    <row r="15" spans="1:9" ht="26" x14ac:dyDescent="0.25">
      <c r="A15" s="161" t="s">
        <v>2327</v>
      </c>
      <c r="B15" s="161"/>
      <c r="C15" s="162"/>
      <c r="D15" s="125" t="s">
        <v>2328</v>
      </c>
      <c r="E15" s="91"/>
      <c r="F15" s="16"/>
      <c r="G15" s="160"/>
      <c r="H15" s="159"/>
    </row>
    <row r="16" spans="1:9" ht="25.5" x14ac:dyDescent="0.25">
      <c r="A16" s="161"/>
      <c r="B16" s="161" t="s">
        <v>2329</v>
      </c>
      <c r="C16" s="162"/>
      <c r="D16" s="241" t="s">
        <v>2330</v>
      </c>
      <c r="E16" s="91"/>
      <c r="F16" s="16"/>
      <c r="G16" s="160"/>
      <c r="H16" s="159"/>
      <c r="I16" s="255" t="s">
        <v>37</v>
      </c>
    </row>
    <row r="17" spans="1:9" x14ac:dyDescent="0.25">
      <c r="A17" s="161"/>
      <c r="B17" s="161"/>
      <c r="C17" s="162" t="s">
        <v>125</v>
      </c>
      <c r="D17" s="241" t="s">
        <v>2331</v>
      </c>
      <c r="E17" s="91" t="s">
        <v>76</v>
      </c>
      <c r="F17" s="499"/>
      <c r="G17" s="156">
        <v>2270</v>
      </c>
      <c r="H17" s="74">
        <f>F17*G17</f>
        <v>0</v>
      </c>
      <c r="I17" s="255"/>
    </row>
    <row r="18" spans="1:9" ht="25" hidden="1" x14ac:dyDescent="0.25">
      <c r="A18" s="161"/>
      <c r="B18" s="161"/>
      <c r="C18" s="162" t="s">
        <v>128</v>
      </c>
      <c r="D18" s="241" t="s">
        <v>2332</v>
      </c>
      <c r="E18" s="91" t="s">
        <v>76</v>
      </c>
      <c r="F18" s="129"/>
      <c r="G18" s="156"/>
      <c r="H18" s="74">
        <f>F18*G18</f>
        <v>0</v>
      </c>
      <c r="I18" s="255" t="s">
        <v>37</v>
      </c>
    </row>
    <row r="19" spans="1:9" ht="50.5" hidden="1" x14ac:dyDescent="0.25">
      <c r="A19" s="161"/>
      <c r="B19" s="161" t="s">
        <v>2333</v>
      </c>
      <c r="C19" s="162"/>
      <c r="D19" s="241" t="s">
        <v>2334</v>
      </c>
      <c r="E19" s="91"/>
      <c r="F19" s="16"/>
      <c r="G19" s="160"/>
      <c r="H19" s="159"/>
      <c r="I19" s="255" t="s">
        <v>37</v>
      </c>
    </row>
    <row r="20" spans="1:9" hidden="1" x14ac:dyDescent="0.25">
      <c r="A20" s="161"/>
      <c r="B20" s="161"/>
      <c r="C20" s="162" t="s">
        <v>125</v>
      </c>
      <c r="D20" s="241" t="s">
        <v>2335</v>
      </c>
      <c r="E20" s="91" t="s">
        <v>76</v>
      </c>
      <c r="F20" s="129"/>
      <c r="G20" s="156"/>
      <c r="H20" s="74">
        <f>F20*G20</f>
        <v>0</v>
      </c>
    </row>
    <row r="21" spans="1:9" ht="25" hidden="1" x14ac:dyDescent="0.25">
      <c r="A21" s="161"/>
      <c r="B21" s="161"/>
      <c r="C21" s="162" t="s">
        <v>128</v>
      </c>
      <c r="D21" s="241" t="s">
        <v>2332</v>
      </c>
      <c r="E21" s="91" t="s">
        <v>76</v>
      </c>
      <c r="F21" s="129"/>
      <c r="G21" s="156"/>
      <c r="H21" s="74">
        <f>F21*G21</f>
        <v>0</v>
      </c>
      <c r="I21" s="255" t="s">
        <v>37</v>
      </c>
    </row>
    <row r="22" spans="1:9" ht="26" hidden="1" x14ac:dyDescent="0.25">
      <c r="A22" s="161" t="s">
        <v>2336</v>
      </c>
      <c r="B22" s="161"/>
      <c r="C22" s="162"/>
      <c r="D22" s="242" t="s">
        <v>2337</v>
      </c>
      <c r="E22" s="91"/>
      <c r="F22" s="16"/>
      <c r="G22" s="160"/>
      <c r="H22" s="159"/>
      <c r="I22" s="255" t="s">
        <v>37</v>
      </c>
    </row>
    <row r="23" spans="1:9" hidden="1" x14ac:dyDescent="0.25">
      <c r="A23" s="161"/>
      <c r="B23" s="161" t="s">
        <v>2338</v>
      </c>
      <c r="C23" s="162"/>
      <c r="D23" s="126" t="s">
        <v>1957</v>
      </c>
      <c r="E23" s="91" t="s">
        <v>76</v>
      </c>
      <c r="F23" s="129"/>
      <c r="G23" s="156"/>
      <c r="H23" s="74">
        <f>F23*G23</f>
        <v>0</v>
      </c>
    </row>
    <row r="24" spans="1:9" hidden="1" x14ac:dyDescent="0.25">
      <c r="A24" s="161"/>
      <c r="B24" s="161" t="s">
        <v>2339</v>
      </c>
      <c r="C24" s="162"/>
      <c r="D24" s="126" t="s">
        <v>2340</v>
      </c>
      <c r="E24" s="91" t="s">
        <v>76</v>
      </c>
      <c r="F24" s="129"/>
      <c r="G24" s="156"/>
      <c r="H24" s="74">
        <f>F24*G24</f>
        <v>0</v>
      </c>
      <c r="I24" s="255" t="s">
        <v>37</v>
      </c>
    </row>
    <row r="25" spans="1:9" ht="13" hidden="1" x14ac:dyDescent="0.25">
      <c r="A25" s="161" t="s">
        <v>2341</v>
      </c>
      <c r="B25" s="161"/>
      <c r="C25" s="162"/>
      <c r="D25" s="125" t="s">
        <v>2342</v>
      </c>
      <c r="E25" s="16"/>
      <c r="F25" s="16"/>
      <c r="G25" s="160"/>
      <c r="H25" s="74"/>
    </row>
    <row r="26" spans="1:9" ht="26" hidden="1" x14ac:dyDescent="0.25">
      <c r="A26" s="161"/>
      <c r="B26" s="161" t="s">
        <v>2343</v>
      </c>
      <c r="C26" s="162"/>
      <c r="D26" s="126" t="s">
        <v>2344</v>
      </c>
      <c r="E26" s="27" t="s">
        <v>1421</v>
      </c>
      <c r="F26" s="129"/>
      <c r="G26" s="156">
        <v>1</v>
      </c>
      <c r="H26" s="74">
        <f>F26*G26</f>
        <v>0</v>
      </c>
      <c r="I26" s="255" t="s">
        <v>37</v>
      </c>
    </row>
    <row r="27" spans="1:9" ht="51.5" hidden="1" x14ac:dyDescent="0.25">
      <c r="A27" s="161"/>
      <c r="B27" s="161" t="s">
        <v>2345</v>
      </c>
      <c r="C27" s="162"/>
      <c r="D27" s="126" t="s">
        <v>2346</v>
      </c>
      <c r="E27" s="27" t="s">
        <v>1421</v>
      </c>
      <c r="F27" s="129"/>
      <c r="G27" s="156"/>
      <c r="H27" s="74">
        <f>F27*G27</f>
        <v>0</v>
      </c>
      <c r="I27" s="255" t="s">
        <v>37</v>
      </c>
    </row>
    <row r="28" spans="1:9" ht="26" x14ac:dyDescent="0.25">
      <c r="A28" s="161" t="s">
        <v>2347</v>
      </c>
      <c r="B28" s="161"/>
      <c r="C28" s="162"/>
      <c r="D28" s="242" t="s">
        <v>2348</v>
      </c>
      <c r="E28" s="91"/>
      <c r="F28" s="16"/>
      <c r="G28" s="160"/>
      <c r="H28" s="159"/>
      <c r="I28" s="255" t="s">
        <v>37</v>
      </c>
    </row>
    <row r="29" spans="1:9" x14ac:dyDescent="0.25">
      <c r="A29" s="161"/>
      <c r="B29" s="161" t="s">
        <v>2349</v>
      </c>
      <c r="C29" s="162"/>
      <c r="D29" s="126" t="s">
        <v>2350</v>
      </c>
      <c r="E29" s="27" t="s">
        <v>1421</v>
      </c>
      <c r="F29" s="129"/>
      <c r="G29" s="156">
        <v>9.93</v>
      </c>
      <c r="H29" s="74">
        <f>F29*G29</f>
        <v>0</v>
      </c>
    </row>
    <row r="30" spans="1:9" hidden="1" x14ac:dyDescent="0.25">
      <c r="A30" s="161"/>
      <c r="B30" s="161" t="s">
        <v>2351</v>
      </c>
      <c r="C30" s="162"/>
      <c r="D30" s="126" t="s">
        <v>2352</v>
      </c>
      <c r="E30" s="27" t="s">
        <v>1421</v>
      </c>
      <c r="F30" s="129"/>
      <c r="G30" s="156"/>
      <c r="H30" s="74">
        <f>F30*G30</f>
        <v>0</v>
      </c>
    </row>
    <row r="31" spans="1:9" hidden="1" x14ac:dyDescent="0.25">
      <c r="A31" s="161"/>
      <c r="B31" s="161" t="s">
        <v>2353</v>
      </c>
      <c r="C31" s="162"/>
      <c r="D31" s="126" t="s">
        <v>2354</v>
      </c>
      <c r="E31" s="27" t="s">
        <v>1421</v>
      </c>
      <c r="F31" s="129"/>
      <c r="G31" s="156"/>
      <c r="H31" s="74">
        <f>F31*G31</f>
        <v>0</v>
      </c>
    </row>
    <row r="32" spans="1:9" ht="13" hidden="1" x14ac:dyDescent="0.25">
      <c r="A32" s="161"/>
      <c r="B32" s="161" t="s">
        <v>2355</v>
      </c>
      <c r="C32" s="162"/>
      <c r="D32" s="241" t="s">
        <v>2286</v>
      </c>
      <c r="E32" s="27" t="s">
        <v>1421</v>
      </c>
      <c r="F32" s="129"/>
      <c r="G32" s="156"/>
      <c r="H32" s="74">
        <f>F32*G32</f>
        <v>0</v>
      </c>
      <c r="I32" s="255" t="s">
        <v>37</v>
      </c>
    </row>
    <row r="33" spans="1:9" ht="13" hidden="1" x14ac:dyDescent="0.25">
      <c r="A33" s="161" t="s">
        <v>2356</v>
      </c>
      <c r="B33" s="161"/>
      <c r="C33" s="162"/>
      <c r="D33" s="125" t="s">
        <v>2357</v>
      </c>
      <c r="E33" s="91"/>
      <c r="F33" s="16"/>
      <c r="G33" s="160"/>
      <c r="H33" s="159"/>
    </row>
    <row r="34" spans="1:9" ht="26" hidden="1" x14ac:dyDescent="0.25">
      <c r="A34" s="161"/>
      <c r="B34" s="161" t="s">
        <v>2358</v>
      </c>
      <c r="C34" s="162"/>
      <c r="D34" s="241" t="s">
        <v>2359</v>
      </c>
      <c r="E34" s="91" t="s">
        <v>76</v>
      </c>
      <c r="F34" s="129"/>
      <c r="G34" s="156"/>
      <c r="H34" s="74">
        <f>F34*G34</f>
        <v>0</v>
      </c>
      <c r="I34" s="255" t="s">
        <v>37</v>
      </c>
    </row>
    <row r="35" spans="1:9" ht="38" hidden="1" x14ac:dyDescent="0.25">
      <c r="A35" s="161"/>
      <c r="B35" s="161" t="s">
        <v>2360</v>
      </c>
      <c r="C35" s="162"/>
      <c r="D35" s="241" t="s">
        <v>2361</v>
      </c>
      <c r="E35" s="91" t="s">
        <v>76</v>
      </c>
      <c r="F35" s="129"/>
      <c r="G35" s="156"/>
      <c r="H35" s="74">
        <f>F35*G35</f>
        <v>0</v>
      </c>
    </row>
    <row r="36" spans="1:9" ht="13" hidden="1" x14ac:dyDescent="0.25">
      <c r="A36" s="161" t="s">
        <v>2362</v>
      </c>
      <c r="B36" s="161"/>
      <c r="C36" s="162"/>
      <c r="D36" s="125" t="s">
        <v>2363</v>
      </c>
      <c r="E36" s="27" t="s">
        <v>83</v>
      </c>
      <c r="F36" s="129"/>
      <c r="G36" s="156"/>
      <c r="H36" s="74">
        <f>F36*G36</f>
        <v>0</v>
      </c>
    </row>
    <row r="37" spans="1:9" ht="26" hidden="1" x14ac:dyDescent="0.25">
      <c r="A37" s="161" t="s">
        <v>2364</v>
      </c>
      <c r="B37" s="161"/>
      <c r="C37" s="162"/>
      <c r="D37" s="125" t="s">
        <v>2365</v>
      </c>
      <c r="E37" s="16" t="s">
        <v>1737</v>
      </c>
      <c r="F37" s="129"/>
      <c r="G37" s="156"/>
      <c r="H37" s="74">
        <f>F37*G37</f>
        <v>0</v>
      </c>
    </row>
    <row r="38" spans="1:9" ht="26" x14ac:dyDescent="0.25">
      <c r="A38" s="161" t="s">
        <v>2366</v>
      </c>
      <c r="B38" s="161"/>
      <c r="C38" s="162"/>
      <c r="D38" s="242" t="s">
        <v>2367</v>
      </c>
      <c r="E38" s="91"/>
      <c r="F38" s="541"/>
      <c r="G38" s="160"/>
      <c r="H38" s="159"/>
      <c r="I38" s="255" t="s">
        <v>37</v>
      </c>
    </row>
    <row r="39" spans="1:9" hidden="1" x14ac:dyDescent="0.25">
      <c r="A39" s="161"/>
      <c r="B39" s="161" t="s">
        <v>2368</v>
      </c>
      <c r="C39" s="162"/>
      <c r="D39" s="126" t="s">
        <v>2369</v>
      </c>
      <c r="E39" s="27" t="s">
        <v>1421</v>
      </c>
      <c r="F39" s="129"/>
      <c r="G39" s="156"/>
      <c r="H39" s="74">
        <f t="shared" ref="H39:H47" si="1">F39*G39</f>
        <v>0</v>
      </c>
    </row>
    <row r="40" spans="1:9" x14ac:dyDescent="0.25">
      <c r="A40" s="161"/>
      <c r="B40" s="161" t="s">
        <v>2370</v>
      </c>
      <c r="C40" s="162"/>
      <c r="D40" s="126" t="s">
        <v>2371</v>
      </c>
      <c r="E40" s="27" t="s">
        <v>1421</v>
      </c>
      <c r="F40" s="499"/>
      <c r="G40" s="156">
        <v>9</v>
      </c>
      <c r="H40" s="74">
        <f t="shared" si="1"/>
        <v>0</v>
      </c>
    </row>
    <row r="41" spans="1:9" hidden="1" x14ac:dyDescent="0.25">
      <c r="A41" s="161"/>
      <c r="B41" s="161" t="s">
        <v>2372</v>
      </c>
      <c r="C41" s="162"/>
      <c r="D41" s="126" t="s">
        <v>2373</v>
      </c>
      <c r="E41" s="27" t="s">
        <v>1421</v>
      </c>
      <c r="F41" s="129"/>
      <c r="G41" s="156"/>
      <c r="H41" s="74">
        <f t="shared" si="1"/>
        <v>0</v>
      </c>
    </row>
    <row r="42" spans="1:9" hidden="1" x14ac:dyDescent="0.25">
      <c r="A42" s="161"/>
      <c r="B42" s="161" t="s">
        <v>2374</v>
      </c>
      <c r="C42" s="162"/>
      <c r="D42" s="126" t="s">
        <v>2375</v>
      </c>
      <c r="E42" s="27" t="s">
        <v>1421</v>
      </c>
      <c r="F42" s="129"/>
      <c r="G42" s="156"/>
      <c r="H42" s="74">
        <f t="shared" si="1"/>
        <v>0</v>
      </c>
    </row>
    <row r="43" spans="1:9" ht="14.5" hidden="1" x14ac:dyDescent="0.25">
      <c r="A43" s="161" t="s">
        <v>2376</v>
      </c>
      <c r="B43" s="161"/>
      <c r="C43" s="162"/>
      <c r="D43" s="242" t="s">
        <v>2377</v>
      </c>
      <c r="E43" s="16" t="s">
        <v>1737</v>
      </c>
      <c r="F43" s="129"/>
      <c r="G43" s="156"/>
      <c r="H43" s="74">
        <f t="shared" si="1"/>
        <v>0</v>
      </c>
      <c r="I43" s="255" t="s">
        <v>37</v>
      </c>
    </row>
    <row r="44" spans="1:9" ht="14.5" hidden="1" x14ac:dyDescent="0.25">
      <c r="A44" s="161" t="s">
        <v>2378</v>
      </c>
      <c r="B44" s="161"/>
      <c r="C44" s="162"/>
      <c r="D44" s="125" t="s">
        <v>2379</v>
      </c>
      <c r="E44" s="16" t="s">
        <v>66</v>
      </c>
      <c r="F44" s="129"/>
      <c r="G44" s="156"/>
      <c r="H44" s="74">
        <f t="shared" si="1"/>
        <v>0</v>
      </c>
    </row>
    <row r="45" spans="1:9" ht="26" hidden="1" x14ac:dyDescent="0.25">
      <c r="A45" s="161" t="s">
        <v>2380</v>
      </c>
      <c r="B45" s="161"/>
      <c r="C45" s="162"/>
      <c r="D45" s="242" t="s">
        <v>2381</v>
      </c>
      <c r="E45" s="16" t="s">
        <v>1737</v>
      </c>
      <c r="F45" s="129"/>
      <c r="G45" s="156"/>
      <c r="H45" s="74">
        <f t="shared" si="1"/>
        <v>0</v>
      </c>
      <c r="I45" s="255" t="s">
        <v>37</v>
      </c>
    </row>
    <row r="46" spans="1:9" ht="14.5" hidden="1" x14ac:dyDescent="0.25">
      <c r="A46" s="161" t="s">
        <v>2382</v>
      </c>
      <c r="B46" s="161"/>
      <c r="C46" s="162"/>
      <c r="D46" s="125" t="s">
        <v>2383</v>
      </c>
      <c r="E46" s="16" t="s">
        <v>66</v>
      </c>
      <c r="F46" s="129"/>
      <c r="G46" s="156"/>
      <c r="H46" s="74">
        <f t="shared" si="1"/>
        <v>0</v>
      </c>
    </row>
    <row r="47" spans="1:9" ht="14.5" hidden="1" x14ac:dyDescent="0.25">
      <c r="A47" s="161" t="s">
        <v>2384</v>
      </c>
      <c r="B47" s="161"/>
      <c r="C47" s="162"/>
      <c r="D47" s="125" t="s">
        <v>2385</v>
      </c>
      <c r="E47" s="16" t="s">
        <v>66</v>
      </c>
      <c r="F47" s="129"/>
      <c r="G47" s="156"/>
      <c r="H47" s="74">
        <f t="shared" si="1"/>
        <v>0</v>
      </c>
    </row>
    <row r="48" spans="1:9" ht="13" x14ac:dyDescent="0.25">
      <c r="A48" s="161"/>
      <c r="B48" s="161"/>
      <c r="C48" s="162"/>
      <c r="D48" s="125"/>
      <c r="E48" s="16"/>
      <c r="F48" s="16"/>
      <c r="G48" s="16"/>
      <c r="H48" s="158"/>
    </row>
    <row r="49" spans="1:8" ht="13" x14ac:dyDescent="0.25">
      <c r="A49" s="161"/>
      <c r="B49" s="161"/>
      <c r="C49" s="162"/>
      <c r="D49" s="125"/>
      <c r="E49" s="16"/>
      <c r="F49" s="16"/>
      <c r="G49" s="16"/>
      <c r="H49" s="158"/>
    </row>
    <row r="50" spans="1:8" x14ac:dyDescent="0.25">
      <c r="A50" s="62"/>
      <c r="B50" s="62"/>
      <c r="C50" s="129"/>
      <c r="D50" s="59"/>
      <c r="E50" s="16"/>
      <c r="F50" s="16"/>
      <c r="G50" s="16"/>
      <c r="H50" s="158"/>
    </row>
    <row r="51" spans="1:8" x14ac:dyDescent="0.25">
      <c r="A51" s="136" t="s">
        <v>172</v>
      </c>
      <c r="B51" s="136"/>
      <c r="C51" s="136"/>
      <c r="D51" s="136"/>
      <c r="E51" s="148"/>
      <c r="F51" s="154"/>
      <c r="G51" s="154"/>
      <c r="H51" s="141">
        <f>SUM(H5:H50)</f>
        <v>0</v>
      </c>
    </row>
    <row r="1048327" spans="5:5" x14ac:dyDescent="0.25">
      <c r="E1048327" s="53"/>
    </row>
  </sheetData>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75322-CE9F-471F-9236-E4F9E80D1EF5}">
  <sheetPr codeName="Sheet24"/>
  <dimension ref="A1:K1048476"/>
  <sheetViews>
    <sheetView view="pageBreakPreview" topLeftCell="A24" zoomScale="111" zoomScaleNormal="100" zoomScaleSheetLayoutView="100" workbookViewId="0">
      <selection activeCell="F16" sqref="F16"/>
    </sheetView>
  </sheetViews>
  <sheetFormatPr defaultColWidth="8.81640625" defaultRowHeight="12.5" x14ac:dyDescent="0.25"/>
  <cols>
    <col min="1" max="1" width="9.36328125" style="43" customWidth="1"/>
    <col min="2" max="2" width="9" style="43" bestFit="1" customWidth="1"/>
    <col min="3" max="3" width="3.81640625" style="43" customWidth="1"/>
    <col min="4" max="4" width="3.1796875" style="43" customWidth="1"/>
    <col min="5" max="5" width="40.6328125" style="43" customWidth="1"/>
    <col min="6" max="6" width="25.453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10" ht="48" customHeight="1" x14ac:dyDescent="0.25">
      <c r="A1" s="41" t="s">
        <v>2386</v>
      </c>
      <c r="B1" s="42"/>
      <c r="C1" s="42"/>
      <c r="D1" s="42"/>
      <c r="E1" s="42"/>
      <c r="F1" s="653" t="s">
        <v>2387</v>
      </c>
      <c r="G1" s="653"/>
      <c r="H1" s="653"/>
      <c r="I1" s="653"/>
    </row>
    <row r="2" spans="1:10" ht="13" x14ac:dyDescent="0.3">
      <c r="A2" s="44" t="s">
        <v>23</v>
      </c>
      <c r="B2" s="44"/>
      <c r="C2" s="79"/>
      <c r="D2" s="45"/>
      <c r="E2" s="45" t="s">
        <v>24</v>
      </c>
      <c r="F2" s="45" t="s">
        <v>25</v>
      </c>
      <c r="G2" s="45" t="s">
        <v>26</v>
      </c>
      <c r="H2" s="45" t="s">
        <v>27</v>
      </c>
      <c r="I2" s="45" t="s">
        <v>28</v>
      </c>
      <c r="J2" s="254" t="s">
        <v>29</v>
      </c>
    </row>
    <row r="3" spans="1:10" x14ac:dyDescent="0.25">
      <c r="A3" s="46"/>
      <c r="B3" s="46"/>
      <c r="C3" s="80"/>
      <c r="D3" s="48"/>
      <c r="E3" s="47"/>
      <c r="F3" s="6"/>
      <c r="G3" s="6"/>
      <c r="H3" s="6"/>
      <c r="I3" s="5"/>
    </row>
    <row r="4" spans="1:10" x14ac:dyDescent="0.25">
      <c r="A4" s="161"/>
      <c r="B4" s="161"/>
      <c r="C4" s="162"/>
      <c r="D4" s="162"/>
      <c r="E4" s="62"/>
      <c r="F4" s="16"/>
      <c r="G4" s="16"/>
      <c r="H4" s="16"/>
      <c r="I4" s="15"/>
    </row>
    <row r="5" spans="1:10" ht="39" x14ac:dyDescent="0.25">
      <c r="A5" s="161" t="s">
        <v>2388</v>
      </c>
      <c r="B5" s="161"/>
      <c r="C5" s="162"/>
      <c r="D5" s="162"/>
      <c r="E5" s="127" t="s">
        <v>2389</v>
      </c>
      <c r="F5" s="91" t="s">
        <v>106</v>
      </c>
      <c r="G5" s="129"/>
      <c r="H5" s="513">
        <v>100000</v>
      </c>
      <c r="I5" s="74">
        <f>G5*H5</f>
        <v>0</v>
      </c>
    </row>
    <row r="6" spans="1:10" ht="13" x14ac:dyDescent="0.25">
      <c r="A6" s="161" t="s">
        <v>2390</v>
      </c>
      <c r="B6" s="161"/>
      <c r="C6" s="162"/>
      <c r="D6" s="162"/>
      <c r="E6" s="125" t="s">
        <v>2391</v>
      </c>
      <c r="F6" s="91"/>
      <c r="G6" s="16"/>
      <c r="H6" s="512"/>
      <c r="I6" s="159"/>
    </row>
    <row r="7" spans="1:10" x14ac:dyDescent="0.25">
      <c r="A7" s="161"/>
      <c r="B7" s="161" t="s">
        <v>2392</v>
      </c>
      <c r="C7" s="162"/>
      <c r="D7" s="162"/>
      <c r="E7" s="126" t="s">
        <v>2393</v>
      </c>
      <c r="F7" s="91"/>
      <c r="G7" s="16"/>
      <c r="H7" s="512"/>
      <c r="I7" s="159"/>
    </row>
    <row r="8" spans="1:10" x14ac:dyDescent="0.25">
      <c r="A8" s="161"/>
      <c r="B8" s="161"/>
      <c r="C8" s="162" t="s">
        <v>125</v>
      </c>
      <c r="D8" s="162"/>
      <c r="E8" s="241" t="s">
        <v>2394</v>
      </c>
      <c r="F8" s="16" t="s">
        <v>63</v>
      </c>
      <c r="G8" s="129"/>
      <c r="H8" s="513">
        <v>100000</v>
      </c>
      <c r="I8" s="74">
        <f>G8*H8</f>
        <v>0</v>
      </c>
      <c r="J8" s="255" t="s">
        <v>37</v>
      </c>
    </row>
    <row r="9" spans="1:10" ht="13" hidden="1" x14ac:dyDescent="0.25">
      <c r="A9" s="161"/>
      <c r="B9" s="161"/>
      <c r="C9" s="162" t="s">
        <v>128</v>
      </c>
      <c r="D9" s="162"/>
      <c r="E9" s="230" t="s">
        <v>2395</v>
      </c>
      <c r="F9" s="16" t="s">
        <v>63</v>
      </c>
      <c r="G9" s="493"/>
      <c r="H9" s="156"/>
      <c r="I9" s="74">
        <f>G9*H9</f>
        <v>0</v>
      </c>
      <c r="J9" s="255" t="s">
        <v>37</v>
      </c>
    </row>
    <row r="10" spans="1:10" hidden="1" x14ac:dyDescent="0.25">
      <c r="A10" s="161"/>
      <c r="B10" s="161"/>
      <c r="C10" s="162" t="s">
        <v>17</v>
      </c>
      <c r="D10" s="162"/>
      <c r="E10" s="230" t="s">
        <v>2396</v>
      </c>
      <c r="F10" s="16" t="s">
        <v>63</v>
      </c>
      <c r="G10" s="129"/>
      <c r="H10" s="156"/>
      <c r="I10" s="74">
        <f>G10*H10</f>
        <v>0</v>
      </c>
      <c r="J10" s="255" t="s">
        <v>37</v>
      </c>
    </row>
    <row r="11" spans="1:10" hidden="1" x14ac:dyDescent="0.25">
      <c r="A11" s="161"/>
      <c r="B11" s="161" t="s">
        <v>2397</v>
      </c>
      <c r="C11" s="162"/>
      <c r="D11" s="162"/>
      <c r="E11" s="241" t="s">
        <v>2398</v>
      </c>
      <c r="F11" s="91"/>
      <c r="G11" s="16"/>
      <c r="H11" s="160"/>
      <c r="I11" s="159"/>
    </row>
    <row r="12" spans="1:10" ht="13" hidden="1" x14ac:dyDescent="0.25">
      <c r="A12" s="161"/>
      <c r="B12" s="161"/>
      <c r="C12" s="162" t="s">
        <v>125</v>
      </c>
      <c r="D12" s="162"/>
      <c r="E12" s="230" t="s">
        <v>2395</v>
      </c>
      <c r="F12" s="16" t="s">
        <v>63</v>
      </c>
      <c r="G12" s="129"/>
      <c r="H12" s="156"/>
      <c r="I12" s="74">
        <f t="shared" ref="I12:I18" si="0">G12*H12</f>
        <v>0</v>
      </c>
      <c r="J12" s="255" t="s">
        <v>37</v>
      </c>
    </row>
    <row r="13" spans="1:10" ht="13" hidden="1" x14ac:dyDescent="0.25">
      <c r="A13" s="161"/>
      <c r="B13" s="161"/>
      <c r="C13" s="162" t="s">
        <v>128</v>
      </c>
      <c r="D13" s="162"/>
      <c r="E13" s="230" t="s">
        <v>2395</v>
      </c>
      <c r="F13" s="16" t="s">
        <v>63</v>
      </c>
      <c r="G13" s="129"/>
      <c r="H13" s="156"/>
      <c r="I13" s="74">
        <f t="shared" si="0"/>
        <v>0</v>
      </c>
      <c r="J13" s="255" t="s">
        <v>37</v>
      </c>
    </row>
    <row r="14" spans="1:10" hidden="1" x14ac:dyDescent="0.25">
      <c r="A14" s="161"/>
      <c r="B14" s="161"/>
      <c r="C14" s="162" t="s">
        <v>17</v>
      </c>
      <c r="D14" s="162"/>
      <c r="E14" s="58" t="s">
        <v>2396</v>
      </c>
      <c r="F14" s="16" t="s">
        <v>63</v>
      </c>
      <c r="G14" s="129"/>
      <c r="H14" s="156"/>
      <c r="I14" s="74">
        <f t="shared" si="0"/>
        <v>0</v>
      </c>
      <c r="J14" s="255" t="s">
        <v>37</v>
      </c>
    </row>
    <row r="15" spans="1:10" ht="26" x14ac:dyDescent="0.25">
      <c r="A15" s="161" t="s">
        <v>2399</v>
      </c>
      <c r="B15" s="161"/>
      <c r="C15" s="162"/>
      <c r="D15" s="162"/>
      <c r="E15" s="125" t="s">
        <v>2400</v>
      </c>
      <c r="F15" s="91" t="s">
        <v>106</v>
      </c>
      <c r="G15" s="129"/>
      <c r="H15" s="156">
        <v>50000</v>
      </c>
      <c r="I15" s="74">
        <f t="shared" si="0"/>
        <v>0</v>
      </c>
    </row>
    <row r="16" spans="1:10" ht="26" x14ac:dyDescent="0.25">
      <c r="A16" s="161" t="s">
        <v>2401</v>
      </c>
      <c r="B16" s="161"/>
      <c r="C16" s="162"/>
      <c r="D16" s="162"/>
      <c r="E16" s="125" t="s">
        <v>2402</v>
      </c>
      <c r="F16" s="91" t="s">
        <v>106</v>
      </c>
      <c r="G16" s="129"/>
      <c r="H16" s="156">
        <v>2000</v>
      </c>
      <c r="I16" s="74">
        <f t="shared" si="0"/>
        <v>0</v>
      </c>
    </row>
    <row r="17" spans="1:10" ht="26" x14ac:dyDescent="0.25">
      <c r="A17" s="161" t="s">
        <v>2403</v>
      </c>
      <c r="B17" s="161"/>
      <c r="C17" s="162"/>
      <c r="D17" s="162"/>
      <c r="E17" s="125" t="s">
        <v>2404</v>
      </c>
      <c r="F17" s="16" t="s">
        <v>66</v>
      </c>
      <c r="G17" s="129"/>
      <c r="H17" s="156">
        <v>10000</v>
      </c>
      <c r="I17" s="74">
        <f t="shared" si="0"/>
        <v>0</v>
      </c>
    </row>
    <row r="18" spans="1:10" ht="26" hidden="1" x14ac:dyDescent="0.25">
      <c r="A18" s="161" t="s">
        <v>2405</v>
      </c>
      <c r="B18" s="161"/>
      <c r="C18" s="162"/>
      <c r="D18" s="162"/>
      <c r="E18" s="127" t="s">
        <v>2406</v>
      </c>
      <c r="F18" s="16" t="s">
        <v>66</v>
      </c>
      <c r="G18" s="514"/>
      <c r="H18" s="156"/>
      <c r="I18" s="74">
        <f t="shared" si="0"/>
        <v>0</v>
      </c>
    </row>
    <row r="19" spans="1:10" ht="13" hidden="1" x14ac:dyDescent="0.25">
      <c r="A19" s="161" t="s">
        <v>2407</v>
      </c>
      <c r="B19" s="161"/>
      <c r="C19" s="162"/>
      <c r="D19" s="162"/>
      <c r="E19" s="125" t="s">
        <v>2408</v>
      </c>
      <c r="F19" s="91"/>
      <c r="G19" s="16"/>
      <c r="H19" s="160"/>
      <c r="I19" s="159"/>
    </row>
    <row r="20" spans="1:10" ht="14.5" hidden="1" x14ac:dyDescent="0.25">
      <c r="A20" s="161"/>
      <c r="B20" s="161" t="s">
        <v>2409</v>
      </c>
      <c r="C20" s="162"/>
      <c r="D20" s="162"/>
      <c r="E20" s="126" t="s">
        <v>2410</v>
      </c>
      <c r="F20" s="16" t="s">
        <v>1737</v>
      </c>
      <c r="G20" s="499"/>
      <c r="H20" s="156"/>
      <c r="I20" s="74">
        <f>G20*H20</f>
        <v>0</v>
      </c>
    </row>
    <row r="21" spans="1:10" ht="25" hidden="1" x14ac:dyDescent="0.25">
      <c r="A21" s="161"/>
      <c r="B21" s="161" t="s">
        <v>2411</v>
      </c>
      <c r="C21" s="162"/>
      <c r="D21" s="162"/>
      <c r="E21" s="126" t="s">
        <v>2412</v>
      </c>
      <c r="F21" s="16" t="s">
        <v>1737</v>
      </c>
      <c r="G21" s="129"/>
      <c r="H21" s="156"/>
      <c r="I21" s="74">
        <f>G21*H21</f>
        <v>0</v>
      </c>
    </row>
    <row r="22" spans="1:10" ht="26" x14ac:dyDescent="0.25">
      <c r="A22" s="161" t="s">
        <v>2413</v>
      </c>
      <c r="B22" s="161"/>
      <c r="C22" s="162"/>
      <c r="D22" s="162"/>
      <c r="E22" s="125" t="s">
        <v>2414</v>
      </c>
      <c r="F22" s="91"/>
      <c r="G22" s="16"/>
      <c r="H22" s="160"/>
      <c r="I22" s="159"/>
    </row>
    <row r="23" spans="1:10" ht="14.5" x14ac:dyDescent="0.25">
      <c r="A23" s="161"/>
      <c r="B23" s="161" t="s">
        <v>2415</v>
      </c>
      <c r="C23" s="162"/>
      <c r="D23" s="162"/>
      <c r="E23" s="241" t="s">
        <v>2416</v>
      </c>
      <c r="F23" s="16" t="s">
        <v>66</v>
      </c>
      <c r="G23" s="499"/>
      <c r="H23" s="156">
        <v>25</v>
      </c>
      <c r="I23" s="74">
        <f>G23*H23</f>
        <v>0</v>
      </c>
      <c r="J23" s="255" t="s">
        <v>37</v>
      </c>
    </row>
    <row r="24" spans="1:10" ht="14.5" x14ac:dyDescent="0.25">
      <c r="A24" s="161"/>
      <c r="B24" s="161" t="s">
        <v>2417</v>
      </c>
      <c r="C24" s="162"/>
      <c r="D24" s="162"/>
      <c r="E24" s="241" t="s">
        <v>2418</v>
      </c>
      <c r="F24" s="16" t="s">
        <v>66</v>
      </c>
      <c r="G24" s="129"/>
      <c r="H24" s="156">
        <v>25</v>
      </c>
      <c r="I24" s="74">
        <f>G24*H24</f>
        <v>0</v>
      </c>
      <c r="J24" s="255" t="s">
        <v>37</v>
      </c>
    </row>
    <row r="25" spans="1:10" ht="14.5" hidden="1" x14ac:dyDescent="0.25">
      <c r="A25" s="161"/>
      <c r="B25" s="161" t="s">
        <v>2419</v>
      </c>
      <c r="C25" s="162"/>
      <c r="D25" s="162"/>
      <c r="E25" s="241" t="s">
        <v>2420</v>
      </c>
      <c r="F25" s="16" t="s">
        <v>66</v>
      </c>
      <c r="G25" s="129"/>
      <c r="H25" s="156">
        <v>25</v>
      </c>
      <c r="I25" s="74">
        <f>G25*H25</f>
        <v>0</v>
      </c>
      <c r="J25" s="255" t="s">
        <v>37</v>
      </c>
    </row>
    <row r="26" spans="1:10" ht="14.5" hidden="1" x14ac:dyDescent="0.25">
      <c r="A26" s="161"/>
      <c r="B26" s="161" t="s">
        <v>2421</v>
      </c>
      <c r="C26" s="162"/>
      <c r="D26" s="162"/>
      <c r="E26" s="241" t="s">
        <v>2422</v>
      </c>
      <c r="F26" s="16" t="s">
        <v>66</v>
      </c>
      <c r="G26" s="129"/>
      <c r="H26" s="156"/>
      <c r="I26" s="74">
        <f>G26*H26</f>
        <v>0</v>
      </c>
      <c r="J26" s="255" t="s">
        <v>37</v>
      </c>
    </row>
    <row r="27" spans="1:10" ht="14.5" hidden="1" x14ac:dyDescent="0.25">
      <c r="A27" s="161" t="s">
        <v>2423</v>
      </c>
      <c r="B27" s="161"/>
      <c r="C27" s="162"/>
      <c r="D27" s="162"/>
      <c r="E27" s="125" t="s">
        <v>2424</v>
      </c>
      <c r="F27" s="16" t="s">
        <v>66</v>
      </c>
      <c r="G27" s="129"/>
      <c r="H27" s="156"/>
      <c r="I27" s="74">
        <f>G27*H27</f>
        <v>0</v>
      </c>
    </row>
    <row r="28" spans="1:10" ht="26" x14ac:dyDescent="0.25">
      <c r="A28" s="161" t="s">
        <v>2425</v>
      </c>
      <c r="B28" s="161"/>
      <c r="C28" s="162"/>
      <c r="D28" s="162"/>
      <c r="E28" s="125" t="s">
        <v>2426</v>
      </c>
      <c r="F28" s="91"/>
      <c r="G28" s="16"/>
      <c r="H28" s="160"/>
      <c r="I28" s="159"/>
    </row>
    <row r="29" spans="1:10" ht="14.5" x14ac:dyDescent="0.25">
      <c r="A29" s="161"/>
      <c r="B29" s="161" t="s">
        <v>2427</v>
      </c>
      <c r="C29" s="162"/>
      <c r="D29" s="162"/>
      <c r="E29" s="241" t="s">
        <v>2050</v>
      </c>
      <c r="F29" s="16" t="s">
        <v>1737</v>
      </c>
      <c r="G29" s="499"/>
      <c r="H29" s="156">
        <v>5</v>
      </c>
      <c r="I29" s="74">
        <f t="shared" ref="I29:I35" si="1">G29*H29</f>
        <v>0</v>
      </c>
    </row>
    <row r="30" spans="1:10" ht="14.5" hidden="1" x14ac:dyDescent="0.25">
      <c r="A30" s="161"/>
      <c r="B30" s="161" t="s">
        <v>2428</v>
      </c>
      <c r="C30" s="162"/>
      <c r="D30" s="162"/>
      <c r="E30" s="241" t="s">
        <v>2052</v>
      </c>
      <c r="F30" s="16" t="s">
        <v>1737</v>
      </c>
      <c r="G30" s="129"/>
      <c r="H30" s="156"/>
      <c r="I30" s="74">
        <f t="shared" si="1"/>
        <v>0</v>
      </c>
      <c r="J30" s="255" t="s">
        <v>37</v>
      </c>
    </row>
    <row r="31" spans="1:10" ht="14.5" hidden="1" x14ac:dyDescent="0.25">
      <c r="A31" s="161"/>
      <c r="B31" s="161" t="s">
        <v>2429</v>
      </c>
      <c r="C31" s="162"/>
      <c r="D31" s="162"/>
      <c r="E31" s="241" t="s">
        <v>2430</v>
      </c>
      <c r="F31" s="16" t="s">
        <v>1737</v>
      </c>
      <c r="G31" s="129"/>
      <c r="H31" s="156"/>
      <c r="I31" s="74">
        <f t="shared" si="1"/>
        <v>0</v>
      </c>
    </row>
    <row r="32" spans="1:10" ht="14.5" hidden="1" x14ac:dyDescent="0.25">
      <c r="A32" s="161"/>
      <c r="B32" s="161" t="s">
        <v>2431</v>
      </c>
      <c r="C32" s="162"/>
      <c r="D32" s="162"/>
      <c r="E32" s="241" t="s">
        <v>2060</v>
      </c>
      <c r="F32" s="16" t="s">
        <v>1737</v>
      </c>
      <c r="G32" s="129"/>
      <c r="H32" s="156"/>
      <c r="I32" s="74">
        <f t="shared" si="1"/>
        <v>0</v>
      </c>
      <c r="J32" s="255" t="s">
        <v>37</v>
      </c>
    </row>
    <row r="33" spans="1:10" ht="13" x14ac:dyDescent="0.25">
      <c r="A33" s="161" t="s">
        <v>2432</v>
      </c>
      <c r="B33" s="161"/>
      <c r="C33" s="162"/>
      <c r="D33" s="162"/>
      <c r="E33" s="125" t="s">
        <v>2433</v>
      </c>
      <c r="F33" s="27" t="s">
        <v>83</v>
      </c>
      <c r="G33" s="129"/>
      <c r="H33" s="156">
        <v>200</v>
      </c>
      <c r="I33" s="74">
        <f t="shared" si="1"/>
        <v>0</v>
      </c>
    </row>
    <row r="34" spans="1:10" ht="19" customHeight="1" x14ac:dyDescent="0.25">
      <c r="A34" s="161" t="s">
        <v>2434</v>
      </c>
      <c r="B34" s="161"/>
      <c r="C34" s="162"/>
      <c r="D34" s="162"/>
      <c r="E34" s="125" t="s">
        <v>2435</v>
      </c>
      <c r="F34" s="16" t="s">
        <v>66</v>
      </c>
      <c r="G34" s="129"/>
      <c r="H34" s="156">
        <v>500</v>
      </c>
      <c r="I34" s="74">
        <f t="shared" si="1"/>
        <v>0</v>
      </c>
    </row>
    <row r="35" spans="1:10" ht="35" customHeight="1" x14ac:dyDescent="0.25">
      <c r="A35" s="161" t="s">
        <v>2436</v>
      </c>
      <c r="B35" s="161"/>
      <c r="C35" s="162"/>
      <c r="D35" s="162"/>
      <c r="E35" s="242" t="s">
        <v>2437</v>
      </c>
      <c r="F35" s="16" t="s">
        <v>66</v>
      </c>
      <c r="G35" s="129"/>
      <c r="H35" s="156">
        <v>30</v>
      </c>
      <c r="I35" s="74">
        <f t="shared" si="1"/>
        <v>0</v>
      </c>
      <c r="J35" s="255" t="s">
        <v>37</v>
      </c>
    </row>
    <row r="36" spans="1:10" ht="39" hidden="1" x14ac:dyDescent="0.25">
      <c r="A36" s="161" t="s">
        <v>2438</v>
      </c>
      <c r="B36" s="161"/>
      <c r="C36" s="162"/>
      <c r="D36" s="162"/>
      <c r="E36" s="125" t="s">
        <v>2439</v>
      </c>
      <c r="F36" s="16"/>
      <c r="G36" s="16"/>
      <c r="H36" s="160"/>
      <c r="I36" s="159"/>
    </row>
    <row r="37" spans="1:10" ht="25" hidden="1" x14ac:dyDescent="0.25">
      <c r="A37" s="161"/>
      <c r="B37" s="161" t="s">
        <v>2440</v>
      </c>
      <c r="C37" s="162"/>
      <c r="D37" s="162"/>
      <c r="E37" s="241" t="s">
        <v>2441</v>
      </c>
      <c r="F37" s="16"/>
      <c r="G37" s="16"/>
      <c r="H37" s="160"/>
      <c r="I37" s="159"/>
    </row>
    <row r="38" spans="1:10" ht="25.5" hidden="1" x14ac:dyDescent="0.25">
      <c r="A38" s="161"/>
      <c r="B38" s="161"/>
      <c r="C38" s="162" t="s">
        <v>125</v>
      </c>
      <c r="D38" s="162"/>
      <c r="E38" s="241" t="s">
        <v>2442</v>
      </c>
      <c r="F38" s="16" t="s">
        <v>66</v>
      </c>
      <c r="G38" s="129"/>
      <c r="H38" s="156"/>
      <c r="I38" s="74">
        <f>G38*H38</f>
        <v>0</v>
      </c>
      <c r="J38" s="255" t="s">
        <v>37</v>
      </c>
    </row>
    <row r="39" spans="1:10" ht="25.5" hidden="1" x14ac:dyDescent="0.25">
      <c r="A39" s="161"/>
      <c r="B39" s="161"/>
      <c r="C39" s="162" t="s">
        <v>128</v>
      </c>
      <c r="D39" s="162"/>
      <c r="E39" s="241" t="s">
        <v>2443</v>
      </c>
      <c r="F39" s="16" t="s">
        <v>66</v>
      </c>
      <c r="G39" s="129"/>
      <c r="H39" s="156"/>
      <c r="I39" s="74">
        <f>G39*H39</f>
        <v>0</v>
      </c>
      <c r="J39" s="255" t="s">
        <v>37</v>
      </c>
    </row>
    <row r="40" spans="1:10" ht="38" hidden="1" x14ac:dyDescent="0.25">
      <c r="A40" s="161"/>
      <c r="B40" s="161"/>
      <c r="C40" s="162" t="s">
        <v>17</v>
      </c>
      <c r="D40" s="162"/>
      <c r="E40" s="241" t="s">
        <v>2444</v>
      </c>
      <c r="F40" s="16" t="s">
        <v>66</v>
      </c>
      <c r="G40" s="129"/>
      <c r="H40" s="156"/>
      <c r="I40" s="74">
        <f>G40*H40</f>
        <v>0</v>
      </c>
      <c r="J40" s="255" t="s">
        <v>37</v>
      </c>
    </row>
    <row r="41" spans="1:10" ht="25.5" hidden="1" x14ac:dyDescent="0.25">
      <c r="A41" s="161"/>
      <c r="B41" s="161"/>
      <c r="C41" s="162" t="s">
        <v>18</v>
      </c>
      <c r="D41" s="162"/>
      <c r="E41" s="241" t="s">
        <v>2445</v>
      </c>
      <c r="F41" s="16" t="s">
        <v>66</v>
      </c>
      <c r="G41" s="129"/>
      <c r="H41" s="156"/>
      <c r="I41" s="74">
        <f>G41*H41</f>
        <v>0</v>
      </c>
      <c r="J41" s="255" t="s">
        <v>37</v>
      </c>
    </row>
    <row r="42" spans="1:10" ht="25" hidden="1" x14ac:dyDescent="0.25">
      <c r="A42" s="161"/>
      <c r="B42" s="161" t="s">
        <v>2446</v>
      </c>
      <c r="C42" s="162"/>
      <c r="D42" s="162"/>
      <c r="E42" s="241" t="s">
        <v>2447</v>
      </c>
      <c r="F42" s="16"/>
      <c r="G42" s="16"/>
      <c r="H42" s="160"/>
      <c r="I42" s="159"/>
    </row>
    <row r="43" spans="1:10" ht="25.5" hidden="1" x14ac:dyDescent="0.25">
      <c r="A43" s="161"/>
      <c r="B43" s="161"/>
      <c r="C43" s="162" t="s">
        <v>125</v>
      </c>
      <c r="D43" s="162"/>
      <c r="E43" s="241" t="s">
        <v>2442</v>
      </c>
      <c r="F43" s="16" t="s">
        <v>66</v>
      </c>
      <c r="G43" s="129"/>
      <c r="H43" s="156"/>
      <c r="I43" s="74">
        <f>G43*H43</f>
        <v>0</v>
      </c>
      <c r="J43" s="255" t="s">
        <v>37</v>
      </c>
    </row>
    <row r="44" spans="1:10" ht="25.5" hidden="1" x14ac:dyDescent="0.25">
      <c r="A44" s="161"/>
      <c r="B44" s="161"/>
      <c r="C44" s="162" t="s">
        <v>128</v>
      </c>
      <c r="D44" s="162"/>
      <c r="E44" s="241" t="s">
        <v>2443</v>
      </c>
      <c r="F44" s="16" t="s">
        <v>66</v>
      </c>
      <c r="G44" s="129"/>
      <c r="H44" s="156"/>
      <c r="I44" s="74">
        <f>G44*H44</f>
        <v>0</v>
      </c>
      <c r="J44" s="255" t="s">
        <v>37</v>
      </c>
    </row>
    <row r="45" spans="1:10" ht="38" hidden="1" x14ac:dyDescent="0.25">
      <c r="A45" s="161"/>
      <c r="B45" s="161"/>
      <c r="C45" s="162" t="s">
        <v>17</v>
      </c>
      <c r="D45" s="162"/>
      <c r="E45" s="241" t="s">
        <v>2448</v>
      </c>
      <c r="F45" s="16" t="s">
        <v>66</v>
      </c>
      <c r="G45" s="129"/>
      <c r="H45" s="156"/>
      <c r="I45" s="74">
        <f>G45*H45</f>
        <v>0</v>
      </c>
      <c r="J45" s="255" t="s">
        <v>37</v>
      </c>
    </row>
    <row r="46" spans="1:10" ht="25.5" hidden="1" x14ac:dyDescent="0.25">
      <c r="A46" s="161"/>
      <c r="B46" s="161"/>
      <c r="C46" s="162" t="s">
        <v>18</v>
      </c>
      <c r="D46" s="162"/>
      <c r="E46" s="241" t="s">
        <v>2445</v>
      </c>
      <c r="F46" s="16" t="s">
        <v>66</v>
      </c>
      <c r="G46" s="129"/>
      <c r="H46" s="156"/>
      <c r="I46" s="74">
        <f>G46*H46</f>
        <v>0</v>
      </c>
      <c r="J46" s="255" t="s">
        <v>37</v>
      </c>
    </row>
    <row r="47" spans="1:10" ht="25" hidden="1" x14ac:dyDescent="0.25">
      <c r="A47" s="161"/>
      <c r="B47" s="161" t="s">
        <v>2449</v>
      </c>
      <c r="C47" s="162"/>
      <c r="D47" s="162"/>
      <c r="E47" s="241" t="s">
        <v>2450</v>
      </c>
      <c r="F47" s="16"/>
      <c r="G47" s="16"/>
      <c r="H47" s="160"/>
      <c r="I47" s="159"/>
    </row>
    <row r="48" spans="1:10" ht="25.5" hidden="1" x14ac:dyDescent="0.25">
      <c r="A48" s="161"/>
      <c r="B48" s="161"/>
      <c r="C48" s="162" t="s">
        <v>125</v>
      </c>
      <c r="D48" s="162"/>
      <c r="E48" s="241" t="s">
        <v>2442</v>
      </c>
      <c r="F48" s="16" t="s">
        <v>66</v>
      </c>
      <c r="G48" s="129"/>
      <c r="H48" s="156"/>
      <c r="I48" s="74">
        <f>G48*H48</f>
        <v>0</v>
      </c>
      <c r="J48" s="255" t="s">
        <v>37</v>
      </c>
    </row>
    <row r="49" spans="1:10" ht="25.5" hidden="1" x14ac:dyDescent="0.25">
      <c r="A49" s="161"/>
      <c r="B49" s="161"/>
      <c r="C49" s="162" t="s">
        <v>128</v>
      </c>
      <c r="D49" s="162"/>
      <c r="E49" s="241" t="s">
        <v>2443</v>
      </c>
      <c r="F49" s="16" t="s">
        <v>66</v>
      </c>
      <c r="G49" s="129"/>
      <c r="H49" s="156"/>
      <c r="I49" s="74">
        <f>G49*H49</f>
        <v>0</v>
      </c>
      <c r="J49" s="255" t="s">
        <v>37</v>
      </c>
    </row>
    <row r="50" spans="1:10" ht="38" hidden="1" x14ac:dyDescent="0.25">
      <c r="A50" s="161"/>
      <c r="B50" s="161"/>
      <c r="C50" s="162" t="s">
        <v>17</v>
      </c>
      <c r="D50" s="162"/>
      <c r="E50" s="241" t="s">
        <v>2444</v>
      </c>
      <c r="F50" s="16" t="s">
        <v>66</v>
      </c>
      <c r="G50" s="129"/>
      <c r="H50" s="156"/>
      <c r="I50" s="74">
        <f>G50*H50</f>
        <v>0</v>
      </c>
      <c r="J50" s="255" t="s">
        <v>37</v>
      </c>
    </row>
    <row r="51" spans="1:10" ht="25.5" hidden="1" x14ac:dyDescent="0.25">
      <c r="A51" s="161"/>
      <c r="B51" s="161"/>
      <c r="C51" s="162" t="s">
        <v>18</v>
      </c>
      <c r="D51" s="162"/>
      <c r="E51" s="241" t="s">
        <v>2445</v>
      </c>
      <c r="F51" s="16" t="s">
        <v>66</v>
      </c>
      <c r="G51" s="129"/>
      <c r="H51" s="156"/>
      <c r="I51" s="74">
        <f>G51*H51</f>
        <v>0</v>
      </c>
      <c r="J51" s="255" t="s">
        <v>37</v>
      </c>
    </row>
    <row r="52" spans="1:10" ht="39" hidden="1" x14ac:dyDescent="0.25">
      <c r="A52" s="161" t="s">
        <v>2451</v>
      </c>
      <c r="B52" s="161"/>
      <c r="C52" s="162"/>
      <c r="D52" s="162"/>
      <c r="E52" s="125" t="s">
        <v>2452</v>
      </c>
      <c r="F52" s="91"/>
      <c r="G52" s="16"/>
      <c r="H52" s="160"/>
      <c r="I52" s="159"/>
    </row>
    <row r="53" spans="1:10" ht="25" hidden="1" x14ac:dyDescent="0.25">
      <c r="A53" s="161"/>
      <c r="B53" s="161" t="s">
        <v>2453</v>
      </c>
      <c r="C53" s="162"/>
      <c r="D53" s="162"/>
      <c r="E53" s="126" t="s">
        <v>2454</v>
      </c>
      <c r="F53" s="91"/>
      <c r="G53" s="16"/>
      <c r="H53" s="160"/>
      <c r="I53" s="159"/>
    </row>
    <row r="54" spans="1:10" ht="25.5" hidden="1" x14ac:dyDescent="0.25">
      <c r="A54" s="161"/>
      <c r="B54" s="161"/>
      <c r="C54" s="162" t="s">
        <v>125</v>
      </c>
      <c r="D54" s="162"/>
      <c r="E54" s="241" t="s">
        <v>2442</v>
      </c>
      <c r="F54" s="16" t="s">
        <v>66</v>
      </c>
      <c r="G54" s="129"/>
      <c r="H54" s="156"/>
      <c r="I54" s="74">
        <f>G54*H54</f>
        <v>0</v>
      </c>
      <c r="J54" s="255" t="s">
        <v>37</v>
      </c>
    </row>
    <row r="55" spans="1:10" ht="25.5" hidden="1" x14ac:dyDescent="0.25">
      <c r="A55" s="161"/>
      <c r="B55" s="161"/>
      <c r="C55" s="162" t="s">
        <v>128</v>
      </c>
      <c r="D55" s="162"/>
      <c r="E55" s="241" t="s">
        <v>2443</v>
      </c>
      <c r="F55" s="16" t="s">
        <v>66</v>
      </c>
      <c r="G55" s="129"/>
      <c r="H55" s="156"/>
      <c r="I55" s="74">
        <f>G55*H55</f>
        <v>0</v>
      </c>
      <c r="J55" s="255" t="s">
        <v>37</v>
      </c>
    </row>
    <row r="56" spans="1:10" ht="38" hidden="1" x14ac:dyDescent="0.25">
      <c r="A56" s="161"/>
      <c r="B56" s="161"/>
      <c r="C56" s="162" t="s">
        <v>17</v>
      </c>
      <c r="D56" s="162"/>
      <c r="E56" s="241" t="s">
        <v>2444</v>
      </c>
      <c r="F56" s="16" t="s">
        <v>66</v>
      </c>
      <c r="G56" s="129"/>
      <c r="H56" s="156"/>
      <c r="I56" s="74">
        <f>G56*H56</f>
        <v>0</v>
      </c>
      <c r="J56" s="255" t="s">
        <v>37</v>
      </c>
    </row>
    <row r="57" spans="1:10" ht="25.5" hidden="1" x14ac:dyDescent="0.25">
      <c r="A57" s="161"/>
      <c r="B57" s="161"/>
      <c r="C57" s="162" t="s">
        <v>18</v>
      </c>
      <c r="D57" s="162"/>
      <c r="E57" s="241" t="s">
        <v>2445</v>
      </c>
      <c r="F57" s="16" t="s">
        <v>66</v>
      </c>
      <c r="G57" s="129"/>
      <c r="H57" s="156"/>
      <c r="I57" s="74">
        <f>G57*H57</f>
        <v>0</v>
      </c>
      <c r="J57" s="255" t="s">
        <v>37</v>
      </c>
    </row>
    <row r="58" spans="1:10" ht="25" hidden="1" x14ac:dyDescent="0.25">
      <c r="A58" s="161"/>
      <c r="B58" s="161" t="s">
        <v>2455</v>
      </c>
      <c r="C58" s="162"/>
      <c r="D58" s="162"/>
      <c r="E58" s="241" t="s">
        <v>2456</v>
      </c>
      <c r="F58" s="91"/>
      <c r="G58" s="16"/>
      <c r="H58" s="160"/>
      <c r="I58" s="159"/>
    </row>
    <row r="59" spans="1:10" ht="25.5" hidden="1" x14ac:dyDescent="0.25">
      <c r="A59" s="161"/>
      <c r="B59" s="161"/>
      <c r="C59" s="162" t="s">
        <v>125</v>
      </c>
      <c r="D59" s="162"/>
      <c r="E59" s="241" t="s">
        <v>2442</v>
      </c>
      <c r="F59" s="16" t="s">
        <v>66</v>
      </c>
      <c r="G59" s="129"/>
      <c r="H59" s="156"/>
      <c r="I59" s="74">
        <f>G59*H59</f>
        <v>0</v>
      </c>
      <c r="J59" s="255" t="s">
        <v>37</v>
      </c>
    </row>
    <row r="60" spans="1:10" ht="25.5" hidden="1" x14ac:dyDescent="0.25">
      <c r="A60" s="161"/>
      <c r="B60" s="161"/>
      <c r="C60" s="162" t="s">
        <v>128</v>
      </c>
      <c r="D60" s="162"/>
      <c r="E60" s="241" t="s">
        <v>2443</v>
      </c>
      <c r="F60" s="16" t="s">
        <v>66</v>
      </c>
      <c r="G60" s="129"/>
      <c r="H60" s="156"/>
      <c r="I60" s="74">
        <f>G60*H60</f>
        <v>0</v>
      </c>
      <c r="J60" s="255" t="s">
        <v>37</v>
      </c>
    </row>
    <row r="61" spans="1:10" ht="38" hidden="1" x14ac:dyDescent="0.25">
      <c r="A61" s="161"/>
      <c r="B61" s="161"/>
      <c r="C61" s="162" t="s">
        <v>17</v>
      </c>
      <c r="D61" s="162"/>
      <c r="E61" s="241" t="s">
        <v>2444</v>
      </c>
      <c r="F61" s="16" t="s">
        <v>66</v>
      </c>
      <c r="G61" s="129"/>
      <c r="H61" s="156"/>
      <c r="I61" s="74">
        <f>G61*H61</f>
        <v>0</v>
      </c>
      <c r="J61" s="255" t="s">
        <v>37</v>
      </c>
    </row>
    <row r="62" spans="1:10" ht="25.5" hidden="1" x14ac:dyDescent="0.25">
      <c r="A62" s="161"/>
      <c r="B62" s="161"/>
      <c r="C62" s="162" t="s">
        <v>18</v>
      </c>
      <c r="D62" s="162"/>
      <c r="E62" s="241" t="s">
        <v>2445</v>
      </c>
      <c r="F62" s="16" t="s">
        <v>66</v>
      </c>
      <c r="G62" s="499"/>
      <c r="H62" s="156"/>
      <c r="I62" s="74">
        <f>G62*H62</f>
        <v>0</v>
      </c>
      <c r="J62" s="255" t="s">
        <v>37</v>
      </c>
    </row>
    <row r="63" spans="1:10" ht="25" hidden="1" x14ac:dyDescent="0.25">
      <c r="A63" s="161"/>
      <c r="B63" s="161" t="s">
        <v>2457</v>
      </c>
      <c r="C63" s="162"/>
      <c r="D63" s="162"/>
      <c r="E63" s="126" t="s">
        <v>2458</v>
      </c>
      <c r="F63" s="91"/>
      <c r="G63" s="16"/>
      <c r="H63" s="160"/>
      <c r="I63" s="159"/>
    </row>
    <row r="64" spans="1:10" ht="25.5" hidden="1" x14ac:dyDescent="0.25">
      <c r="A64" s="161"/>
      <c r="B64" s="161"/>
      <c r="C64" s="162" t="s">
        <v>125</v>
      </c>
      <c r="D64" s="162"/>
      <c r="E64" s="241" t="s">
        <v>2442</v>
      </c>
      <c r="F64" s="16" t="s">
        <v>66</v>
      </c>
      <c r="G64" s="129"/>
      <c r="H64" s="156"/>
      <c r="I64" s="74">
        <f>G64*H64</f>
        <v>0</v>
      </c>
      <c r="J64" s="255" t="s">
        <v>37</v>
      </c>
    </row>
    <row r="65" spans="1:11" ht="25.5" hidden="1" x14ac:dyDescent="0.25">
      <c r="A65" s="161"/>
      <c r="B65" s="161"/>
      <c r="C65" s="162" t="s">
        <v>128</v>
      </c>
      <c r="D65" s="162"/>
      <c r="E65" s="241" t="s">
        <v>2443</v>
      </c>
      <c r="F65" s="16" t="s">
        <v>66</v>
      </c>
      <c r="G65" s="129"/>
      <c r="H65" s="156"/>
      <c r="I65" s="74">
        <f>G65*H65</f>
        <v>0</v>
      </c>
      <c r="J65" s="255" t="s">
        <v>37</v>
      </c>
    </row>
    <row r="66" spans="1:11" ht="38" hidden="1" x14ac:dyDescent="0.25">
      <c r="A66" s="161"/>
      <c r="B66" s="161"/>
      <c r="C66" s="162" t="s">
        <v>17</v>
      </c>
      <c r="D66" s="162"/>
      <c r="E66" s="241" t="s">
        <v>2448</v>
      </c>
      <c r="F66" s="16" t="s">
        <v>66</v>
      </c>
      <c r="G66" s="129"/>
      <c r="H66" s="156"/>
      <c r="I66" s="74">
        <f>G66*H66</f>
        <v>0</v>
      </c>
      <c r="J66" s="255" t="s">
        <v>37</v>
      </c>
    </row>
    <row r="67" spans="1:11" ht="25.5" hidden="1" x14ac:dyDescent="0.25">
      <c r="A67" s="161"/>
      <c r="B67" s="161"/>
      <c r="C67" s="162" t="s">
        <v>18</v>
      </c>
      <c r="D67" s="162"/>
      <c r="E67" s="241" t="s">
        <v>2445</v>
      </c>
      <c r="F67" s="16" t="s">
        <v>66</v>
      </c>
      <c r="G67" s="129"/>
      <c r="H67" s="156"/>
      <c r="I67" s="74">
        <f>G67*H67</f>
        <v>0</v>
      </c>
      <c r="J67" s="255" t="s">
        <v>37</v>
      </c>
    </row>
    <row r="68" spans="1:11" ht="39" x14ac:dyDescent="0.25">
      <c r="A68" s="161" t="s">
        <v>2459</v>
      </c>
      <c r="B68" s="161"/>
      <c r="C68" s="162"/>
      <c r="D68" s="162"/>
      <c r="E68" s="242" t="s">
        <v>2460</v>
      </c>
      <c r="F68" s="16"/>
      <c r="G68" s="16"/>
      <c r="H68" s="160"/>
      <c r="I68" s="159"/>
    </row>
    <row r="69" spans="1:11" ht="25" hidden="1" x14ac:dyDescent="0.25">
      <c r="A69" s="161"/>
      <c r="B69" s="161" t="s">
        <v>2461</v>
      </c>
      <c r="C69" s="162"/>
      <c r="D69" s="162"/>
      <c r="E69" s="126" t="s">
        <v>2462</v>
      </c>
      <c r="F69" s="91"/>
      <c r="G69" s="16"/>
      <c r="H69" s="160"/>
      <c r="I69" s="159"/>
    </row>
    <row r="70" spans="1:11" ht="25.5" hidden="1" x14ac:dyDescent="0.25">
      <c r="A70" s="161"/>
      <c r="B70" s="161"/>
      <c r="C70" s="162" t="s">
        <v>125</v>
      </c>
      <c r="D70" s="162"/>
      <c r="E70" s="241" t="s">
        <v>2442</v>
      </c>
      <c r="F70" s="16" t="s">
        <v>66</v>
      </c>
      <c r="G70" s="129"/>
      <c r="H70" s="156"/>
      <c r="I70" s="74">
        <f>G70*H70</f>
        <v>0</v>
      </c>
      <c r="J70" s="255" t="s">
        <v>37</v>
      </c>
    </row>
    <row r="71" spans="1:11" ht="25.5" hidden="1" x14ac:dyDescent="0.25">
      <c r="A71" s="161"/>
      <c r="B71" s="161"/>
      <c r="C71" s="162" t="s">
        <v>128</v>
      </c>
      <c r="D71" s="162"/>
      <c r="E71" s="241" t="s">
        <v>2443</v>
      </c>
      <c r="F71" s="16" t="s">
        <v>66</v>
      </c>
      <c r="G71" s="129"/>
      <c r="H71" s="156"/>
      <c r="I71" s="74">
        <f>G71*H71</f>
        <v>0</v>
      </c>
      <c r="J71" s="255" t="s">
        <v>37</v>
      </c>
    </row>
    <row r="72" spans="1:11" ht="38" hidden="1" x14ac:dyDescent="0.25">
      <c r="A72" s="161"/>
      <c r="B72" s="161"/>
      <c r="C72" s="162" t="s">
        <v>17</v>
      </c>
      <c r="D72" s="162"/>
      <c r="E72" s="241" t="s">
        <v>2444</v>
      </c>
      <c r="F72" s="16" t="s">
        <v>66</v>
      </c>
      <c r="G72" s="129"/>
      <c r="H72" s="156"/>
      <c r="I72" s="74">
        <f>G72*H72</f>
        <v>0</v>
      </c>
      <c r="J72" s="255" t="s">
        <v>37</v>
      </c>
    </row>
    <row r="73" spans="1:11" ht="25.5" hidden="1" x14ac:dyDescent="0.25">
      <c r="A73" s="161"/>
      <c r="B73" s="161"/>
      <c r="C73" s="162" t="s">
        <v>18</v>
      </c>
      <c r="D73" s="162"/>
      <c r="E73" s="241" t="s">
        <v>2445</v>
      </c>
      <c r="F73" s="16" t="s">
        <v>66</v>
      </c>
      <c r="G73" s="129"/>
      <c r="H73" s="156"/>
      <c r="I73" s="74">
        <f>G73*H73</f>
        <v>0</v>
      </c>
      <c r="J73" s="255" t="s">
        <v>37</v>
      </c>
    </row>
    <row r="74" spans="1:11" ht="25" x14ac:dyDescent="0.25">
      <c r="A74" s="161"/>
      <c r="B74" s="161" t="s">
        <v>2463</v>
      </c>
      <c r="C74" s="162"/>
      <c r="D74" s="162"/>
      <c r="E74" s="241" t="s">
        <v>2464</v>
      </c>
      <c r="F74" s="27"/>
      <c r="G74" s="16"/>
      <c r="H74" s="160"/>
      <c r="I74" s="159"/>
    </row>
    <row r="75" spans="1:11" ht="25" x14ac:dyDescent="0.25">
      <c r="A75" s="161"/>
      <c r="B75" s="161"/>
      <c r="C75" s="162" t="s">
        <v>125</v>
      </c>
      <c r="D75" s="162"/>
      <c r="E75" s="241" t="s">
        <v>5743</v>
      </c>
      <c r="F75" s="16" t="s">
        <v>66</v>
      </c>
      <c r="G75" s="499"/>
      <c r="H75" s="156">
        <v>280</v>
      </c>
      <c r="I75" s="74">
        <f>G75*H75</f>
        <v>0</v>
      </c>
      <c r="J75" s="255" t="s">
        <v>37</v>
      </c>
      <c r="K75" s="223" t="s">
        <v>2465</v>
      </c>
    </row>
    <row r="76" spans="1:11" ht="25.5" hidden="1" x14ac:dyDescent="0.25">
      <c r="A76" s="161"/>
      <c r="B76" s="161"/>
      <c r="C76" s="162" t="s">
        <v>128</v>
      </c>
      <c r="D76" s="162"/>
      <c r="E76" s="241" t="s">
        <v>2443</v>
      </c>
      <c r="F76" s="16" t="s">
        <v>66</v>
      </c>
      <c r="G76" s="129"/>
      <c r="H76" s="156"/>
      <c r="I76" s="74">
        <f>G76*H76</f>
        <v>0</v>
      </c>
      <c r="J76" s="255" t="s">
        <v>37</v>
      </c>
    </row>
    <row r="77" spans="1:11" ht="38" hidden="1" x14ac:dyDescent="0.25">
      <c r="A77" s="161"/>
      <c r="B77" s="161"/>
      <c r="C77" s="162" t="s">
        <v>17</v>
      </c>
      <c r="D77" s="162"/>
      <c r="E77" s="241" t="s">
        <v>2466</v>
      </c>
      <c r="F77" s="16" t="s">
        <v>66</v>
      </c>
      <c r="G77" s="129"/>
      <c r="H77" s="156"/>
      <c r="I77" s="74">
        <f>G77*H77</f>
        <v>0</v>
      </c>
      <c r="J77" s="255" t="s">
        <v>37</v>
      </c>
    </row>
    <row r="78" spans="1:11" ht="25.5" hidden="1" x14ac:dyDescent="0.25">
      <c r="A78" s="161"/>
      <c r="B78" s="161"/>
      <c r="C78" s="162" t="s">
        <v>18</v>
      </c>
      <c r="D78" s="162"/>
      <c r="E78" s="241" t="s">
        <v>2445</v>
      </c>
      <c r="F78" s="16" t="s">
        <v>66</v>
      </c>
      <c r="H78" s="156"/>
      <c r="I78" s="74">
        <f t="shared" ref="I78:I79" si="2">G78*H78</f>
        <v>0</v>
      </c>
      <c r="J78" s="255" t="s">
        <v>37</v>
      </c>
    </row>
    <row r="79" spans="1:11" ht="25" hidden="1" x14ac:dyDescent="0.25">
      <c r="A79" s="161"/>
      <c r="B79" s="161" t="s">
        <v>2467</v>
      </c>
      <c r="C79" s="162"/>
      <c r="D79" s="162"/>
      <c r="E79" s="241" t="s">
        <v>2468</v>
      </c>
      <c r="F79" s="27"/>
      <c r="G79" s="16"/>
      <c r="H79" s="160"/>
      <c r="I79" s="74">
        <f t="shared" si="2"/>
        <v>0</v>
      </c>
    </row>
    <row r="80" spans="1:11" ht="25.5" hidden="1" x14ac:dyDescent="0.25">
      <c r="A80" s="161"/>
      <c r="B80" s="161"/>
      <c r="C80" s="162" t="s">
        <v>125</v>
      </c>
      <c r="D80" s="162"/>
      <c r="E80" s="241" t="s">
        <v>2442</v>
      </c>
      <c r="F80" s="16" t="s">
        <v>66</v>
      </c>
      <c r="G80" s="129"/>
      <c r="H80" s="156"/>
      <c r="I80" s="74">
        <f>G80*H80</f>
        <v>0</v>
      </c>
      <c r="J80" s="255" t="s">
        <v>37</v>
      </c>
    </row>
    <row r="81" spans="1:10" ht="25.5" hidden="1" x14ac:dyDescent="0.25">
      <c r="A81" s="161"/>
      <c r="B81" s="161"/>
      <c r="C81" s="162" t="s">
        <v>128</v>
      </c>
      <c r="D81" s="162"/>
      <c r="E81" s="241" t="s">
        <v>2443</v>
      </c>
      <c r="F81" s="16" t="s">
        <v>66</v>
      </c>
      <c r="G81" s="129"/>
      <c r="H81" s="156"/>
      <c r="I81" s="74">
        <f>G81*H81</f>
        <v>0</v>
      </c>
      <c r="J81" s="255" t="s">
        <v>37</v>
      </c>
    </row>
    <row r="82" spans="1:10" ht="38" hidden="1" x14ac:dyDescent="0.25">
      <c r="A82" s="161"/>
      <c r="B82" s="161"/>
      <c r="C82" s="162" t="s">
        <v>17</v>
      </c>
      <c r="D82" s="162"/>
      <c r="E82" s="241" t="s">
        <v>2444</v>
      </c>
      <c r="F82" s="16" t="s">
        <v>66</v>
      </c>
      <c r="G82" s="129"/>
      <c r="H82" s="156"/>
      <c r="I82" s="74">
        <f>G82*H82</f>
        <v>0</v>
      </c>
      <c r="J82" s="255" t="s">
        <v>37</v>
      </c>
    </row>
    <row r="83" spans="1:10" ht="25.5" hidden="1" x14ac:dyDescent="0.25">
      <c r="A83" s="161"/>
      <c r="B83" s="161"/>
      <c r="C83" s="162" t="s">
        <v>18</v>
      </c>
      <c r="D83" s="162"/>
      <c r="E83" s="241" t="s">
        <v>2445</v>
      </c>
      <c r="F83" s="16" t="s">
        <v>66</v>
      </c>
      <c r="G83" s="129"/>
      <c r="H83" s="156"/>
      <c r="I83" s="74">
        <f>G83*H83</f>
        <v>0</v>
      </c>
      <c r="J83" s="255" t="s">
        <v>37</v>
      </c>
    </row>
    <row r="84" spans="1:10" ht="39" hidden="1" x14ac:dyDescent="0.25">
      <c r="A84" s="161" t="s">
        <v>2469</v>
      </c>
      <c r="B84" s="161"/>
      <c r="C84" s="162"/>
      <c r="D84" s="162"/>
      <c r="E84" s="125" t="s">
        <v>2470</v>
      </c>
      <c r="F84" s="27"/>
      <c r="G84" s="16"/>
      <c r="H84" s="160"/>
      <c r="I84" s="159"/>
    </row>
    <row r="85" spans="1:10" ht="25" hidden="1" x14ac:dyDescent="0.25">
      <c r="A85" s="161"/>
      <c r="B85" s="161" t="s">
        <v>2471</v>
      </c>
      <c r="C85" s="162"/>
      <c r="D85" s="162"/>
      <c r="E85" s="241" t="s">
        <v>2441</v>
      </c>
      <c r="F85" s="27"/>
      <c r="G85" s="16"/>
      <c r="H85" s="160"/>
      <c r="I85" s="159"/>
    </row>
    <row r="86" spans="1:10" ht="25.5" hidden="1" x14ac:dyDescent="0.25">
      <c r="A86" s="161"/>
      <c r="B86" s="161"/>
      <c r="C86" s="162" t="s">
        <v>125</v>
      </c>
      <c r="D86" s="162"/>
      <c r="E86" s="241" t="s">
        <v>2442</v>
      </c>
      <c r="F86" s="16" t="s">
        <v>66</v>
      </c>
      <c r="G86" s="129"/>
      <c r="H86" s="156"/>
      <c r="I86" s="74">
        <f>G86*H86</f>
        <v>0</v>
      </c>
      <c r="J86" s="255" t="s">
        <v>37</v>
      </c>
    </row>
    <row r="87" spans="1:10" ht="25.5" hidden="1" x14ac:dyDescent="0.25">
      <c r="A87" s="161"/>
      <c r="B87" s="161"/>
      <c r="C87" s="162" t="s">
        <v>128</v>
      </c>
      <c r="D87" s="162"/>
      <c r="E87" s="241" t="s">
        <v>2443</v>
      </c>
      <c r="F87" s="16" t="s">
        <v>66</v>
      </c>
      <c r="G87" s="129"/>
      <c r="H87" s="156"/>
      <c r="I87" s="74">
        <f>G87*H87</f>
        <v>0</v>
      </c>
      <c r="J87" s="255" t="s">
        <v>37</v>
      </c>
    </row>
    <row r="88" spans="1:10" ht="38" hidden="1" x14ac:dyDescent="0.25">
      <c r="A88" s="161"/>
      <c r="B88" s="161"/>
      <c r="C88" s="162" t="s">
        <v>17</v>
      </c>
      <c r="D88" s="162"/>
      <c r="E88" s="241" t="s">
        <v>2444</v>
      </c>
      <c r="F88" s="16" t="s">
        <v>66</v>
      </c>
      <c r="G88" s="129"/>
      <c r="H88" s="156"/>
      <c r="I88" s="74">
        <f>G88*H88</f>
        <v>0</v>
      </c>
      <c r="J88" s="255" t="s">
        <v>37</v>
      </c>
    </row>
    <row r="89" spans="1:10" ht="25.5" hidden="1" x14ac:dyDescent="0.25">
      <c r="A89" s="161"/>
      <c r="B89" s="161"/>
      <c r="C89" s="162" t="s">
        <v>18</v>
      </c>
      <c r="D89" s="162"/>
      <c r="E89" s="241" t="s">
        <v>2445</v>
      </c>
      <c r="F89" s="16" t="s">
        <v>66</v>
      </c>
      <c r="G89" s="129"/>
      <c r="H89" s="156"/>
      <c r="I89" s="74">
        <f>G89*H89</f>
        <v>0</v>
      </c>
      <c r="J89" s="255" t="s">
        <v>37</v>
      </c>
    </row>
    <row r="90" spans="1:10" ht="25" hidden="1" x14ac:dyDescent="0.25">
      <c r="A90" s="161"/>
      <c r="B90" s="161" t="s">
        <v>2472</v>
      </c>
      <c r="C90" s="162"/>
      <c r="D90" s="162"/>
      <c r="E90" s="241" t="s">
        <v>2447</v>
      </c>
      <c r="F90" s="27"/>
      <c r="G90" s="16"/>
      <c r="H90" s="160"/>
      <c r="I90" s="159"/>
    </row>
    <row r="91" spans="1:10" ht="25.5" hidden="1" x14ac:dyDescent="0.25">
      <c r="A91" s="161"/>
      <c r="B91" s="161"/>
      <c r="C91" s="162" t="s">
        <v>125</v>
      </c>
      <c r="D91" s="162"/>
      <c r="E91" s="241" t="s">
        <v>2442</v>
      </c>
      <c r="F91" s="16" t="s">
        <v>66</v>
      </c>
      <c r="G91" s="129"/>
      <c r="H91" s="156"/>
      <c r="I91" s="74">
        <f>G91*H91</f>
        <v>0</v>
      </c>
      <c r="J91" s="255" t="s">
        <v>37</v>
      </c>
    </row>
    <row r="92" spans="1:10" ht="25.5" hidden="1" x14ac:dyDescent="0.25">
      <c r="A92" s="161"/>
      <c r="B92" s="161"/>
      <c r="C92" s="162" t="s">
        <v>128</v>
      </c>
      <c r="D92" s="162"/>
      <c r="E92" s="241" t="s">
        <v>2443</v>
      </c>
      <c r="F92" s="16" t="s">
        <v>66</v>
      </c>
      <c r="G92" s="129"/>
      <c r="H92" s="156"/>
      <c r="I92" s="74">
        <f>G92*H92</f>
        <v>0</v>
      </c>
      <c r="J92" s="255" t="s">
        <v>37</v>
      </c>
    </row>
    <row r="93" spans="1:10" ht="38" hidden="1" x14ac:dyDescent="0.25">
      <c r="A93" s="161"/>
      <c r="B93" s="161"/>
      <c r="C93" s="162" t="s">
        <v>17</v>
      </c>
      <c r="D93" s="162"/>
      <c r="E93" s="241" t="s">
        <v>2444</v>
      </c>
      <c r="F93" s="16" t="s">
        <v>66</v>
      </c>
      <c r="G93" s="129"/>
      <c r="H93" s="156"/>
      <c r="I93" s="74">
        <f>G93*H93</f>
        <v>0</v>
      </c>
      <c r="J93" s="255" t="s">
        <v>37</v>
      </c>
    </row>
    <row r="94" spans="1:10" ht="25.5" hidden="1" x14ac:dyDescent="0.25">
      <c r="A94" s="161"/>
      <c r="B94" s="161"/>
      <c r="C94" s="162" t="s">
        <v>18</v>
      </c>
      <c r="D94" s="162"/>
      <c r="E94" s="241" t="s">
        <v>2445</v>
      </c>
      <c r="F94" s="16" t="s">
        <v>66</v>
      </c>
      <c r="G94" s="129"/>
      <c r="H94" s="156"/>
      <c r="I94" s="74">
        <f>G94*H94</f>
        <v>0</v>
      </c>
      <c r="J94" s="255" t="s">
        <v>37</v>
      </c>
    </row>
    <row r="95" spans="1:10" ht="25" hidden="1" x14ac:dyDescent="0.25">
      <c r="A95" s="161"/>
      <c r="B95" s="161" t="s">
        <v>2473</v>
      </c>
      <c r="C95" s="162"/>
      <c r="D95" s="162"/>
      <c r="E95" s="241" t="s">
        <v>2450</v>
      </c>
      <c r="F95" s="27"/>
      <c r="G95" s="16"/>
      <c r="H95" s="160"/>
      <c r="I95" s="159"/>
    </row>
    <row r="96" spans="1:10" ht="25.5" hidden="1" x14ac:dyDescent="0.25">
      <c r="A96" s="161"/>
      <c r="B96" s="161"/>
      <c r="C96" s="162" t="s">
        <v>125</v>
      </c>
      <c r="D96" s="162"/>
      <c r="E96" s="241" t="s">
        <v>2442</v>
      </c>
      <c r="F96" s="16" t="s">
        <v>66</v>
      </c>
      <c r="G96" s="129"/>
      <c r="H96" s="156"/>
      <c r="I96" s="74">
        <f>G96*H96</f>
        <v>0</v>
      </c>
      <c r="J96" s="255" t="s">
        <v>37</v>
      </c>
    </row>
    <row r="97" spans="1:11" ht="25.5" hidden="1" x14ac:dyDescent="0.25">
      <c r="A97" s="161"/>
      <c r="B97" s="161"/>
      <c r="C97" s="162" t="s">
        <v>128</v>
      </c>
      <c r="D97" s="162"/>
      <c r="E97" s="241" t="s">
        <v>2443</v>
      </c>
      <c r="F97" s="16" t="s">
        <v>66</v>
      </c>
      <c r="G97" s="129"/>
      <c r="H97" s="156"/>
      <c r="I97" s="74">
        <f>G97*H97</f>
        <v>0</v>
      </c>
      <c r="J97" s="255" t="s">
        <v>37</v>
      </c>
    </row>
    <row r="98" spans="1:11" ht="38" hidden="1" x14ac:dyDescent="0.25">
      <c r="A98" s="161"/>
      <c r="B98" s="161"/>
      <c r="C98" s="162" t="s">
        <v>17</v>
      </c>
      <c r="D98" s="162"/>
      <c r="E98" s="241" t="s">
        <v>2444</v>
      </c>
      <c r="F98" s="16" t="s">
        <v>66</v>
      </c>
      <c r="G98" s="129"/>
      <c r="H98" s="156"/>
      <c r="I98" s="74">
        <f>G98*H98</f>
        <v>0</v>
      </c>
      <c r="J98" s="255" t="s">
        <v>37</v>
      </c>
    </row>
    <row r="99" spans="1:11" ht="25.5" hidden="1" x14ac:dyDescent="0.25">
      <c r="A99" s="161"/>
      <c r="B99" s="161"/>
      <c r="C99" s="162" t="s">
        <v>18</v>
      </c>
      <c r="D99" s="162"/>
      <c r="E99" s="241" t="s">
        <v>2445</v>
      </c>
      <c r="F99" s="16" t="s">
        <v>66</v>
      </c>
      <c r="G99" s="129"/>
      <c r="H99" s="156"/>
      <c r="I99" s="74">
        <f>G99*H99</f>
        <v>0</v>
      </c>
      <c r="J99" s="255" t="s">
        <v>37</v>
      </c>
    </row>
    <row r="100" spans="1:11" ht="39" x14ac:dyDescent="0.25">
      <c r="A100" s="161" t="s">
        <v>2474</v>
      </c>
      <c r="B100" s="161"/>
      <c r="C100" s="162"/>
      <c r="D100" s="162"/>
      <c r="E100" s="242" t="s">
        <v>2475</v>
      </c>
      <c r="F100" s="16"/>
      <c r="G100" s="16"/>
      <c r="H100" s="160"/>
      <c r="I100" s="159"/>
    </row>
    <row r="101" spans="1:11" ht="25" hidden="1" x14ac:dyDescent="0.25">
      <c r="A101" s="161"/>
      <c r="B101" s="161" t="s">
        <v>2476</v>
      </c>
      <c r="C101" s="162"/>
      <c r="D101" s="162"/>
      <c r="E101" s="241" t="s">
        <v>2454</v>
      </c>
      <c r="F101" s="91"/>
      <c r="G101" s="16"/>
      <c r="H101" s="160"/>
      <c r="I101" s="159"/>
    </row>
    <row r="102" spans="1:11" ht="25.5" hidden="1" x14ac:dyDescent="0.25">
      <c r="A102" s="161"/>
      <c r="B102" s="161"/>
      <c r="C102" s="162" t="s">
        <v>125</v>
      </c>
      <c r="D102" s="162"/>
      <c r="E102" s="241" t="s">
        <v>2442</v>
      </c>
      <c r="F102" s="16" t="s">
        <v>66</v>
      </c>
      <c r="G102" s="129"/>
      <c r="H102" s="156"/>
      <c r="I102" s="74">
        <f>G102*H102</f>
        <v>0</v>
      </c>
      <c r="J102" s="255" t="s">
        <v>37</v>
      </c>
    </row>
    <row r="103" spans="1:11" ht="25.5" hidden="1" x14ac:dyDescent="0.25">
      <c r="A103" s="161"/>
      <c r="B103" s="161"/>
      <c r="C103" s="162" t="s">
        <v>128</v>
      </c>
      <c r="D103" s="162"/>
      <c r="E103" s="241" t="s">
        <v>2443</v>
      </c>
      <c r="F103" s="16" t="s">
        <v>66</v>
      </c>
      <c r="G103" s="129"/>
      <c r="H103" s="156"/>
      <c r="I103" s="74">
        <f>G103*H103</f>
        <v>0</v>
      </c>
      <c r="J103" s="255" t="s">
        <v>37</v>
      </c>
    </row>
    <row r="104" spans="1:11" ht="38" hidden="1" x14ac:dyDescent="0.25">
      <c r="A104" s="161"/>
      <c r="B104" s="161"/>
      <c r="C104" s="162" t="s">
        <v>17</v>
      </c>
      <c r="D104" s="162"/>
      <c r="E104" s="241" t="s">
        <v>2444</v>
      </c>
      <c r="F104" s="16" t="s">
        <v>66</v>
      </c>
      <c r="G104" s="129"/>
      <c r="H104" s="156"/>
      <c r="I104" s="74">
        <f>G104*H104</f>
        <v>0</v>
      </c>
      <c r="J104" s="255" t="s">
        <v>37</v>
      </c>
    </row>
    <row r="105" spans="1:11" ht="25.5" hidden="1" x14ac:dyDescent="0.25">
      <c r="A105" s="161"/>
      <c r="B105" s="161"/>
      <c r="C105" s="162" t="s">
        <v>18</v>
      </c>
      <c r="D105" s="162"/>
      <c r="E105" s="241" t="s">
        <v>2477</v>
      </c>
      <c r="F105" s="16" t="s">
        <v>66</v>
      </c>
      <c r="G105" s="129"/>
      <c r="H105" s="156"/>
      <c r="I105" s="74">
        <f>G105*H105</f>
        <v>0</v>
      </c>
      <c r="J105" s="255" t="s">
        <v>37</v>
      </c>
    </row>
    <row r="106" spans="1:11" ht="25" x14ac:dyDescent="0.25">
      <c r="A106" s="161"/>
      <c r="B106" s="161" t="s">
        <v>2478</v>
      </c>
      <c r="C106" s="162"/>
      <c r="D106" s="162"/>
      <c r="E106" s="241" t="s">
        <v>2456</v>
      </c>
      <c r="F106" s="27"/>
      <c r="G106" s="16"/>
      <c r="H106" s="160"/>
      <c r="I106" s="159"/>
    </row>
    <row r="107" spans="1:11" ht="25.5" hidden="1" x14ac:dyDescent="0.25">
      <c r="A107" s="161"/>
      <c r="B107" s="161"/>
      <c r="C107" s="162" t="s">
        <v>125</v>
      </c>
      <c r="D107" s="162"/>
      <c r="E107" s="241" t="s">
        <v>2442</v>
      </c>
      <c r="F107" s="16" t="s">
        <v>66</v>
      </c>
      <c r="G107" s="129"/>
      <c r="H107" s="156"/>
      <c r="I107" s="74">
        <f>G107*H107</f>
        <v>0</v>
      </c>
      <c r="J107" s="255" t="s">
        <v>37</v>
      </c>
    </row>
    <row r="108" spans="1:11" ht="25.5" hidden="1" x14ac:dyDescent="0.25">
      <c r="A108" s="161"/>
      <c r="B108" s="161"/>
      <c r="C108" s="162" t="s">
        <v>128</v>
      </c>
      <c r="D108" s="162"/>
      <c r="E108" s="241" t="s">
        <v>2443</v>
      </c>
      <c r="F108" s="16" t="s">
        <v>66</v>
      </c>
      <c r="G108" s="129"/>
      <c r="H108" s="156"/>
      <c r="I108" s="74">
        <f>G108*H108</f>
        <v>0</v>
      </c>
      <c r="J108" s="255" t="s">
        <v>37</v>
      </c>
    </row>
    <row r="109" spans="1:11" ht="38" hidden="1" x14ac:dyDescent="0.25">
      <c r="A109" s="161"/>
      <c r="B109" s="161"/>
      <c r="C109" s="162" t="s">
        <v>17</v>
      </c>
      <c r="D109" s="162"/>
      <c r="E109" s="241" t="s">
        <v>2444</v>
      </c>
      <c r="F109" s="16" t="s">
        <v>66</v>
      </c>
      <c r="G109" s="129"/>
      <c r="H109" s="156"/>
      <c r="I109" s="74">
        <f>G109*H109</f>
        <v>0</v>
      </c>
      <c r="J109" s="255" t="s">
        <v>37</v>
      </c>
    </row>
    <row r="110" spans="1:11" ht="25" x14ac:dyDescent="0.25">
      <c r="A110" s="161"/>
      <c r="B110" s="161"/>
      <c r="C110" s="162" t="s">
        <v>18</v>
      </c>
      <c r="D110" s="162"/>
      <c r="E110" s="241" t="s">
        <v>2479</v>
      </c>
      <c r="F110" s="16" t="s">
        <v>66</v>
      </c>
      <c r="G110" s="129"/>
      <c r="H110" s="156">
        <v>280</v>
      </c>
      <c r="I110" s="74">
        <f>G110*H110</f>
        <v>0</v>
      </c>
      <c r="J110" s="255" t="s">
        <v>37</v>
      </c>
      <c r="K110" s="223" t="s">
        <v>2480</v>
      </c>
    </row>
    <row r="111" spans="1:11" ht="25" hidden="1" x14ac:dyDescent="0.25">
      <c r="A111" s="161"/>
      <c r="B111" s="161" t="s">
        <v>2481</v>
      </c>
      <c r="C111" s="162"/>
      <c r="D111" s="162"/>
      <c r="E111" s="241" t="s">
        <v>2458</v>
      </c>
      <c r="F111" s="27"/>
      <c r="G111" s="16"/>
      <c r="H111" s="160"/>
      <c r="I111" s="159"/>
    </row>
    <row r="112" spans="1:11" ht="25.5" hidden="1" x14ac:dyDescent="0.25">
      <c r="A112" s="161"/>
      <c r="B112" s="161"/>
      <c r="C112" s="162" t="s">
        <v>125</v>
      </c>
      <c r="D112" s="162"/>
      <c r="E112" s="241" t="s">
        <v>2442</v>
      </c>
      <c r="F112" s="16" t="s">
        <v>66</v>
      </c>
      <c r="G112" s="129"/>
      <c r="H112" s="156"/>
      <c r="I112" s="74">
        <f>G112*H112</f>
        <v>0</v>
      </c>
      <c r="J112" s="255" t="s">
        <v>37</v>
      </c>
    </row>
    <row r="113" spans="1:10" ht="25.5" hidden="1" x14ac:dyDescent="0.25">
      <c r="A113" s="161"/>
      <c r="B113" s="161"/>
      <c r="C113" s="162" t="s">
        <v>128</v>
      </c>
      <c r="D113" s="162"/>
      <c r="E113" s="241" t="s">
        <v>2443</v>
      </c>
      <c r="F113" s="16" t="s">
        <v>66</v>
      </c>
      <c r="G113" s="129"/>
      <c r="H113" s="156"/>
      <c r="I113" s="74">
        <f>G113*H113</f>
        <v>0</v>
      </c>
      <c r="J113" s="255" t="s">
        <v>37</v>
      </c>
    </row>
    <row r="114" spans="1:10" ht="38" hidden="1" x14ac:dyDescent="0.25">
      <c r="A114" s="161"/>
      <c r="B114" s="161"/>
      <c r="C114" s="162" t="s">
        <v>17</v>
      </c>
      <c r="D114" s="162"/>
      <c r="E114" s="241" t="s">
        <v>2448</v>
      </c>
      <c r="F114" s="16" t="s">
        <v>66</v>
      </c>
      <c r="G114" s="129"/>
      <c r="H114" s="156"/>
      <c r="I114" s="74">
        <f>G114*H114</f>
        <v>0</v>
      </c>
      <c r="J114" s="255" t="s">
        <v>37</v>
      </c>
    </row>
    <row r="115" spans="1:10" ht="25.5" hidden="1" x14ac:dyDescent="0.25">
      <c r="A115" s="161"/>
      <c r="B115" s="161"/>
      <c r="C115" s="162" t="s">
        <v>18</v>
      </c>
      <c r="D115" s="162"/>
      <c r="E115" s="241" t="s">
        <v>2445</v>
      </c>
      <c r="F115" s="16" t="s">
        <v>66</v>
      </c>
      <c r="G115" s="129"/>
      <c r="H115" s="156"/>
      <c r="I115" s="74">
        <f>G115*H115</f>
        <v>0</v>
      </c>
      <c r="J115" s="255" t="s">
        <v>37</v>
      </c>
    </row>
    <row r="116" spans="1:10" ht="39" hidden="1" x14ac:dyDescent="0.25">
      <c r="A116" s="161" t="s">
        <v>2482</v>
      </c>
      <c r="B116" s="161"/>
      <c r="C116" s="162"/>
      <c r="D116" s="162"/>
      <c r="E116" s="242" t="s">
        <v>2483</v>
      </c>
      <c r="F116" s="27"/>
      <c r="G116" s="16"/>
      <c r="H116" s="160"/>
      <c r="I116" s="159"/>
    </row>
    <row r="117" spans="1:10" ht="25" hidden="1" x14ac:dyDescent="0.25">
      <c r="A117" s="161"/>
      <c r="B117" s="161" t="s">
        <v>2484</v>
      </c>
      <c r="C117" s="162"/>
      <c r="D117" s="162"/>
      <c r="E117" s="241" t="s">
        <v>2485</v>
      </c>
      <c r="F117" s="27"/>
      <c r="G117" s="16"/>
      <c r="H117" s="160"/>
      <c r="I117" s="159"/>
    </row>
    <row r="118" spans="1:10" ht="25.5" hidden="1" x14ac:dyDescent="0.25">
      <c r="A118" s="161"/>
      <c r="B118" s="161"/>
      <c r="C118" s="162" t="s">
        <v>125</v>
      </c>
      <c r="D118" s="162"/>
      <c r="E118" s="241" t="s">
        <v>2442</v>
      </c>
      <c r="F118" s="16" t="s">
        <v>66</v>
      </c>
      <c r="G118" s="129"/>
      <c r="H118" s="156"/>
      <c r="I118" s="74">
        <f>G118*H118</f>
        <v>0</v>
      </c>
      <c r="J118" s="255" t="s">
        <v>37</v>
      </c>
    </row>
    <row r="119" spans="1:10" ht="25.5" hidden="1" x14ac:dyDescent="0.25">
      <c r="A119" s="161"/>
      <c r="B119" s="161"/>
      <c r="C119" s="162" t="s">
        <v>128</v>
      </c>
      <c r="D119" s="162"/>
      <c r="E119" s="241" t="s">
        <v>2443</v>
      </c>
      <c r="F119" s="16" t="s">
        <v>66</v>
      </c>
      <c r="G119" s="129"/>
      <c r="H119" s="156"/>
      <c r="I119" s="74">
        <f>G119*H119</f>
        <v>0</v>
      </c>
      <c r="J119" s="255" t="s">
        <v>37</v>
      </c>
    </row>
    <row r="120" spans="1:10" ht="38" hidden="1" x14ac:dyDescent="0.25">
      <c r="A120" s="161"/>
      <c r="B120" s="161"/>
      <c r="C120" s="162" t="s">
        <v>17</v>
      </c>
      <c r="D120" s="162"/>
      <c r="E120" s="241" t="s">
        <v>2444</v>
      </c>
      <c r="F120" s="16" t="s">
        <v>66</v>
      </c>
      <c r="G120" s="129"/>
      <c r="H120" s="156"/>
      <c r="I120" s="74">
        <f>G120*H120</f>
        <v>0</v>
      </c>
      <c r="J120" s="255" t="s">
        <v>37</v>
      </c>
    </row>
    <row r="121" spans="1:10" ht="25.5" hidden="1" x14ac:dyDescent="0.25">
      <c r="A121" s="161"/>
      <c r="B121" s="161"/>
      <c r="C121" s="162" t="s">
        <v>18</v>
      </c>
      <c r="D121" s="162"/>
      <c r="E121" s="241" t="s">
        <v>2445</v>
      </c>
      <c r="F121" s="16" t="s">
        <v>66</v>
      </c>
      <c r="G121" s="129"/>
      <c r="H121" s="156"/>
      <c r="I121" s="74">
        <f>G121*H121</f>
        <v>0</v>
      </c>
      <c r="J121" s="255" t="s">
        <v>37</v>
      </c>
    </row>
    <row r="122" spans="1:10" ht="25" hidden="1" x14ac:dyDescent="0.25">
      <c r="A122" s="161"/>
      <c r="B122" s="161" t="s">
        <v>2486</v>
      </c>
      <c r="C122" s="162"/>
      <c r="D122" s="162"/>
      <c r="E122" s="241" t="s">
        <v>2464</v>
      </c>
      <c r="F122" s="27"/>
      <c r="G122" s="16"/>
      <c r="H122" s="160"/>
      <c r="I122" s="159"/>
    </row>
    <row r="123" spans="1:10" ht="25.5" hidden="1" x14ac:dyDescent="0.25">
      <c r="A123" s="161"/>
      <c r="B123" s="161"/>
      <c r="C123" s="162" t="s">
        <v>125</v>
      </c>
      <c r="D123" s="162"/>
      <c r="E123" s="241" t="s">
        <v>2442</v>
      </c>
      <c r="F123" s="16" t="s">
        <v>66</v>
      </c>
      <c r="G123" s="129"/>
      <c r="H123" s="156"/>
      <c r="I123" s="74">
        <f>G123*H123</f>
        <v>0</v>
      </c>
      <c r="J123" s="255" t="s">
        <v>37</v>
      </c>
    </row>
    <row r="124" spans="1:10" ht="25.5" hidden="1" x14ac:dyDescent="0.25">
      <c r="A124" s="161"/>
      <c r="B124" s="161"/>
      <c r="C124" s="162" t="s">
        <v>128</v>
      </c>
      <c r="D124" s="162"/>
      <c r="E124" s="241" t="s">
        <v>2443</v>
      </c>
      <c r="F124" s="16" t="s">
        <v>66</v>
      </c>
      <c r="G124" s="129"/>
      <c r="H124" s="156"/>
      <c r="I124" s="74">
        <f>G124*H124</f>
        <v>0</v>
      </c>
      <c r="J124" s="255" t="s">
        <v>37</v>
      </c>
    </row>
    <row r="125" spans="1:10" ht="38" hidden="1" x14ac:dyDescent="0.25">
      <c r="A125" s="161"/>
      <c r="B125" s="161"/>
      <c r="C125" s="162" t="s">
        <v>17</v>
      </c>
      <c r="D125" s="162"/>
      <c r="E125" s="241" t="s">
        <v>2444</v>
      </c>
      <c r="F125" s="16" t="s">
        <v>66</v>
      </c>
      <c r="G125" s="129"/>
      <c r="H125" s="156"/>
      <c r="I125" s="74">
        <f>G125*H125</f>
        <v>0</v>
      </c>
      <c r="J125" s="255" t="s">
        <v>37</v>
      </c>
    </row>
    <row r="126" spans="1:10" ht="25.5" hidden="1" x14ac:dyDescent="0.25">
      <c r="A126" s="161"/>
      <c r="B126" s="161"/>
      <c r="C126" s="162" t="s">
        <v>18</v>
      </c>
      <c r="D126" s="162"/>
      <c r="E126" s="241" t="s">
        <v>2445</v>
      </c>
      <c r="F126" s="16" t="s">
        <v>66</v>
      </c>
      <c r="G126" s="129"/>
      <c r="H126" s="156"/>
      <c r="I126" s="74">
        <f>G126*H126</f>
        <v>0</v>
      </c>
      <c r="J126" s="255" t="s">
        <v>37</v>
      </c>
    </row>
    <row r="127" spans="1:10" ht="25" hidden="1" x14ac:dyDescent="0.25">
      <c r="A127" s="161"/>
      <c r="B127" s="161" t="s">
        <v>2487</v>
      </c>
      <c r="C127" s="162"/>
      <c r="D127" s="162"/>
      <c r="E127" s="241" t="s">
        <v>2488</v>
      </c>
      <c r="F127" s="27"/>
      <c r="G127" s="16"/>
      <c r="H127" s="160"/>
      <c r="I127" s="159"/>
    </row>
    <row r="128" spans="1:10" ht="25.5" hidden="1" x14ac:dyDescent="0.25">
      <c r="A128" s="161"/>
      <c r="B128" s="161"/>
      <c r="C128" s="162" t="s">
        <v>125</v>
      </c>
      <c r="D128" s="162"/>
      <c r="E128" s="241" t="s">
        <v>2442</v>
      </c>
      <c r="F128" s="16" t="s">
        <v>66</v>
      </c>
      <c r="G128" s="129"/>
      <c r="H128" s="156"/>
      <c r="I128" s="74">
        <f>G128*H128</f>
        <v>0</v>
      </c>
      <c r="J128" s="255" t="s">
        <v>37</v>
      </c>
    </row>
    <row r="129" spans="1:10" ht="25.5" hidden="1" x14ac:dyDescent="0.25">
      <c r="A129" s="161"/>
      <c r="B129" s="161"/>
      <c r="C129" s="162" t="s">
        <v>128</v>
      </c>
      <c r="D129" s="162"/>
      <c r="E129" s="241" t="s">
        <v>2443</v>
      </c>
      <c r="F129" s="16" t="s">
        <v>66</v>
      </c>
      <c r="G129" s="129"/>
      <c r="H129" s="156"/>
      <c r="I129" s="74">
        <f>G129*H129</f>
        <v>0</v>
      </c>
      <c r="J129" s="255" t="s">
        <v>37</v>
      </c>
    </row>
    <row r="130" spans="1:10" ht="38" hidden="1" x14ac:dyDescent="0.25">
      <c r="A130" s="161"/>
      <c r="B130" s="161"/>
      <c r="C130" s="162" t="s">
        <v>17</v>
      </c>
      <c r="D130" s="162"/>
      <c r="E130" s="241" t="s">
        <v>2444</v>
      </c>
      <c r="F130" s="16" t="s">
        <v>66</v>
      </c>
      <c r="G130" s="129"/>
      <c r="H130" s="156"/>
      <c r="I130" s="74">
        <f>G130*H130</f>
        <v>0</v>
      </c>
      <c r="J130" s="255" t="s">
        <v>37</v>
      </c>
    </row>
    <row r="131" spans="1:10" ht="25.5" hidden="1" x14ac:dyDescent="0.25">
      <c r="A131" s="161"/>
      <c r="B131" s="161"/>
      <c r="C131" s="162" t="s">
        <v>18</v>
      </c>
      <c r="D131" s="162"/>
      <c r="E131" s="241" t="s">
        <v>2445</v>
      </c>
      <c r="F131" s="16" t="s">
        <v>66</v>
      </c>
      <c r="G131" s="129"/>
      <c r="H131" s="156"/>
      <c r="I131" s="74">
        <f>G131*H131</f>
        <v>0</v>
      </c>
      <c r="J131" s="255" t="s">
        <v>37</v>
      </c>
    </row>
    <row r="132" spans="1:10" ht="13" hidden="1" x14ac:dyDescent="0.25">
      <c r="A132" s="161" t="s">
        <v>2489</v>
      </c>
      <c r="B132" s="161"/>
      <c r="C132" s="162"/>
      <c r="D132" s="162"/>
      <c r="E132" s="125" t="s">
        <v>2490</v>
      </c>
      <c r="F132" s="27"/>
      <c r="G132" s="16"/>
      <c r="H132" s="160"/>
      <c r="I132" s="159"/>
    </row>
    <row r="133" spans="1:10" ht="14.5" hidden="1" x14ac:dyDescent="0.25">
      <c r="A133" s="161"/>
      <c r="B133" s="161" t="s">
        <v>2491</v>
      </c>
      <c r="C133" s="162"/>
      <c r="D133" s="162"/>
      <c r="E133" s="126" t="s">
        <v>2492</v>
      </c>
      <c r="F133" s="16" t="s">
        <v>66</v>
      </c>
      <c r="G133" s="129"/>
      <c r="H133" s="156"/>
      <c r="I133" s="74">
        <f>G133*H133</f>
        <v>0</v>
      </c>
    </row>
    <row r="134" spans="1:10" ht="14.5" hidden="1" x14ac:dyDescent="0.25">
      <c r="A134" s="161"/>
      <c r="B134" s="161" t="s">
        <v>2493</v>
      </c>
      <c r="C134" s="162"/>
      <c r="D134" s="162"/>
      <c r="E134" s="126" t="s">
        <v>2494</v>
      </c>
      <c r="F134" s="16" t="s">
        <v>66</v>
      </c>
      <c r="G134" s="129"/>
      <c r="H134" s="156">
        <v>700</v>
      </c>
      <c r="I134" s="74">
        <f>G134*H134</f>
        <v>0</v>
      </c>
    </row>
    <row r="135" spans="1:10" ht="14.5" hidden="1" x14ac:dyDescent="0.25">
      <c r="A135" s="161"/>
      <c r="B135" s="161" t="s">
        <v>2495</v>
      </c>
      <c r="C135" s="162"/>
      <c r="D135" s="162"/>
      <c r="E135" s="126" t="s">
        <v>2496</v>
      </c>
      <c r="F135" s="16" t="s">
        <v>66</v>
      </c>
      <c r="G135" s="129"/>
      <c r="H135" s="156"/>
      <c r="I135" s="74">
        <f>G135*H135</f>
        <v>0</v>
      </c>
    </row>
    <row r="136" spans="1:10" ht="13" hidden="1" x14ac:dyDescent="0.25">
      <c r="A136" s="161" t="s">
        <v>2497</v>
      </c>
      <c r="B136" s="161"/>
      <c r="C136" s="162"/>
      <c r="D136" s="162"/>
      <c r="E136" s="125" t="s">
        <v>2498</v>
      </c>
      <c r="F136" s="16"/>
      <c r="G136" s="16"/>
      <c r="H136" s="160"/>
      <c r="I136" s="159"/>
    </row>
    <row r="137" spans="1:10" hidden="1" x14ac:dyDescent="0.25">
      <c r="A137" s="161"/>
      <c r="B137" s="161" t="s">
        <v>2499</v>
      </c>
      <c r="C137" s="162"/>
      <c r="D137" s="162"/>
      <c r="E137" s="126" t="s">
        <v>2500</v>
      </c>
      <c r="F137" s="16"/>
      <c r="G137" s="16"/>
      <c r="H137" s="160"/>
      <c r="I137" s="159"/>
    </row>
    <row r="138" spans="1:10" ht="14.5" hidden="1" x14ac:dyDescent="0.25">
      <c r="A138" s="161"/>
      <c r="B138" s="161"/>
      <c r="C138" s="162" t="s">
        <v>125</v>
      </c>
      <c r="D138" s="162"/>
      <c r="E138" s="126" t="s">
        <v>2501</v>
      </c>
      <c r="F138" s="16" t="s">
        <v>1737</v>
      </c>
      <c r="G138" s="129"/>
      <c r="H138" s="156"/>
      <c r="I138" s="74">
        <f>G138*H138</f>
        <v>0</v>
      </c>
    </row>
    <row r="139" spans="1:10" ht="14.5" hidden="1" x14ac:dyDescent="0.25">
      <c r="A139" s="161"/>
      <c r="B139" s="161"/>
      <c r="C139" s="162" t="s">
        <v>128</v>
      </c>
      <c r="D139" s="162"/>
      <c r="E139" s="126" t="s">
        <v>2502</v>
      </c>
      <c r="F139" s="16" t="s">
        <v>1737</v>
      </c>
      <c r="G139" s="129"/>
      <c r="H139" s="156"/>
      <c r="I139" s="74">
        <f>G139*H139</f>
        <v>0</v>
      </c>
    </row>
    <row r="140" spans="1:10" hidden="1" x14ac:dyDescent="0.25">
      <c r="A140" s="161"/>
      <c r="B140" s="161" t="s">
        <v>2503</v>
      </c>
      <c r="C140" s="162"/>
      <c r="D140" s="162"/>
      <c r="E140" s="126" t="s">
        <v>2504</v>
      </c>
      <c r="F140" s="16"/>
      <c r="G140" s="16"/>
      <c r="H140" s="160"/>
      <c r="I140" s="159"/>
    </row>
    <row r="141" spans="1:10" ht="14.5" hidden="1" x14ac:dyDescent="0.25">
      <c r="A141" s="161"/>
      <c r="B141" s="161"/>
      <c r="C141" s="162" t="s">
        <v>125</v>
      </c>
      <c r="D141" s="162"/>
      <c r="E141" s="126" t="s">
        <v>2501</v>
      </c>
      <c r="F141" s="16" t="s">
        <v>1737</v>
      </c>
      <c r="G141" s="129"/>
      <c r="H141" s="156"/>
      <c r="I141" s="74">
        <f>G141*H141</f>
        <v>0</v>
      </c>
    </row>
    <row r="142" spans="1:10" ht="14.5" hidden="1" x14ac:dyDescent="0.25">
      <c r="A142" s="161"/>
      <c r="B142" s="161"/>
      <c r="C142" s="162" t="s">
        <v>128</v>
      </c>
      <c r="D142" s="162"/>
      <c r="E142" s="126" t="s">
        <v>2502</v>
      </c>
      <c r="F142" s="16" t="s">
        <v>1737</v>
      </c>
      <c r="G142" s="129"/>
      <c r="H142" s="156"/>
      <c r="I142" s="74">
        <f>G142*H142</f>
        <v>0</v>
      </c>
    </row>
    <row r="143" spans="1:10" hidden="1" x14ac:dyDescent="0.25">
      <c r="A143" s="161"/>
      <c r="B143" s="161" t="s">
        <v>2505</v>
      </c>
      <c r="C143" s="162"/>
      <c r="D143" s="162"/>
      <c r="E143" s="126" t="s">
        <v>2506</v>
      </c>
      <c r="F143" s="27" t="s">
        <v>1421</v>
      </c>
      <c r="G143" s="129"/>
      <c r="H143" s="156"/>
      <c r="I143" s="74">
        <f>G143*H143</f>
        <v>0</v>
      </c>
    </row>
    <row r="144" spans="1:10" ht="26" hidden="1" x14ac:dyDescent="0.25">
      <c r="A144" s="161" t="s">
        <v>2507</v>
      </c>
      <c r="B144" s="161"/>
      <c r="C144" s="162"/>
      <c r="D144" s="162"/>
      <c r="E144" s="125" t="s">
        <v>2508</v>
      </c>
      <c r="F144" s="16"/>
      <c r="G144" s="16"/>
      <c r="H144" s="160"/>
      <c r="I144" s="159"/>
    </row>
    <row r="145" spans="1:10" hidden="1" x14ac:dyDescent="0.25">
      <c r="A145" s="161"/>
      <c r="B145" s="161" t="s">
        <v>2509</v>
      </c>
      <c r="C145" s="162"/>
      <c r="D145" s="162"/>
      <c r="E145" s="126" t="s">
        <v>2510</v>
      </c>
      <c r="F145" s="16"/>
      <c r="G145" s="16"/>
      <c r="H145" s="160"/>
      <c r="I145" s="159"/>
    </row>
    <row r="146" spans="1:10" hidden="1" x14ac:dyDescent="0.25">
      <c r="A146" s="161"/>
      <c r="B146" s="161"/>
      <c r="C146" s="162" t="s">
        <v>125</v>
      </c>
      <c r="D146" s="162"/>
      <c r="E146" s="126" t="s">
        <v>2511</v>
      </c>
      <c r="F146" s="16"/>
      <c r="G146" s="16"/>
      <c r="H146" s="160"/>
      <c r="I146" s="159"/>
    </row>
    <row r="147" spans="1:10" ht="27" hidden="1" x14ac:dyDescent="0.25">
      <c r="A147" s="161"/>
      <c r="B147" s="161"/>
      <c r="C147" s="162"/>
      <c r="D147" s="162" t="s">
        <v>543</v>
      </c>
      <c r="E147" s="126" t="s">
        <v>2512</v>
      </c>
      <c r="F147" s="16" t="s">
        <v>66</v>
      </c>
      <c r="G147" s="129"/>
      <c r="H147" s="156"/>
      <c r="I147" s="74">
        <f>G147*H147</f>
        <v>0</v>
      </c>
    </row>
    <row r="148" spans="1:10" ht="27" hidden="1" x14ac:dyDescent="0.25">
      <c r="A148" s="161"/>
      <c r="B148" s="161"/>
      <c r="C148" s="162"/>
      <c r="D148" s="162" t="s">
        <v>545</v>
      </c>
      <c r="E148" s="126" t="s">
        <v>2513</v>
      </c>
      <c r="F148" s="16" t="s">
        <v>66</v>
      </c>
      <c r="G148" s="129"/>
      <c r="H148" s="156"/>
      <c r="I148" s="74">
        <f>G148*H148</f>
        <v>0</v>
      </c>
    </row>
    <row r="149" spans="1:10" ht="27" hidden="1" x14ac:dyDescent="0.25">
      <c r="A149" s="161"/>
      <c r="B149" s="161"/>
      <c r="C149" s="162"/>
      <c r="D149" s="162" t="s">
        <v>1847</v>
      </c>
      <c r="E149" s="126" t="s">
        <v>2514</v>
      </c>
      <c r="F149" s="16" t="s">
        <v>66</v>
      </c>
      <c r="G149" s="129"/>
      <c r="H149" s="156"/>
      <c r="I149" s="74">
        <f>G149*H149</f>
        <v>0</v>
      </c>
    </row>
    <row r="150" spans="1:10" hidden="1" x14ac:dyDescent="0.25">
      <c r="A150" s="161"/>
      <c r="B150" s="161"/>
      <c r="C150" s="162" t="s">
        <v>128</v>
      </c>
      <c r="D150" s="162"/>
      <c r="E150" s="126" t="s">
        <v>2515</v>
      </c>
      <c r="F150" s="16"/>
      <c r="G150" s="16"/>
      <c r="H150" s="160"/>
      <c r="I150" s="159"/>
    </row>
    <row r="151" spans="1:10" ht="27" hidden="1" x14ac:dyDescent="0.25">
      <c r="A151" s="161"/>
      <c r="B151" s="161"/>
      <c r="C151" s="162"/>
      <c r="D151" s="162" t="s">
        <v>543</v>
      </c>
      <c r="E151" s="126" t="s">
        <v>2512</v>
      </c>
      <c r="F151" s="16" t="s">
        <v>66</v>
      </c>
      <c r="G151" s="129"/>
      <c r="H151" s="156"/>
      <c r="I151" s="74">
        <f>G151*H151</f>
        <v>0</v>
      </c>
    </row>
    <row r="152" spans="1:10" ht="27" hidden="1" x14ac:dyDescent="0.25">
      <c r="A152" s="161"/>
      <c r="B152" s="161"/>
      <c r="C152" s="162"/>
      <c r="D152" s="162" t="s">
        <v>545</v>
      </c>
      <c r="E152" s="126" t="s">
        <v>2513</v>
      </c>
      <c r="F152" s="16" t="s">
        <v>66</v>
      </c>
      <c r="G152" s="129"/>
      <c r="H152" s="156"/>
      <c r="I152" s="74">
        <f>G152*H152</f>
        <v>0</v>
      </c>
    </row>
    <row r="153" spans="1:10" ht="27" hidden="1" x14ac:dyDescent="0.25">
      <c r="A153" s="161"/>
      <c r="B153" s="161"/>
      <c r="C153" s="162"/>
      <c r="D153" s="162" t="s">
        <v>1847</v>
      </c>
      <c r="E153" s="126" t="s">
        <v>2516</v>
      </c>
      <c r="F153" s="16" t="s">
        <v>66</v>
      </c>
      <c r="G153" s="129"/>
      <c r="H153" s="156"/>
      <c r="I153" s="74">
        <f>G153*H153</f>
        <v>0</v>
      </c>
    </row>
    <row r="154" spans="1:10" ht="25.5" hidden="1" x14ac:dyDescent="0.25">
      <c r="A154" s="161"/>
      <c r="B154" s="161"/>
      <c r="C154" s="162" t="s">
        <v>17</v>
      </c>
      <c r="D154" s="162"/>
      <c r="E154" s="241" t="s">
        <v>2517</v>
      </c>
      <c r="F154" s="16"/>
      <c r="G154" s="16"/>
      <c r="H154" s="160"/>
      <c r="I154" s="159"/>
      <c r="J154" s="255" t="s">
        <v>37</v>
      </c>
    </row>
    <row r="155" spans="1:10" ht="27" hidden="1" x14ac:dyDescent="0.25">
      <c r="A155" s="161"/>
      <c r="B155" s="161"/>
      <c r="C155" s="162"/>
      <c r="D155" s="162" t="s">
        <v>543</v>
      </c>
      <c r="E155" s="126" t="s">
        <v>2512</v>
      </c>
      <c r="F155" s="16" t="s">
        <v>66</v>
      </c>
      <c r="G155" s="129"/>
      <c r="H155" s="156"/>
      <c r="I155" s="74">
        <f>G155*H155</f>
        <v>0</v>
      </c>
    </row>
    <row r="156" spans="1:10" ht="27" hidden="1" x14ac:dyDescent="0.25">
      <c r="A156" s="161"/>
      <c r="B156" s="161"/>
      <c r="C156" s="162"/>
      <c r="D156" s="162" t="s">
        <v>545</v>
      </c>
      <c r="E156" s="126" t="s">
        <v>2513</v>
      </c>
      <c r="F156" s="16" t="s">
        <v>66</v>
      </c>
      <c r="G156" s="129"/>
      <c r="H156" s="156"/>
      <c r="I156" s="74">
        <f>G156*H156</f>
        <v>0</v>
      </c>
    </row>
    <row r="157" spans="1:10" ht="27" hidden="1" x14ac:dyDescent="0.25">
      <c r="A157" s="161"/>
      <c r="B157" s="161"/>
      <c r="C157" s="162"/>
      <c r="D157" s="162" t="s">
        <v>1847</v>
      </c>
      <c r="E157" s="126" t="s">
        <v>2514</v>
      </c>
      <c r="F157" s="16" t="s">
        <v>66</v>
      </c>
      <c r="G157" s="129"/>
      <c r="H157" s="156"/>
      <c r="I157" s="74">
        <f>G157*H157</f>
        <v>0</v>
      </c>
    </row>
    <row r="158" spans="1:10" ht="25" hidden="1" x14ac:dyDescent="0.25">
      <c r="A158" s="161"/>
      <c r="B158" s="161" t="s">
        <v>2518</v>
      </c>
      <c r="C158" s="162"/>
      <c r="D158" s="162"/>
      <c r="E158" s="126" t="s">
        <v>2519</v>
      </c>
      <c r="F158" s="16"/>
      <c r="G158" s="16"/>
      <c r="H158" s="160"/>
      <c r="I158" s="159"/>
    </row>
    <row r="159" spans="1:10" hidden="1" x14ac:dyDescent="0.25">
      <c r="A159" s="161"/>
      <c r="B159" s="161"/>
      <c r="C159" s="162" t="s">
        <v>125</v>
      </c>
      <c r="D159" s="162"/>
      <c r="E159" s="126" t="s">
        <v>2520</v>
      </c>
      <c r="F159" s="16"/>
      <c r="G159" s="16"/>
      <c r="H159" s="160"/>
      <c r="I159" s="159"/>
    </row>
    <row r="160" spans="1:10" ht="27" hidden="1" x14ac:dyDescent="0.25">
      <c r="A160" s="161"/>
      <c r="B160" s="161"/>
      <c r="C160" s="162"/>
      <c r="D160" s="162" t="s">
        <v>543</v>
      </c>
      <c r="E160" s="126" t="s">
        <v>2512</v>
      </c>
      <c r="F160" s="16" t="s">
        <v>66</v>
      </c>
      <c r="G160" s="129"/>
      <c r="H160" s="156"/>
      <c r="I160" s="74">
        <f>G160*H160</f>
        <v>0</v>
      </c>
    </row>
    <row r="161" spans="1:10" ht="27" hidden="1" x14ac:dyDescent="0.25">
      <c r="A161" s="161"/>
      <c r="B161" s="161"/>
      <c r="C161" s="162"/>
      <c r="D161" s="162" t="s">
        <v>545</v>
      </c>
      <c r="E161" s="126" t="s">
        <v>2513</v>
      </c>
      <c r="F161" s="16" t="s">
        <v>66</v>
      </c>
      <c r="G161" s="129"/>
      <c r="H161" s="156"/>
      <c r="I161" s="74">
        <f>G161*H161</f>
        <v>0</v>
      </c>
    </row>
    <row r="162" spans="1:10" ht="27" hidden="1" x14ac:dyDescent="0.25">
      <c r="A162" s="161"/>
      <c r="B162" s="161"/>
      <c r="C162" s="162"/>
      <c r="D162" s="162" t="s">
        <v>1847</v>
      </c>
      <c r="E162" s="126" t="s">
        <v>2521</v>
      </c>
      <c r="F162" s="16" t="s">
        <v>66</v>
      </c>
      <c r="G162" s="129"/>
      <c r="H162" s="156"/>
      <c r="I162" s="74">
        <f>G162*H162</f>
        <v>0</v>
      </c>
    </row>
    <row r="163" spans="1:10" hidden="1" x14ac:dyDescent="0.25">
      <c r="A163" s="161"/>
      <c r="B163" s="161"/>
      <c r="C163" s="162" t="s">
        <v>128</v>
      </c>
      <c r="D163" s="162"/>
      <c r="E163" s="126" t="s">
        <v>2515</v>
      </c>
      <c r="F163" s="16"/>
      <c r="G163" s="16"/>
      <c r="H163" s="160"/>
      <c r="I163" s="159"/>
    </row>
    <row r="164" spans="1:10" ht="27" hidden="1" x14ac:dyDescent="0.25">
      <c r="A164" s="161"/>
      <c r="B164" s="161"/>
      <c r="C164" s="162"/>
      <c r="D164" s="162" t="s">
        <v>543</v>
      </c>
      <c r="E164" s="126" t="s">
        <v>2512</v>
      </c>
      <c r="F164" s="16" t="s">
        <v>66</v>
      </c>
      <c r="G164" s="129"/>
      <c r="H164" s="156"/>
      <c r="I164" s="74">
        <f>G164*H164</f>
        <v>0</v>
      </c>
    </row>
    <row r="165" spans="1:10" ht="27" hidden="1" x14ac:dyDescent="0.25">
      <c r="A165" s="161"/>
      <c r="B165" s="161"/>
      <c r="C165" s="162"/>
      <c r="D165" s="162" t="s">
        <v>545</v>
      </c>
      <c r="E165" s="126" t="s">
        <v>2513</v>
      </c>
      <c r="F165" s="16" t="s">
        <v>66</v>
      </c>
      <c r="G165" s="129"/>
      <c r="H165" s="156"/>
      <c r="I165" s="74">
        <f>G165*H165</f>
        <v>0</v>
      </c>
    </row>
    <row r="166" spans="1:10" ht="27" hidden="1" x14ac:dyDescent="0.25">
      <c r="A166" s="161"/>
      <c r="B166" s="161"/>
      <c r="C166" s="162"/>
      <c r="D166" s="162" t="s">
        <v>1847</v>
      </c>
      <c r="E166" s="126" t="s">
        <v>2516</v>
      </c>
      <c r="F166" s="16" t="s">
        <v>66</v>
      </c>
      <c r="G166" s="129"/>
      <c r="H166" s="156"/>
      <c r="I166" s="74">
        <f>G166*H166</f>
        <v>0</v>
      </c>
    </row>
    <row r="167" spans="1:10" ht="25.5" hidden="1" x14ac:dyDescent="0.25">
      <c r="A167" s="161"/>
      <c r="B167" s="161"/>
      <c r="C167" s="162" t="s">
        <v>17</v>
      </c>
      <c r="D167" s="162"/>
      <c r="E167" s="241" t="s">
        <v>2522</v>
      </c>
      <c r="F167" s="16"/>
      <c r="G167" s="16"/>
      <c r="H167" s="160"/>
      <c r="I167" s="159"/>
      <c r="J167" s="255" t="s">
        <v>37</v>
      </c>
    </row>
    <row r="168" spans="1:10" ht="27" hidden="1" x14ac:dyDescent="0.25">
      <c r="A168" s="161"/>
      <c r="B168" s="161"/>
      <c r="C168" s="162"/>
      <c r="D168" s="162" t="s">
        <v>543</v>
      </c>
      <c r="E168" s="126" t="s">
        <v>2512</v>
      </c>
      <c r="F168" s="16" t="s">
        <v>66</v>
      </c>
      <c r="G168" s="129"/>
      <c r="H168" s="156"/>
      <c r="I168" s="74">
        <f>G168*H168</f>
        <v>0</v>
      </c>
    </row>
    <row r="169" spans="1:10" ht="27" hidden="1" x14ac:dyDescent="0.25">
      <c r="A169" s="161"/>
      <c r="B169" s="161"/>
      <c r="C169" s="162"/>
      <c r="D169" s="162" t="s">
        <v>545</v>
      </c>
      <c r="E169" s="126" t="s">
        <v>2513</v>
      </c>
      <c r="F169" s="16" t="s">
        <v>66</v>
      </c>
      <c r="G169" s="129"/>
      <c r="H169" s="156"/>
      <c r="I169" s="74">
        <f>G169*H169</f>
        <v>0</v>
      </c>
    </row>
    <row r="170" spans="1:10" ht="27" hidden="1" x14ac:dyDescent="0.25">
      <c r="A170" s="161"/>
      <c r="B170" s="161"/>
      <c r="C170" s="162"/>
      <c r="D170" s="162" t="s">
        <v>1847</v>
      </c>
      <c r="E170" s="126" t="s">
        <v>2516</v>
      </c>
      <c r="F170" s="16" t="s">
        <v>66</v>
      </c>
      <c r="G170" s="129"/>
      <c r="H170" s="156"/>
      <c r="I170" s="74">
        <f>G170*H170</f>
        <v>0</v>
      </c>
    </row>
    <row r="171" spans="1:10" ht="26" x14ac:dyDescent="0.25">
      <c r="A171" s="161" t="s">
        <v>2523</v>
      </c>
      <c r="C171" s="161"/>
      <c r="D171" s="162"/>
      <c r="E171" s="125" t="s">
        <v>2524</v>
      </c>
      <c r="F171" s="16"/>
      <c r="G171" s="16"/>
      <c r="H171" s="160"/>
      <c r="I171" s="159"/>
    </row>
    <row r="172" spans="1:10" ht="25" x14ac:dyDescent="0.25">
      <c r="A172" s="161"/>
      <c r="B172" s="161" t="s">
        <v>2525</v>
      </c>
      <c r="C172" s="162"/>
      <c r="D172" s="162"/>
      <c r="E172" s="126" t="s">
        <v>2524</v>
      </c>
      <c r="F172" s="27" t="s">
        <v>0</v>
      </c>
      <c r="G172" s="416"/>
      <c r="H172" s="156">
        <v>200</v>
      </c>
      <c r="I172" s="74">
        <f>G172*H172</f>
        <v>0</v>
      </c>
    </row>
    <row r="173" spans="1:10" ht="37.5" hidden="1" x14ac:dyDescent="0.25">
      <c r="A173" s="161"/>
      <c r="B173" s="161" t="s">
        <v>2526</v>
      </c>
      <c r="C173" s="162"/>
      <c r="D173" s="162"/>
      <c r="E173" s="126" t="s">
        <v>2527</v>
      </c>
      <c r="F173" s="27" t="s">
        <v>0</v>
      </c>
      <c r="G173" s="129"/>
      <c r="H173" s="156"/>
      <c r="I173" s="74">
        <f>G173*H173</f>
        <v>0</v>
      </c>
    </row>
    <row r="174" spans="1:10" ht="26" hidden="1" x14ac:dyDescent="0.25">
      <c r="A174" s="161" t="s">
        <v>2528</v>
      </c>
      <c r="B174" s="161"/>
      <c r="C174" s="162"/>
      <c r="D174" s="162"/>
      <c r="E174" s="125" t="s">
        <v>2529</v>
      </c>
      <c r="F174" s="16"/>
      <c r="G174" s="16"/>
      <c r="H174" s="160"/>
      <c r="I174" s="159"/>
    </row>
    <row r="175" spans="1:10" ht="37.5" hidden="1" x14ac:dyDescent="0.25">
      <c r="A175" s="161"/>
      <c r="B175" s="161" t="s">
        <v>2530</v>
      </c>
      <c r="C175" s="162"/>
      <c r="D175" s="162"/>
      <c r="E175" s="126" t="s">
        <v>2531</v>
      </c>
      <c r="F175" s="27" t="s">
        <v>0</v>
      </c>
      <c r="G175" s="129"/>
      <c r="H175" s="156"/>
      <c r="I175" s="74">
        <f>G175*H175</f>
        <v>0</v>
      </c>
    </row>
    <row r="176" spans="1:10" ht="37.5" hidden="1" x14ac:dyDescent="0.25">
      <c r="A176" s="161"/>
      <c r="B176" s="161" t="s">
        <v>2532</v>
      </c>
      <c r="C176" s="162"/>
      <c r="D176" s="162"/>
      <c r="E176" s="126" t="s">
        <v>2533</v>
      </c>
      <c r="F176" s="27" t="s">
        <v>0</v>
      </c>
      <c r="G176" s="129"/>
      <c r="H176" s="156"/>
      <c r="I176" s="74">
        <f>G176*H176</f>
        <v>0</v>
      </c>
    </row>
    <row r="177" spans="1:10" ht="26" hidden="1" x14ac:dyDescent="0.25">
      <c r="A177" s="161" t="s">
        <v>2534</v>
      </c>
      <c r="B177" s="161"/>
      <c r="C177" s="162"/>
      <c r="D177" s="162"/>
      <c r="E177" s="125" t="s">
        <v>2535</v>
      </c>
      <c r="F177" s="16" t="s">
        <v>1737</v>
      </c>
      <c r="G177" s="129"/>
      <c r="H177" s="156"/>
      <c r="I177" s="74">
        <f>G177*H177</f>
        <v>0</v>
      </c>
    </row>
    <row r="178" spans="1:10" ht="26" hidden="1" x14ac:dyDescent="0.25">
      <c r="A178" s="161" t="s">
        <v>2536</v>
      </c>
      <c r="B178" s="161"/>
      <c r="C178" s="162"/>
      <c r="D178" s="162"/>
      <c r="E178" s="125" t="s">
        <v>2537</v>
      </c>
      <c r="F178" s="16"/>
      <c r="G178" s="16"/>
      <c r="H178" s="160"/>
      <c r="I178" s="159"/>
    </row>
    <row r="179" spans="1:10" ht="33" hidden="1" customHeight="1" x14ac:dyDescent="0.25">
      <c r="A179" s="161"/>
      <c r="B179" s="161" t="s">
        <v>2538</v>
      </c>
      <c r="C179" s="85"/>
      <c r="D179" s="85"/>
      <c r="E179" s="126" t="s">
        <v>2539</v>
      </c>
      <c r="F179" s="16"/>
      <c r="G179" s="16"/>
      <c r="H179" s="160"/>
      <c r="I179" s="159"/>
    </row>
    <row r="180" spans="1:10" ht="64.5" hidden="1" x14ac:dyDescent="0.25">
      <c r="A180" s="161"/>
      <c r="B180" s="161"/>
      <c r="C180" s="162" t="s">
        <v>125</v>
      </c>
      <c r="D180" s="162"/>
      <c r="E180" s="126" t="s">
        <v>2540</v>
      </c>
      <c r="F180" s="16"/>
      <c r="G180" s="16"/>
      <c r="H180" s="160"/>
      <c r="I180" s="159"/>
      <c r="J180" s="255" t="s">
        <v>37</v>
      </c>
    </row>
    <row r="181" spans="1:10" ht="27" hidden="1" x14ac:dyDescent="0.25">
      <c r="A181" s="161"/>
      <c r="B181" s="161"/>
      <c r="C181" s="162"/>
      <c r="D181" s="162" t="s">
        <v>543</v>
      </c>
      <c r="E181" s="126" t="s">
        <v>2512</v>
      </c>
      <c r="F181" s="16" t="s">
        <v>1944</v>
      </c>
      <c r="G181" s="129"/>
      <c r="H181" s="156"/>
      <c r="I181" s="74">
        <f>G181*H181</f>
        <v>0</v>
      </c>
    </row>
    <row r="182" spans="1:10" ht="27" hidden="1" x14ac:dyDescent="0.25">
      <c r="A182" s="161"/>
      <c r="B182" s="161"/>
      <c r="C182" s="162"/>
      <c r="D182" s="162" t="s">
        <v>545</v>
      </c>
      <c r="E182" s="126" t="s">
        <v>2513</v>
      </c>
      <c r="F182" s="16" t="s">
        <v>1944</v>
      </c>
      <c r="G182" s="129"/>
      <c r="H182" s="156"/>
      <c r="I182" s="74">
        <f>G182*H182</f>
        <v>0</v>
      </c>
    </row>
    <row r="183" spans="1:10" ht="27" hidden="1" x14ac:dyDescent="0.25">
      <c r="A183" s="161"/>
      <c r="B183" s="161"/>
      <c r="C183" s="162"/>
      <c r="D183" s="162" t="s">
        <v>1847</v>
      </c>
      <c r="E183" s="126" t="s">
        <v>2516</v>
      </c>
      <c r="F183" s="16" t="s">
        <v>1944</v>
      </c>
      <c r="G183" s="129"/>
      <c r="H183" s="156"/>
      <c r="I183" s="74">
        <f>G183*H183</f>
        <v>0</v>
      </c>
    </row>
    <row r="184" spans="1:10" ht="51" hidden="1" x14ac:dyDescent="0.25">
      <c r="A184" s="161"/>
      <c r="B184" s="161"/>
      <c r="C184" s="162" t="s">
        <v>128</v>
      </c>
      <c r="D184" s="162"/>
      <c r="E184" s="241" t="s">
        <v>2541</v>
      </c>
      <c r="F184" s="16"/>
      <c r="G184" s="16"/>
      <c r="H184" s="160"/>
      <c r="I184" s="159"/>
      <c r="J184" s="255" t="s">
        <v>37</v>
      </c>
    </row>
    <row r="185" spans="1:10" ht="27" hidden="1" x14ac:dyDescent="0.25">
      <c r="A185" s="161"/>
      <c r="B185" s="161"/>
      <c r="C185" s="162"/>
      <c r="D185" s="162" t="s">
        <v>543</v>
      </c>
      <c r="E185" s="126" t="s">
        <v>2512</v>
      </c>
      <c r="F185" s="16" t="s">
        <v>66</v>
      </c>
      <c r="G185" s="129"/>
      <c r="H185" s="156"/>
      <c r="I185" s="74">
        <f>G185*H185</f>
        <v>0</v>
      </c>
    </row>
    <row r="186" spans="1:10" ht="27" hidden="1" x14ac:dyDescent="0.25">
      <c r="A186" s="161"/>
      <c r="B186" s="161"/>
      <c r="C186" s="162"/>
      <c r="D186" s="162" t="s">
        <v>545</v>
      </c>
      <c r="E186" s="126" t="s">
        <v>2513</v>
      </c>
      <c r="F186" s="16" t="s">
        <v>66</v>
      </c>
      <c r="G186" s="129"/>
      <c r="H186" s="156"/>
      <c r="I186" s="74">
        <f>G186*H186</f>
        <v>0</v>
      </c>
    </row>
    <row r="187" spans="1:10" ht="27.5" hidden="1" x14ac:dyDescent="0.25">
      <c r="A187" s="161"/>
      <c r="B187" s="161"/>
      <c r="C187" s="162"/>
      <c r="D187" s="162" t="s">
        <v>1847</v>
      </c>
      <c r="E187" s="168" t="s">
        <v>2542</v>
      </c>
      <c r="F187" s="16" t="s">
        <v>66</v>
      </c>
      <c r="G187" s="499"/>
      <c r="H187" s="156"/>
      <c r="I187" s="74">
        <f>G187*H187</f>
        <v>0</v>
      </c>
    </row>
    <row r="188" spans="1:10" ht="37.5" hidden="1" x14ac:dyDescent="0.25">
      <c r="A188" s="161"/>
      <c r="B188" s="161" t="s">
        <v>2543</v>
      </c>
      <c r="C188" s="162"/>
      <c r="D188" s="162"/>
      <c r="E188" s="126" t="s">
        <v>2544</v>
      </c>
      <c r="F188" s="16"/>
      <c r="G188" s="16"/>
      <c r="H188" s="160"/>
      <c r="I188" s="159"/>
    </row>
    <row r="189" spans="1:10" ht="64.5" hidden="1" x14ac:dyDescent="0.25">
      <c r="A189" s="161"/>
      <c r="B189" s="161"/>
      <c r="C189" s="162" t="s">
        <v>125</v>
      </c>
      <c r="D189" s="162"/>
      <c r="E189" s="241" t="s">
        <v>2545</v>
      </c>
      <c r="F189" s="16"/>
      <c r="G189" s="16"/>
      <c r="H189" s="160"/>
      <c r="I189" s="159"/>
      <c r="J189" s="255" t="s">
        <v>37</v>
      </c>
    </row>
    <row r="190" spans="1:10" ht="27" hidden="1" x14ac:dyDescent="0.25">
      <c r="A190" s="161"/>
      <c r="B190" s="161"/>
      <c r="C190" s="162"/>
      <c r="D190" s="162" t="s">
        <v>543</v>
      </c>
      <c r="E190" s="126" t="s">
        <v>2512</v>
      </c>
      <c r="F190" s="16" t="s">
        <v>66</v>
      </c>
      <c r="G190" s="129"/>
      <c r="H190" s="156"/>
      <c r="I190" s="74">
        <f>G190*H190</f>
        <v>0</v>
      </c>
    </row>
    <row r="191" spans="1:10" ht="27" hidden="1" x14ac:dyDescent="0.25">
      <c r="A191" s="161"/>
      <c r="B191" s="161"/>
      <c r="C191" s="162"/>
      <c r="D191" s="162" t="s">
        <v>545</v>
      </c>
      <c r="E191" s="126" t="s">
        <v>2513</v>
      </c>
      <c r="F191" s="16" t="s">
        <v>66</v>
      </c>
      <c r="G191" s="129"/>
      <c r="H191" s="156"/>
      <c r="I191" s="74">
        <f>G191*H191</f>
        <v>0</v>
      </c>
    </row>
    <row r="192" spans="1:10" ht="27" hidden="1" x14ac:dyDescent="0.25">
      <c r="A192" s="161"/>
      <c r="B192" s="161"/>
      <c r="C192" s="162"/>
      <c r="D192" s="162" t="s">
        <v>1847</v>
      </c>
      <c r="E192" s="126" t="s">
        <v>2514</v>
      </c>
      <c r="F192" s="16" t="s">
        <v>66</v>
      </c>
      <c r="G192" s="129"/>
      <c r="H192" s="156"/>
      <c r="I192" s="74">
        <f>G192*H192</f>
        <v>0</v>
      </c>
    </row>
    <row r="193" spans="1:10" ht="77" hidden="1" x14ac:dyDescent="0.25">
      <c r="A193" s="161"/>
      <c r="B193" s="161"/>
      <c r="C193" s="162" t="s">
        <v>128</v>
      </c>
      <c r="D193" s="162"/>
      <c r="E193" s="241" t="s">
        <v>2546</v>
      </c>
      <c r="F193" s="16"/>
      <c r="G193" s="16"/>
      <c r="H193" s="160"/>
      <c r="I193" s="159"/>
      <c r="J193" s="255" t="s">
        <v>37</v>
      </c>
    </row>
    <row r="194" spans="1:10" ht="27" hidden="1" x14ac:dyDescent="0.25">
      <c r="A194" s="161"/>
      <c r="B194" s="161"/>
      <c r="C194" s="162"/>
      <c r="D194" s="162" t="s">
        <v>543</v>
      </c>
      <c r="E194" s="126" t="s">
        <v>2512</v>
      </c>
      <c r="F194" s="16" t="s">
        <v>66</v>
      </c>
      <c r="G194" s="129"/>
      <c r="H194" s="156"/>
      <c r="I194" s="74">
        <f>G194*H194</f>
        <v>0</v>
      </c>
    </row>
    <row r="195" spans="1:10" ht="27" hidden="1" x14ac:dyDescent="0.25">
      <c r="A195" s="161"/>
      <c r="B195" s="161"/>
      <c r="C195" s="162"/>
      <c r="D195" s="162" t="s">
        <v>545</v>
      </c>
      <c r="E195" s="126" t="s">
        <v>2513</v>
      </c>
      <c r="F195" s="16" t="s">
        <v>66</v>
      </c>
      <c r="G195" s="129"/>
      <c r="H195" s="156"/>
      <c r="I195" s="74">
        <f>G195*H195</f>
        <v>0</v>
      </c>
    </row>
    <row r="196" spans="1:10" ht="27" hidden="1" x14ac:dyDescent="0.25">
      <c r="A196" s="161"/>
      <c r="B196" s="161"/>
      <c r="C196" s="162"/>
      <c r="D196" s="162" t="s">
        <v>1847</v>
      </c>
      <c r="E196" s="126" t="s">
        <v>2514</v>
      </c>
      <c r="F196" s="16" t="s">
        <v>66</v>
      </c>
      <c r="G196" s="129"/>
      <c r="H196" s="156"/>
      <c r="I196" s="74">
        <f>G196*H196</f>
        <v>0</v>
      </c>
    </row>
    <row r="197" spans="1:10" ht="13" x14ac:dyDescent="0.25">
      <c r="A197" s="161"/>
      <c r="B197" s="161"/>
      <c r="C197" s="162"/>
      <c r="D197" s="162"/>
      <c r="E197" s="125"/>
      <c r="F197" s="16"/>
      <c r="G197" s="16"/>
      <c r="H197" s="160"/>
      <c r="I197" s="159"/>
    </row>
    <row r="198" spans="1:10" ht="13" x14ac:dyDescent="0.25">
      <c r="A198" s="161"/>
      <c r="B198" s="161"/>
      <c r="C198" s="162"/>
      <c r="D198" s="162"/>
      <c r="E198" s="125"/>
      <c r="F198" s="16"/>
      <c r="G198" s="16"/>
      <c r="H198" s="160"/>
      <c r="I198" s="159"/>
    </row>
    <row r="199" spans="1:10" x14ac:dyDescent="0.25">
      <c r="A199" s="62"/>
      <c r="B199" s="62"/>
      <c r="C199" s="129"/>
      <c r="D199" s="129"/>
      <c r="E199" s="59"/>
      <c r="F199" s="16"/>
      <c r="G199" s="16"/>
      <c r="H199" s="160"/>
      <c r="I199" s="159"/>
    </row>
    <row r="200" spans="1:10" x14ac:dyDescent="0.25">
      <c r="A200" s="136" t="s">
        <v>172</v>
      </c>
      <c r="B200" s="136"/>
      <c r="C200" s="136"/>
      <c r="D200" s="136"/>
      <c r="E200" s="136"/>
      <c r="F200" s="148"/>
      <c r="G200" s="154"/>
      <c r="H200" s="166"/>
      <c r="I200" s="141">
        <f>SUM(I5:I199)</f>
        <v>0</v>
      </c>
    </row>
    <row r="1048476" spans="6:6" x14ac:dyDescent="0.25">
      <c r="F1048476" s="53"/>
    </row>
  </sheetData>
  <mergeCells count="1">
    <mergeCell ref="F1:I1"/>
  </mergeCells>
  <phoneticPr fontId="8" type="noConversion"/>
  <pageMargins left="0.75" right="0.75" top="1" bottom="1" header="0.5" footer="0.5"/>
  <pageSetup paperSize="9" scale="30" orientation="portrait" r:id="rId1"/>
  <headerFooter alignWithMargins="0">
    <oddHeader>&amp;C&amp;"Calibri"&amp;10&amp;K000000 Confidential&amp;1#_x000D_</oddHeader>
    <oddFooter>&amp;R_x000D_&amp;1#&amp;"Calibri"&amp;10&amp;K000000 Confidential</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BA2F2-2038-44C9-A784-EE93C559027B}">
  <sheetPr codeName="Sheet25">
    <tabColor theme="4" tint="0.79998168889431442"/>
  </sheetPr>
  <dimension ref="A1:I1048328"/>
  <sheetViews>
    <sheetView view="pageBreakPreview" zoomScaleNormal="100" zoomScaleSheetLayoutView="100" workbookViewId="0">
      <selection activeCell="F50" sqref="F50"/>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2547</v>
      </c>
      <c r="B1" s="42"/>
      <c r="C1" s="42"/>
      <c r="D1" s="42"/>
      <c r="E1" s="653" t="s">
        <v>2548</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6"/>
      <c r="H3" s="5"/>
    </row>
    <row r="4" spans="1:9" x14ac:dyDescent="0.25">
      <c r="A4" s="161"/>
      <c r="B4" s="161"/>
      <c r="C4" s="162"/>
      <c r="D4" s="62"/>
      <c r="E4" s="16"/>
      <c r="F4" s="16"/>
      <c r="G4" s="16"/>
      <c r="H4" s="15"/>
    </row>
    <row r="5" spans="1:9" ht="26" x14ac:dyDescent="0.25">
      <c r="A5" s="161" t="s">
        <v>2549</v>
      </c>
      <c r="B5" s="161"/>
      <c r="C5" s="162"/>
      <c r="D5" s="118" t="s">
        <v>2550</v>
      </c>
      <c r="E5" s="91"/>
      <c r="F5" s="16"/>
      <c r="G5" s="16"/>
      <c r="H5" s="158"/>
    </row>
    <row r="6" spans="1:9" ht="26" x14ac:dyDescent="0.25">
      <c r="A6" s="161"/>
      <c r="B6" s="161" t="s">
        <v>2551</v>
      </c>
      <c r="C6" s="162"/>
      <c r="D6" s="234" t="s">
        <v>2552</v>
      </c>
      <c r="E6" s="16" t="s">
        <v>1737</v>
      </c>
      <c r="F6" s="129"/>
      <c r="G6" s="156"/>
      <c r="H6" s="74">
        <f>F6*G6</f>
        <v>0</v>
      </c>
      <c r="I6" s="255" t="s">
        <v>37</v>
      </c>
    </row>
    <row r="7" spans="1:9" ht="26" x14ac:dyDescent="0.25">
      <c r="A7" s="161"/>
      <c r="B7" s="161" t="s">
        <v>2553</v>
      </c>
      <c r="C7" s="162"/>
      <c r="D7" s="234" t="s">
        <v>2554</v>
      </c>
      <c r="E7" s="16" t="s">
        <v>1737</v>
      </c>
      <c r="F7" s="129"/>
      <c r="G7" s="156"/>
      <c r="H7" s="74">
        <f>F7*G7</f>
        <v>0</v>
      </c>
      <c r="I7" s="255" t="s">
        <v>37</v>
      </c>
    </row>
    <row r="8" spans="1:9" ht="26" x14ac:dyDescent="0.25">
      <c r="A8" s="161" t="s">
        <v>2555</v>
      </c>
      <c r="B8" s="161"/>
      <c r="C8" s="162"/>
      <c r="D8" s="118" t="s">
        <v>2556</v>
      </c>
      <c r="E8" s="91"/>
      <c r="F8" s="16"/>
      <c r="G8" s="160"/>
      <c r="H8" s="159"/>
    </row>
    <row r="9" spans="1:9" x14ac:dyDescent="0.25">
      <c r="A9" s="161"/>
      <c r="B9" s="161" t="s">
        <v>2557</v>
      </c>
      <c r="C9" s="162"/>
      <c r="D9" s="62" t="s">
        <v>2558</v>
      </c>
      <c r="E9"/>
      <c r="F9" s="16"/>
      <c r="G9" s="160"/>
      <c r="H9" s="159"/>
    </row>
    <row r="10" spans="1:9" ht="14.5" x14ac:dyDescent="0.25">
      <c r="A10" s="161"/>
      <c r="B10" s="161"/>
      <c r="C10" s="162" t="s">
        <v>125</v>
      </c>
      <c r="D10" s="234" t="s">
        <v>2559</v>
      </c>
      <c r="E10" s="16" t="s">
        <v>1737</v>
      </c>
      <c r="F10" s="129"/>
      <c r="G10" s="156"/>
      <c r="H10" s="74">
        <f>F10*G10</f>
        <v>0</v>
      </c>
      <c r="I10" s="255" t="s">
        <v>37</v>
      </c>
    </row>
    <row r="11" spans="1:9" ht="26" x14ac:dyDescent="0.25">
      <c r="A11" s="161"/>
      <c r="B11" s="161"/>
      <c r="C11" s="162" t="s">
        <v>128</v>
      </c>
      <c r="D11" s="234" t="s">
        <v>2560</v>
      </c>
      <c r="E11" s="16" t="s">
        <v>1737</v>
      </c>
      <c r="F11" s="129"/>
      <c r="G11" s="156"/>
      <c r="H11" s="74">
        <f>F11*G11</f>
        <v>0</v>
      </c>
      <c r="I11" s="255" t="s">
        <v>37</v>
      </c>
    </row>
    <row r="12" spans="1:9" x14ac:dyDescent="0.25">
      <c r="A12" s="161"/>
      <c r="B12" s="161" t="s">
        <v>2561</v>
      </c>
      <c r="C12" s="162"/>
      <c r="D12" s="234" t="s">
        <v>2562</v>
      </c>
      <c r="E12" s="91"/>
      <c r="F12" s="16"/>
      <c r="G12" s="160"/>
      <c r="H12" s="159"/>
    </row>
    <row r="13" spans="1:9" ht="14.5" x14ac:dyDescent="0.25">
      <c r="A13" s="161"/>
      <c r="B13" s="161"/>
      <c r="C13" s="162" t="s">
        <v>125</v>
      </c>
      <c r="D13" s="230" t="s">
        <v>2559</v>
      </c>
      <c r="E13" s="16" t="s">
        <v>1737</v>
      </c>
      <c r="F13" s="129"/>
      <c r="G13" s="156"/>
      <c r="H13" s="74">
        <f>F13*G13</f>
        <v>0</v>
      </c>
      <c r="I13" s="255" t="s">
        <v>37</v>
      </c>
    </row>
    <row r="14" spans="1:9" ht="26" x14ac:dyDescent="0.25">
      <c r="A14" s="161"/>
      <c r="B14" s="161"/>
      <c r="C14" s="162" t="s">
        <v>128</v>
      </c>
      <c r="D14" s="234" t="s">
        <v>2563</v>
      </c>
      <c r="E14" s="16" t="s">
        <v>1737</v>
      </c>
      <c r="F14" s="129"/>
      <c r="G14" s="156"/>
      <c r="H14" s="74">
        <f>F14*G14</f>
        <v>0</v>
      </c>
      <c r="I14" s="255" t="s">
        <v>37</v>
      </c>
    </row>
    <row r="15" spans="1:9" ht="37.5" x14ac:dyDescent="0.25">
      <c r="A15" s="161"/>
      <c r="B15" s="161" t="s">
        <v>2564</v>
      </c>
      <c r="C15" s="162"/>
      <c r="D15" s="62" t="s">
        <v>2565</v>
      </c>
      <c r="E15" s="16" t="s">
        <v>66</v>
      </c>
      <c r="F15" s="129"/>
      <c r="G15" s="156"/>
      <c r="H15" s="74">
        <f>F15*G15</f>
        <v>0</v>
      </c>
    </row>
    <row r="16" spans="1:9" ht="39" x14ac:dyDescent="0.25">
      <c r="A16" s="161" t="s">
        <v>2566</v>
      </c>
      <c r="B16" s="161"/>
      <c r="C16" s="162"/>
      <c r="D16" s="118" t="s">
        <v>2567</v>
      </c>
      <c r="E16" s="91"/>
      <c r="F16" s="16"/>
      <c r="G16" s="160"/>
      <c r="H16" s="159"/>
    </row>
    <row r="17" spans="1:9" ht="25" x14ac:dyDescent="0.25">
      <c r="A17" s="161"/>
      <c r="B17" s="161" t="s">
        <v>2568</v>
      </c>
      <c r="C17" s="162"/>
      <c r="D17" s="62" t="s">
        <v>2569</v>
      </c>
      <c r="E17" s="91"/>
      <c r="F17" s="16"/>
      <c r="G17" s="160"/>
      <c r="H17" s="159"/>
    </row>
    <row r="18" spans="1:9" ht="26" x14ac:dyDescent="0.25">
      <c r="A18" s="161"/>
      <c r="B18" s="161"/>
      <c r="C18" s="162" t="s">
        <v>125</v>
      </c>
      <c r="D18" s="234" t="s">
        <v>2559</v>
      </c>
      <c r="E18" s="16" t="s">
        <v>1737</v>
      </c>
      <c r="F18" s="129"/>
      <c r="G18" s="156"/>
      <c r="H18" s="74">
        <f>F18*G18</f>
        <v>0</v>
      </c>
      <c r="I18" s="255" t="s">
        <v>37</v>
      </c>
    </row>
    <row r="19" spans="1:9" ht="26" x14ac:dyDescent="0.25">
      <c r="A19" s="161"/>
      <c r="B19" s="161"/>
      <c r="C19" s="162" t="s">
        <v>128</v>
      </c>
      <c r="D19" s="234" t="s">
        <v>2560</v>
      </c>
      <c r="E19" s="16" t="s">
        <v>1737</v>
      </c>
      <c r="F19" s="129"/>
      <c r="G19" s="156"/>
      <c r="H19" s="74">
        <f>F19*G19</f>
        <v>0</v>
      </c>
      <c r="I19" s="255" t="s">
        <v>37</v>
      </c>
    </row>
    <row r="20" spans="1:9" ht="13" x14ac:dyDescent="0.25">
      <c r="A20" s="161" t="s">
        <v>2570</v>
      </c>
      <c r="B20" s="161"/>
      <c r="C20" s="162"/>
      <c r="D20" s="118" t="s">
        <v>2571</v>
      </c>
      <c r="E20" s="91"/>
      <c r="F20" s="16"/>
      <c r="G20" s="160"/>
      <c r="H20" s="159"/>
    </row>
    <row r="21" spans="1:9" x14ac:dyDescent="0.25">
      <c r="A21" s="161"/>
      <c r="B21" s="161" t="s">
        <v>2572</v>
      </c>
      <c r="C21" s="162"/>
      <c r="D21" s="62" t="s">
        <v>2573</v>
      </c>
      <c r="E21" s="91"/>
      <c r="F21" s="16"/>
      <c r="G21" s="160"/>
      <c r="H21" s="159"/>
    </row>
    <row r="22" spans="1:9" ht="14.5" x14ac:dyDescent="0.25">
      <c r="A22" s="161"/>
      <c r="B22" s="161"/>
      <c r="C22" s="162" t="s">
        <v>125</v>
      </c>
      <c r="D22" s="62" t="s">
        <v>2574</v>
      </c>
      <c r="E22" s="16" t="s">
        <v>1737</v>
      </c>
      <c r="F22" s="129"/>
      <c r="G22" s="156"/>
      <c r="H22" s="74">
        <f>F22*G22</f>
        <v>0</v>
      </c>
    </row>
    <row r="23" spans="1:9" ht="14.5" x14ac:dyDescent="0.25">
      <c r="A23" s="161"/>
      <c r="B23" s="161"/>
      <c r="C23" s="162" t="s">
        <v>128</v>
      </c>
      <c r="D23" s="62" t="s">
        <v>2575</v>
      </c>
      <c r="E23" s="16" t="s">
        <v>1737</v>
      </c>
      <c r="F23" s="129"/>
      <c r="G23" s="156"/>
      <c r="H23" s="74">
        <f>F23*G23</f>
        <v>0</v>
      </c>
    </row>
    <row r="24" spans="1:9" ht="14.5" x14ac:dyDescent="0.25">
      <c r="A24" s="161"/>
      <c r="B24" s="161" t="s">
        <v>2576</v>
      </c>
      <c r="C24" s="162"/>
      <c r="D24" s="62" t="s">
        <v>2577</v>
      </c>
      <c r="E24" s="16" t="s">
        <v>1737</v>
      </c>
      <c r="F24" s="129"/>
      <c r="G24" s="156"/>
      <c r="H24" s="74">
        <f>F24*G24</f>
        <v>0</v>
      </c>
    </row>
    <row r="25" spans="1:9" x14ac:dyDescent="0.25">
      <c r="A25" s="161"/>
      <c r="B25" s="161" t="s">
        <v>2578</v>
      </c>
      <c r="C25" s="162"/>
      <c r="D25" s="62" t="s">
        <v>2579</v>
      </c>
      <c r="E25" s="91"/>
      <c r="F25" s="16"/>
      <c r="G25" s="160"/>
      <c r="H25" s="159"/>
    </row>
    <row r="26" spans="1:9" ht="14.5" x14ac:dyDescent="0.25">
      <c r="A26" s="161"/>
      <c r="B26" s="161"/>
      <c r="C26" s="162" t="s">
        <v>125</v>
      </c>
      <c r="D26" s="62" t="s">
        <v>2574</v>
      </c>
      <c r="E26" s="16" t="s">
        <v>1737</v>
      </c>
      <c r="F26" s="129"/>
      <c r="G26" s="156"/>
      <c r="H26" s="74">
        <f>F26*G26</f>
        <v>0</v>
      </c>
    </row>
    <row r="27" spans="1:9" ht="14.5" x14ac:dyDescent="0.25">
      <c r="A27" s="161"/>
      <c r="B27" s="161"/>
      <c r="C27" s="162" t="s">
        <v>128</v>
      </c>
      <c r="D27" s="62" t="s">
        <v>2575</v>
      </c>
      <c r="E27" s="16" t="s">
        <v>1737</v>
      </c>
      <c r="F27" s="129"/>
      <c r="G27" s="156"/>
      <c r="H27" s="74">
        <f>F27*G27</f>
        <v>0</v>
      </c>
    </row>
    <row r="28" spans="1:9" ht="26" x14ac:dyDescent="0.25">
      <c r="A28" s="161" t="s">
        <v>2580</v>
      </c>
      <c r="B28" s="161"/>
      <c r="C28" s="162"/>
      <c r="D28" s="118" t="s">
        <v>2581</v>
      </c>
      <c r="E28" s="27" t="s">
        <v>1421</v>
      </c>
      <c r="F28" s="129"/>
      <c r="G28" s="156"/>
      <c r="H28" s="74">
        <f>F28*G28</f>
        <v>0</v>
      </c>
    </row>
    <row r="29" spans="1:9" ht="13" x14ac:dyDescent="0.25">
      <c r="A29" s="161" t="s">
        <v>2582</v>
      </c>
      <c r="B29" s="161"/>
      <c r="C29" s="162"/>
      <c r="D29" s="118" t="s">
        <v>2583</v>
      </c>
      <c r="E29" s="91"/>
      <c r="F29" s="16"/>
      <c r="G29" s="160"/>
      <c r="H29" s="159"/>
    </row>
    <row r="30" spans="1:9" x14ac:dyDescent="0.25">
      <c r="A30" s="161"/>
      <c r="B30" s="161" t="s">
        <v>2584</v>
      </c>
      <c r="C30" s="162"/>
      <c r="D30" s="62" t="s">
        <v>2585</v>
      </c>
      <c r="E30" s="27" t="s">
        <v>0</v>
      </c>
      <c r="F30" s="129"/>
      <c r="G30" s="156"/>
      <c r="H30" s="74">
        <f>F30*G30</f>
        <v>0</v>
      </c>
    </row>
    <row r="31" spans="1:9" x14ac:dyDescent="0.25">
      <c r="A31" s="161"/>
      <c r="B31" s="161" t="s">
        <v>2586</v>
      </c>
      <c r="C31" s="162"/>
      <c r="D31" s="62" t="s">
        <v>2587</v>
      </c>
      <c r="E31" s="91"/>
      <c r="F31" s="16"/>
      <c r="G31" s="160"/>
      <c r="H31" s="159"/>
    </row>
    <row r="32" spans="1:9" ht="26" x14ac:dyDescent="0.25">
      <c r="A32" s="161"/>
      <c r="B32" s="161"/>
      <c r="C32" s="162" t="s">
        <v>125</v>
      </c>
      <c r="D32" s="234" t="s">
        <v>2588</v>
      </c>
      <c r="E32" s="27" t="s">
        <v>0</v>
      </c>
      <c r="F32" s="129"/>
      <c r="G32" s="156"/>
      <c r="H32" s="74">
        <f>F32*G32</f>
        <v>0</v>
      </c>
      <c r="I32" s="255" t="s">
        <v>37</v>
      </c>
    </row>
    <row r="33" spans="1:9" ht="26" x14ac:dyDescent="0.25">
      <c r="A33" s="161"/>
      <c r="B33" s="161"/>
      <c r="C33" s="162" t="s">
        <v>128</v>
      </c>
      <c r="D33" s="234" t="s">
        <v>2589</v>
      </c>
      <c r="E33" s="27" t="s">
        <v>0</v>
      </c>
      <c r="F33" s="129"/>
      <c r="G33" s="156"/>
      <c r="H33" s="74">
        <f>F33*G33</f>
        <v>0</v>
      </c>
      <c r="I33" s="255" t="s">
        <v>37</v>
      </c>
    </row>
    <row r="34" spans="1:9" ht="38.5" x14ac:dyDescent="0.25">
      <c r="A34" s="161"/>
      <c r="B34" s="161" t="s">
        <v>2590</v>
      </c>
      <c r="C34" s="162"/>
      <c r="D34" s="234" t="s">
        <v>2591</v>
      </c>
      <c r="E34" s="27" t="s">
        <v>0</v>
      </c>
      <c r="F34" s="129"/>
      <c r="G34" s="156"/>
      <c r="H34" s="74">
        <f>F34*G34</f>
        <v>0</v>
      </c>
      <c r="I34" s="255" t="s">
        <v>37</v>
      </c>
    </row>
    <row r="35" spans="1:9" ht="38.5" x14ac:dyDescent="0.25">
      <c r="A35" s="161"/>
      <c r="B35" s="161" t="s">
        <v>2592</v>
      </c>
      <c r="C35" s="162"/>
      <c r="D35" s="234" t="s">
        <v>2593</v>
      </c>
      <c r="E35" s="91"/>
      <c r="F35" s="16"/>
      <c r="G35" s="160"/>
      <c r="H35" s="159"/>
      <c r="I35" s="255" t="s">
        <v>37</v>
      </c>
    </row>
    <row r="36" spans="1:9" x14ac:dyDescent="0.25">
      <c r="A36" s="161"/>
      <c r="B36" s="161"/>
      <c r="C36" s="162" t="s">
        <v>125</v>
      </c>
      <c r="D36" s="234" t="s">
        <v>2594</v>
      </c>
      <c r="E36" s="91" t="s">
        <v>106</v>
      </c>
      <c r="F36" s="129"/>
      <c r="G36" s="156"/>
      <c r="H36" s="74">
        <f>F36*G36</f>
        <v>0</v>
      </c>
    </row>
    <row r="37" spans="1:9" x14ac:dyDescent="0.25">
      <c r="A37" s="161"/>
      <c r="B37" s="161"/>
      <c r="C37" s="162" t="s">
        <v>128</v>
      </c>
      <c r="D37" s="234" t="s">
        <v>2595</v>
      </c>
      <c r="E37" s="91" t="s">
        <v>106</v>
      </c>
      <c r="F37" s="129"/>
      <c r="G37" s="156"/>
      <c r="H37" s="74">
        <f>F37*G37</f>
        <v>0</v>
      </c>
    </row>
    <row r="38" spans="1:9" ht="26" x14ac:dyDescent="0.25">
      <c r="A38" s="161"/>
      <c r="B38" s="161" t="s">
        <v>2596</v>
      </c>
      <c r="C38" s="162"/>
      <c r="D38" s="234" t="s">
        <v>2597</v>
      </c>
      <c r="E38" s="91"/>
      <c r="F38" s="16"/>
      <c r="G38" s="160"/>
      <c r="H38" s="159"/>
      <c r="I38" s="255" t="s">
        <v>37</v>
      </c>
    </row>
    <row r="39" spans="1:9" x14ac:dyDescent="0.25">
      <c r="A39" s="161"/>
      <c r="B39" s="161"/>
      <c r="C39" s="162" t="s">
        <v>125</v>
      </c>
      <c r="D39" s="62" t="s">
        <v>2598</v>
      </c>
      <c r="E39" s="91" t="s">
        <v>106</v>
      </c>
      <c r="F39" s="129"/>
      <c r="G39" s="156"/>
      <c r="H39" s="74">
        <f>F39*G39</f>
        <v>0</v>
      </c>
    </row>
    <row r="40" spans="1:9" x14ac:dyDescent="0.25">
      <c r="A40" s="161"/>
      <c r="B40" s="161"/>
      <c r="C40" s="162" t="s">
        <v>128</v>
      </c>
      <c r="D40" s="62" t="s">
        <v>2599</v>
      </c>
      <c r="E40" s="91" t="s">
        <v>106</v>
      </c>
      <c r="F40" s="129"/>
      <c r="G40" s="156"/>
      <c r="H40" s="74">
        <f>F40*G40</f>
        <v>0</v>
      </c>
    </row>
    <row r="41" spans="1:9" ht="25" x14ac:dyDescent="0.25">
      <c r="A41" s="161"/>
      <c r="B41" s="161" t="s">
        <v>2600</v>
      </c>
      <c r="C41" s="162"/>
      <c r="D41" s="62" t="s">
        <v>2601</v>
      </c>
      <c r="E41" s="27" t="s">
        <v>0</v>
      </c>
      <c r="F41" s="129"/>
      <c r="G41" s="156"/>
      <c r="H41" s="74">
        <f>F41*G41</f>
        <v>0</v>
      </c>
    </row>
    <row r="42" spans="1:9" ht="13" x14ac:dyDescent="0.25">
      <c r="A42" s="161" t="s">
        <v>2602</v>
      </c>
      <c r="B42" s="161"/>
      <c r="C42" s="162"/>
      <c r="D42" s="118" t="s">
        <v>2603</v>
      </c>
      <c r="E42" s="91"/>
      <c r="F42" s="16"/>
      <c r="G42" s="160"/>
      <c r="H42" s="159"/>
    </row>
    <row r="43" spans="1:9" x14ac:dyDescent="0.25">
      <c r="A43" s="161"/>
      <c r="B43" s="161" t="s">
        <v>2604</v>
      </c>
      <c r="C43" s="162"/>
      <c r="D43" s="62" t="s">
        <v>2605</v>
      </c>
      <c r="E43" s="91" t="s">
        <v>76</v>
      </c>
      <c r="F43" s="129"/>
      <c r="G43" s="156"/>
      <c r="H43" s="74">
        <f>F43*G43</f>
        <v>0</v>
      </c>
    </row>
    <row r="44" spans="1:9" x14ac:dyDescent="0.25">
      <c r="A44" s="161"/>
      <c r="B44" s="161" t="s">
        <v>2606</v>
      </c>
      <c r="C44" s="162"/>
      <c r="D44" s="62" t="s">
        <v>2607</v>
      </c>
      <c r="E44" s="91" t="s">
        <v>76</v>
      </c>
      <c r="F44" s="129"/>
      <c r="G44" s="156"/>
      <c r="H44" s="74">
        <f>F44*G44</f>
        <v>0</v>
      </c>
    </row>
    <row r="45" spans="1:9" x14ac:dyDescent="0.25">
      <c r="A45" s="161"/>
      <c r="B45" s="161" t="s">
        <v>2608</v>
      </c>
      <c r="C45" s="162"/>
      <c r="D45" s="62" t="s">
        <v>2609</v>
      </c>
      <c r="E45" s="91" t="s">
        <v>73</v>
      </c>
      <c r="F45" s="129"/>
      <c r="G45" s="156"/>
      <c r="H45" s="74">
        <f>F45*G45</f>
        <v>0</v>
      </c>
    </row>
    <row r="46" spans="1:9" ht="13" x14ac:dyDescent="0.25">
      <c r="A46" s="161" t="s">
        <v>2610</v>
      </c>
      <c r="B46" s="161"/>
      <c r="C46" s="162"/>
      <c r="D46" s="118" t="s">
        <v>2611</v>
      </c>
      <c r="E46" s="91"/>
      <c r="F46" s="16"/>
      <c r="G46" s="160"/>
      <c r="H46" s="159"/>
    </row>
    <row r="47" spans="1:9" ht="25" x14ac:dyDescent="0.25">
      <c r="A47" s="161"/>
      <c r="B47" s="161" t="s">
        <v>2612</v>
      </c>
      <c r="C47" s="162"/>
      <c r="D47" s="62" t="s">
        <v>2613</v>
      </c>
      <c r="E47" s="91" t="s">
        <v>106</v>
      </c>
      <c r="F47" s="129"/>
      <c r="G47" s="156"/>
      <c r="H47" s="74">
        <f>F47*G47</f>
        <v>0</v>
      </c>
    </row>
    <row r="48" spans="1:9" ht="25" x14ac:dyDescent="0.25">
      <c r="A48" s="161"/>
      <c r="B48" s="161" t="s">
        <v>2614</v>
      </c>
      <c r="C48" s="162"/>
      <c r="D48" s="62" t="s">
        <v>2615</v>
      </c>
      <c r="E48" s="91" t="s">
        <v>106</v>
      </c>
      <c r="F48" s="129"/>
      <c r="G48" s="156"/>
      <c r="H48" s="74">
        <f>F48*G48</f>
        <v>0</v>
      </c>
    </row>
    <row r="49" spans="1:8" x14ac:dyDescent="0.25">
      <c r="A49" s="161"/>
      <c r="B49" s="161"/>
      <c r="C49" s="162"/>
      <c r="D49" s="126"/>
      <c r="E49" s="91"/>
      <c r="F49" s="16"/>
      <c r="G49" s="16"/>
      <c r="H49" s="159"/>
    </row>
    <row r="50" spans="1:8" ht="13" x14ac:dyDescent="0.25">
      <c r="A50" s="161"/>
      <c r="B50" s="161"/>
      <c r="C50" s="162"/>
      <c r="D50" s="125"/>
      <c r="E50" s="16"/>
      <c r="F50" s="16"/>
      <c r="G50" s="16"/>
      <c r="H50" s="159"/>
    </row>
    <row r="51" spans="1:8" x14ac:dyDescent="0.25">
      <c r="A51" s="62"/>
      <c r="B51" s="62"/>
      <c r="C51" s="129"/>
      <c r="D51" s="59"/>
      <c r="E51" s="16"/>
      <c r="F51" s="16"/>
      <c r="G51" s="16"/>
      <c r="H51" s="159"/>
    </row>
    <row r="52" spans="1:8" x14ac:dyDescent="0.25">
      <c r="A52" s="136" t="s">
        <v>172</v>
      </c>
      <c r="B52" s="136"/>
      <c r="C52" s="136"/>
      <c r="D52" s="136"/>
      <c r="E52" s="148"/>
      <c r="F52" s="154"/>
      <c r="G52" s="154"/>
      <c r="H52" s="141">
        <f>SUM(H5:H51)</f>
        <v>0</v>
      </c>
    </row>
    <row r="1048328" spans="5:5" x14ac:dyDescent="0.25">
      <c r="E1048328"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B9D4C-24A8-4B0D-8595-9EE242E0AFD9}">
  <sheetPr codeName="Sheet26"/>
  <dimension ref="A1:H1048292"/>
  <sheetViews>
    <sheetView view="pageBreakPreview" topLeftCell="B1" zoomScale="125" zoomScaleNormal="100" zoomScaleSheetLayoutView="100" workbookViewId="0">
      <selection activeCell="E12" sqref="E12"/>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2616</v>
      </c>
      <c r="B1" s="42"/>
      <c r="C1" s="42"/>
      <c r="D1" s="653" t="s">
        <v>2617</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78"/>
      <c r="G3" s="74"/>
    </row>
    <row r="4" spans="1:8" x14ac:dyDescent="0.25">
      <c r="A4" s="161"/>
      <c r="B4" s="161"/>
      <c r="C4" s="62"/>
      <c r="D4" s="16"/>
      <c r="E4" s="16"/>
      <c r="F4" s="160"/>
      <c r="G4" s="159"/>
    </row>
    <row r="5" spans="1:8" ht="13" x14ac:dyDescent="0.25">
      <c r="A5" s="161" t="s">
        <v>2618</v>
      </c>
      <c r="B5" s="161"/>
      <c r="C5" s="143" t="s">
        <v>2619</v>
      </c>
      <c r="D5" s="91"/>
      <c r="E5" s="16"/>
      <c r="F5" s="160"/>
      <c r="G5" s="159"/>
    </row>
    <row r="6" spans="1:8" ht="26" x14ac:dyDescent="0.25">
      <c r="A6" s="161"/>
      <c r="B6" s="161" t="s">
        <v>2620</v>
      </c>
      <c r="C6" s="234" t="s">
        <v>5744</v>
      </c>
      <c r="D6" s="16" t="s">
        <v>1737</v>
      </c>
      <c r="E6" s="129"/>
      <c r="F6" s="156">
        <v>320</v>
      </c>
      <c r="G6" s="74">
        <f>E6*F6</f>
        <v>0</v>
      </c>
      <c r="H6" s="255" t="s">
        <v>37</v>
      </c>
    </row>
    <row r="7" spans="1:8" ht="26" x14ac:dyDescent="0.25">
      <c r="A7" s="161" t="s">
        <v>2622</v>
      </c>
      <c r="B7" s="161"/>
      <c r="C7" s="235" t="s">
        <v>2623</v>
      </c>
      <c r="D7" s="16" t="s">
        <v>66</v>
      </c>
      <c r="E7" s="129"/>
      <c r="F7" s="156">
        <v>2400</v>
      </c>
      <c r="G7" s="74">
        <f>E7*F7</f>
        <v>0</v>
      </c>
    </row>
    <row r="8" spans="1:8" ht="26" x14ac:dyDescent="0.25">
      <c r="A8" s="161" t="s">
        <v>2624</v>
      </c>
      <c r="B8" s="161"/>
      <c r="C8" s="235" t="s">
        <v>2625</v>
      </c>
      <c r="D8" s="91"/>
      <c r="E8" s="16"/>
      <c r="F8" s="160"/>
      <c r="G8" s="159"/>
    </row>
    <row r="9" spans="1:8" x14ac:dyDescent="0.25">
      <c r="A9" s="161"/>
      <c r="B9" s="161" t="s">
        <v>2626</v>
      </c>
      <c r="C9" s="245" t="s">
        <v>2627</v>
      </c>
      <c r="D9" s="27" t="s">
        <v>169</v>
      </c>
      <c r="E9" s="16" t="s">
        <v>170</v>
      </c>
      <c r="F9" s="160" t="s">
        <v>171</v>
      </c>
      <c r="G9" s="157"/>
    </row>
    <row r="10" spans="1:8" ht="25" x14ac:dyDescent="0.25">
      <c r="A10" s="161"/>
      <c r="B10" s="161" t="s">
        <v>2628</v>
      </c>
      <c r="C10" s="233" t="s">
        <v>2629</v>
      </c>
      <c r="D10" s="91" t="s">
        <v>91</v>
      </c>
      <c r="E10" s="165">
        <f>G9</f>
        <v>0</v>
      </c>
      <c r="F10" s="163">
        <v>0.01</v>
      </c>
      <c r="G10" s="159">
        <f>F10*E10</f>
        <v>0</v>
      </c>
    </row>
    <row r="11" spans="1:8" ht="26" x14ac:dyDescent="0.25">
      <c r="A11" s="161" t="s">
        <v>2630</v>
      </c>
      <c r="B11" s="161"/>
      <c r="C11" s="235" t="s">
        <v>2631</v>
      </c>
      <c r="D11" s="91"/>
      <c r="E11" s="16"/>
      <c r="F11" s="160"/>
      <c r="G11" s="159"/>
    </row>
    <row r="12" spans="1:8" ht="26" x14ac:dyDescent="0.25">
      <c r="A12" s="161"/>
      <c r="B12" s="161" t="s">
        <v>2632</v>
      </c>
      <c r="C12" s="234" t="s">
        <v>2621</v>
      </c>
      <c r="D12" s="16" t="s">
        <v>1737</v>
      </c>
      <c r="E12" s="129"/>
      <c r="F12" s="156">
        <v>25</v>
      </c>
      <c r="G12" s="74">
        <f>E12*F12</f>
        <v>0</v>
      </c>
      <c r="H12" s="255" t="s">
        <v>37</v>
      </c>
    </row>
    <row r="13" spans="1:8" ht="13" x14ac:dyDescent="0.25">
      <c r="A13" s="161"/>
      <c r="B13" s="161"/>
      <c r="C13" s="118"/>
      <c r="D13" s="91"/>
      <c r="E13" s="16"/>
      <c r="F13" s="160"/>
      <c r="G13" s="159"/>
    </row>
    <row r="14" spans="1:8" ht="13" x14ac:dyDescent="0.25">
      <c r="A14" s="161"/>
      <c r="B14" s="161"/>
      <c r="C14" s="125"/>
      <c r="D14" s="16"/>
      <c r="E14" s="16"/>
      <c r="F14" s="160"/>
      <c r="G14" s="159"/>
    </row>
    <row r="15" spans="1:8" x14ac:dyDescent="0.25">
      <c r="A15" s="62"/>
      <c r="B15" s="62"/>
      <c r="C15" s="59"/>
      <c r="D15" s="16"/>
      <c r="E15" s="16"/>
      <c r="F15" s="160"/>
      <c r="G15" s="159"/>
    </row>
    <row r="16" spans="1:8" x14ac:dyDescent="0.25">
      <c r="A16" s="136" t="s">
        <v>172</v>
      </c>
      <c r="B16" s="136"/>
      <c r="C16" s="136"/>
      <c r="D16" s="148"/>
      <c r="E16" s="154"/>
      <c r="F16" s="166"/>
      <c r="G16" s="141">
        <f>SUM(G5:G15)</f>
        <v>0</v>
      </c>
    </row>
    <row r="1048292" spans="4:4" x14ac:dyDescent="0.25">
      <c r="D1048292"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640F5-CDBF-4F2E-901A-A88D0A7FE3E0}">
  <sheetPr codeName="Sheet27">
    <tabColor theme="4" tint="0.79998168889431442"/>
  </sheetPr>
  <dimension ref="A1:H1048292"/>
  <sheetViews>
    <sheetView view="pageBreakPreview" zoomScale="114" zoomScaleNormal="100" zoomScaleSheetLayoutView="100" workbookViewId="0">
      <selection activeCell="E6" sqref="E6:E14"/>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2633</v>
      </c>
      <c r="B1" s="42"/>
      <c r="C1" s="42"/>
      <c r="D1" s="653" t="s">
        <v>2634</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5"/>
    </row>
    <row r="4" spans="1:8" x14ac:dyDescent="0.25">
      <c r="A4" s="161"/>
      <c r="B4" s="161"/>
      <c r="C4" s="62"/>
      <c r="D4" s="16"/>
      <c r="E4" s="16"/>
      <c r="F4" s="16"/>
      <c r="G4" s="15"/>
    </row>
    <row r="5" spans="1:8" ht="26" x14ac:dyDescent="0.25">
      <c r="A5" s="161" t="s">
        <v>2635</v>
      </c>
      <c r="B5" s="161"/>
      <c r="C5" s="118" t="s">
        <v>2636</v>
      </c>
      <c r="D5" s="91"/>
      <c r="E5" s="16"/>
      <c r="F5" s="16"/>
      <c r="G5" s="158"/>
    </row>
    <row r="6" spans="1:8" x14ac:dyDescent="0.25">
      <c r="A6" s="161"/>
      <c r="B6" s="161" t="s">
        <v>2637</v>
      </c>
      <c r="C6" s="62" t="s">
        <v>2638</v>
      </c>
      <c r="D6" s="91" t="s">
        <v>0</v>
      </c>
      <c r="E6" s="129"/>
      <c r="F6" s="156">
        <v>70</v>
      </c>
      <c r="G6" s="74">
        <f t="shared" ref="G6:G12" si="0">E6*F6</f>
        <v>0</v>
      </c>
    </row>
    <row r="7" spans="1:8" ht="26" hidden="1" x14ac:dyDescent="0.25">
      <c r="A7" s="161"/>
      <c r="B7" s="161" t="s">
        <v>2639</v>
      </c>
      <c r="C7" s="234" t="s">
        <v>2640</v>
      </c>
      <c r="D7" s="91" t="s">
        <v>0</v>
      </c>
      <c r="E7" s="129"/>
      <c r="F7" s="156"/>
      <c r="G7" s="74">
        <f t="shared" si="0"/>
        <v>0</v>
      </c>
      <c r="H7" s="255" t="s">
        <v>37</v>
      </c>
    </row>
    <row r="8" spans="1:8" ht="25" x14ac:dyDescent="0.25">
      <c r="A8" s="161"/>
      <c r="B8" s="161" t="s">
        <v>2641</v>
      </c>
      <c r="C8" s="62" t="s">
        <v>2642</v>
      </c>
      <c r="D8" s="91" t="s">
        <v>0</v>
      </c>
      <c r="E8" s="129"/>
      <c r="F8" s="156">
        <v>50</v>
      </c>
      <c r="G8" s="74">
        <f t="shared" si="0"/>
        <v>0</v>
      </c>
    </row>
    <row r="9" spans="1:8" ht="25" hidden="1" x14ac:dyDescent="0.25">
      <c r="A9" s="161"/>
      <c r="B9" s="161" t="s">
        <v>2643</v>
      </c>
      <c r="C9" s="62" t="s">
        <v>2644</v>
      </c>
      <c r="D9" s="91" t="s">
        <v>0</v>
      </c>
      <c r="E9" s="129"/>
      <c r="F9" s="156"/>
      <c r="G9" s="74">
        <f t="shared" ref="G9" si="1">E9*F9</f>
        <v>0</v>
      </c>
    </row>
    <row r="10" spans="1:8" ht="25" hidden="1" x14ac:dyDescent="0.25">
      <c r="A10" s="161"/>
      <c r="B10" s="161" t="s">
        <v>2645</v>
      </c>
      <c r="C10" s="62" t="s">
        <v>2646</v>
      </c>
      <c r="D10" s="91" t="s">
        <v>0</v>
      </c>
      <c r="E10" s="129"/>
      <c r="F10" s="156"/>
      <c r="G10" s="74">
        <f t="shared" si="0"/>
        <v>0</v>
      </c>
    </row>
    <row r="11" spans="1:8" hidden="1" x14ac:dyDescent="0.25">
      <c r="A11" s="161"/>
      <c r="B11" s="161" t="s">
        <v>2647</v>
      </c>
      <c r="C11" s="62" t="s">
        <v>2648</v>
      </c>
      <c r="D11" s="91" t="s">
        <v>1421</v>
      </c>
      <c r="E11" s="129"/>
      <c r="F11" s="156"/>
      <c r="G11" s="74">
        <f t="shared" si="0"/>
        <v>0</v>
      </c>
    </row>
    <row r="12" spans="1:8" ht="39" hidden="1" x14ac:dyDescent="0.25">
      <c r="A12" s="161" t="s">
        <v>2649</v>
      </c>
      <c r="B12" s="161"/>
      <c r="C12" s="118" t="s">
        <v>2650</v>
      </c>
      <c r="D12" s="11" t="s">
        <v>42</v>
      </c>
      <c r="E12" s="129"/>
      <c r="F12" s="156"/>
      <c r="G12" s="74">
        <f t="shared" si="0"/>
        <v>0</v>
      </c>
    </row>
    <row r="13" spans="1:8" ht="13" x14ac:dyDescent="0.25">
      <c r="A13" s="161"/>
      <c r="B13" s="161"/>
      <c r="C13" s="118"/>
      <c r="D13" s="91"/>
      <c r="E13" s="16"/>
      <c r="F13" s="160"/>
      <c r="G13" s="159"/>
    </row>
    <row r="14" spans="1:8" ht="13" x14ac:dyDescent="0.25">
      <c r="A14" s="161"/>
      <c r="B14" s="161"/>
      <c r="C14" s="125"/>
      <c r="D14" s="16"/>
      <c r="E14" s="16"/>
      <c r="F14" s="160"/>
      <c r="G14" s="159"/>
    </row>
    <row r="15" spans="1:8" x14ac:dyDescent="0.25">
      <c r="A15" s="62"/>
      <c r="B15" s="62"/>
      <c r="C15" s="59"/>
      <c r="D15" s="16"/>
      <c r="E15" s="16"/>
      <c r="F15" s="160"/>
      <c r="G15" s="159"/>
    </row>
    <row r="16" spans="1:8" x14ac:dyDescent="0.25">
      <c r="A16" s="136" t="s">
        <v>172</v>
      </c>
      <c r="B16" s="136"/>
      <c r="C16" s="136"/>
      <c r="D16" s="148"/>
      <c r="E16" s="154"/>
      <c r="F16" s="166"/>
      <c r="G16" s="141">
        <f>SUM(G5:G15)</f>
        <v>0</v>
      </c>
    </row>
    <row r="1048292" spans="4:4" x14ac:dyDescent="0.25">
      <c r="D1048292" s="53"/>
    </row>
  </sheetData>
  <mergeCells count="1">
    <mergeCell ref="D1:G1"/>
  </mergeCells>
  <phoneticPr fontId="8" type="noConversion"/>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AA5CD-2178-42C0-BFE0-08B0E1528B84}">
  <sheetPr codeName="Sheet28">
    <tabColor theme="4" tint="0.79998168889431442"/>
  </sheetPr>
  <dimension ref="A1:I1048314"/>
  <sheetViews>
    <sheetView view="pageBreakPreview" zoomScaleNormal="100" zoomScaleSheetLayoutView="100" workbookViewId="0">
      <selection activeCell="E6" sqref="E6:E14"/>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2651</v>
      </c>
      <c r="B1" s="42"/>
      <c r="C1" s="42"/>
      <c r="D1" s="42"/>
      <c r="E1" s="653" t="s">
        <v>2652</v>
      </c>
      <c r="F1" s="653"/>
      <c r="G1" s="653"/>
      <c r="H1" s="653"/>
    </row>
    <row r="2" spans="1:9" ht="13" x14ac:dyDescent="0.3">
      <c r="A2" s="44" t="s">
        <v>23</v>
      </c>
      <c r="B2" s="44"/>
      <c r="C2" s="44"/>
      <c r="D2" s="45" t="s">
        <v>24</v>
      </c>
      <c r="E2" s="45" t="s">
        <v>25</v>
      </c>
      <c r="F2" s="45" t="s">
        <v>26</v>
      </c>
      <c r="G2" s="45" t="s">
        <v>27</v>
      </c>
      <c r="H2" s="45" t="s">
        <v>28</v>
      </c>
      <c r="I2" s="254" t="s">
        <v>29</v>
      </c>
    </row>
    <row r="3" spans="1:9" x14ac:dyDescent="0.25">
      <c r="A3" s="46"/>
      <c r="B3" s="46"/>
      <c r="C3" s="46"/>
      <c r="D3" s="47"/>
      <c r="E3" s="6"/>
      <c r="F3" s="6"/>
      <c r="G3" s="6"/>
      <c r="H3" s="5"/>
    </row>
    <row r="4" spans="1:9" ht="39" x14ac:dyDescent="0.25">
      <c r="A4" s="161" t="s">
        <v>2653</v>
      </c>
      <c r="B4" s="161"/>
      <c r="C4" s="161"/>
      <c r="D4" s="118" t="s">
        <v>2654</v>
      </c>
      <c r="E4" s="91"/>
      <c r="F4" s="16"/>
      <c r="G4" s="160"/>
      <c r="H4" s="159"/>
    </row>
    <row r="5" spans="1:9" ht="26" x14ac:dyDescent="0.25">
      <c r="A5" s="161"/>
      <c r="B5" s="161" t="s">
        <v>2655</v>
      </c>
      <c r="C5" s="161"/>
      <c r="D5" s="234" t="s">
        <v>5760</v>
      </c>
      <c r="E5" s="91" t="s">
        <v>0</v>
      </c>
      <c r="F5" s="129"/>
      <c r="G5" s="156">
        <v>50</v>
      </c>
      <c r="H5" s="74">
        <f t="shared" ref="H5:H13" si="0">F5*G5</f>
        <v>0</v>
      </c>
      <c r="I5" s="255" t="s">
        <v>37</v>
      </c>
    </row>
    <row r="6" spans="1:9" ht="26" x14ac:dyDescent="0.25">
      <c r="A6" s="161"/>
      <c r="B6" s="161" t="s">
        <v>2656</v>
      </c>
      <c r="C6" s="161"/>
      <c r="D6" s="234" t="s">
        <v>5761</v>
      </c>
      <c r="E6" s="91" t="s">
        <v>0</v>
      </c>
      <c r="F6" s="129"/>
      <c r="G6" s="156">
        <v>50</v>
      </c>
      <c r="H6" s="74">
        <f t="shared" si="0"/>
        <v>0</v>
      </c>
      <c r="I6" s="255" t="s">
        <v>37</v>
      </c>
    </row>
    <row r="7" spans="1:9" ht="13" x14ac:dyDescent="0.25">
      <c r="A7" s="161"/>
      <c r="B7" s="161" t="s">
        <v>2657</v>
      </c>
      <c r="C7" s="161"/>
      <c r="D7" s="234" t="s">
        <v>5762</v>
      </c>
      <c r="E7" s="91" t="s">
        <v>0</v>
      </c>
      <c r="F7" s="129"/>
      <c r="G7" s="156">
        <v>50</v>
      </c>
      <c r="H7" s="74">
        <f t="shared" si="0"/>
        <v>0</v>
      </c>
      <c r="I7" s="255" t="s">
        <v>37</v>
      </c>
    </row>
    <row r="8" spans="1:9" ht="13" x14ac:dyDescent="0.25">
      <c r="A8" s="161"/>
      <c r="B8" s="161" t="s">
        <v>2658</v>
      </c>
      <c r="C8" s="161"/>
      <c r="D8" s="234" t="s">
        <v>5763</v>
      </c>
      <c r="E8" s="91" t="s">
        <v>0</v>
      </c>
      <c r="F8" s="129"/>
      <c r="G8" s="156">
        <v>50</v>
      </c>
      <c r="H8" s="74">
        <f t="shared" si="0"/>
        <v>0</v>
      </c>
      <c r="I8" s="255" t="s">
        <v>37</v>
      </c>
    </row>
    <row r="9" spans="1:9" ht="25.5" x14ac:dyDescent="0.25">
      <c r="A9" s="161"/>
      <c r="B9" s="161" t="s">
        <v>2659</v>
      </c>
      <c r="C9" s="161"/>
      <c r="D9" s="234" t="s">
        <v>5764</v>
      </c>
      <c r="E9" s="91" t="s">
        <v>0</v>
      </c>
      <c r="F9" s="129"/>
      <c r="G9" s="156">
        <v>200</v>
      </c>
      <c r="H9" s="74">
        <f t="shared" si="0"/>
        <v>0</v>
      </c>
      <c r="I9" s="255" t="s">
        <v>37</v>
      </c>
    </row>
    <row r="10" spans="1:9" ht="25" x14ac:dyDescent="0.25">
      <c r="A10" s="161"/>
      <c r="B10" s="161" t="s">
        <v>2660</v>
      </c>
      <c r="C10" s="161"/>
      <c r="D10" s="62" t="s">
        <v>2661</v>
      </c>
      <c r="E10" s="91" t="s">
        <v>73</v>
      </c>
      <c r="F10" s="129"/>
      <c r="G10" s="156">
        <v>500</v>
      </c>
      <c r="H10" s="74">
        <f t="shared" si="0"/>
        <v>0</v>
      </c>
    </row>
    <row r="11" spans="1:9" ht="25" x14ac:dyDescent="0.25">
      <c r="A11" s="161"/>
      <c r="B11" s="161" t="s">
        <v>2662</v>
      </c>
      <c r="C11" s="161"/>
      <c r="D11" s="62" t="s">
        <v>2646</v>
      </c>
      <c r="E11" s="91" t="s">
        <v>0</v>
      </c>
      <c r="F11" s="129"/>
      <c r="G11" s="156">
        <v>50</v>
      </c>
      <c r="H11" s="74">
        <f t="shared" si="0"/>
        <v>0</v>
      </c>
    </row>
    <row r="12" spans="1:9" x14ac:dyDescent="0.25">
      <c r="A12" s="161"/>
      <c r="B12" s="161" t="s">
        <v>2663</v>
      </c>
      <c r="C12" s="161"/>
      <c r="D12" s="62" t="s">
        <v>2648</v>
      </c>
      <c r="E12" s="91" t="s">
        <v>1421</v>
      </c>
      <c r="F12" s="129"/>
      <c r="G12" s="156">
        <v>100</v>
      </c>
      <c r="H12" s="74">
        <f t="shared" si="0"/>
        <v>0</v>
      </c>
    </row>
    <row r="13" spans="1:9" ht="13" x14ac:dyDescent="0.25">
      <c r="A13" s="161" t="s">
        <v>2664</v>
      </c>
      <c r="B13" s="161"/>
      <c r="C13" s="161"/>
      <c r="D13" s="118" t="s">
        <v>2665</v>
      </c>
      <c r="E13" s="91" t="s">
        <v>0</v>
      </c>
      <c r="F13" s="129"/>
      <c r="G13" s="156">
        <v>100</v>
      </c>
      <c r="H13" s="74">
        <f t="shared" si="0"/>
        <v>0</v>
      </c>
    </row>
    <row r="14" spans="1:9" ht="26" x14ac:dyDescent="0.25">
      <c r="A14" s="161" t="s">
        <v>2666</v>
      </c>
      <c r="B14" s="161"/>
      <c r="C14" s="161"/>
      <c r="D14" s="118" t="s">
        <v>2667</v>
      </c>
      <c r="E14" s="91"/>
      <c r="F14" s="16"/>
      <c r="G14" s="160"/>
      <c r="H14" s="159"/>
    </row>
    <row r="15" spans="1:9" ht="25.5" x14ac:dyDescent="0.25">
      <c r="A15" s="86"/>
      <c r="B15" s="161" t="s">
        <v>2668</v>
      </c>
      <c r="C15" s="161"/>
      <c r="D15" s="234" t="s">
        <v>5766</v>
      </c>
      <c r="E15" s="91" t="s">
        <v>106</v>
      </c>
      <c r="F15" s="129"/>
      <c r="G15" s="156">
        <v>100</v>
      </c>
      <c r="H15" s="74">
        <f>F15*G15</f>
        <v>0</v>
      </c>
      <c r="I15" s="255" t="s">
        <v>37</v>
      </c>
    </row>
    <row r="16" spans="1:9" ht="25" x14ac:dyDescent="0.25">
      <c r="A16" s="161"/>
      <c r="B16" s="161" t="s">
        <v>2669</v>
      </c>
      <c r="C16" s="161"/>
      <c r="D16" s="234" t="s">
        <v>2670</v>
      </c>
      <c r="E16" s="91" t="s">
        <v>1421</v>
      </c>
      <c r="F16" s="129"/>
      <c r="G16" s="156">
        <v>100</v>
      </c>
      <c r="H16" s="74">
        <f>F16*G16</f>
        <v>0</v>
      </c>
    </row>
    <row r="17" spans="1:9" ht="38" x14ac:dyDescent="0.25">
      <c r="A17" s="161"/>
      <c r="B17" s="161" t="s">
        <v>2671</v>
      </c>
      <c r="C17" s="161"/>
      <c r="D17" s="234" t="s">
        <v>5765</v>
      </c>
      <c r="E17" s="91" t="s">
        <v>106</v>
      </c>
      <c r="F17" s="129"/>
      <c r="G17" s="156">
        <v>5000</v>
      </c>
      <c r="H17" s="74">
        <f>F17*G17</f>
        <v>0</v>
      </c>
      <c r="I17" s="255" t="s">
        <v>37</v>
      </c>
    </row>
    <row r="18" spans="1:9" ht="25" x14ac:dyDescent="0.25">
      <c r="A18" s="161"/>
      <c r="B18" s="161" t="s">
        <v>2672</v>
      </c>
      <c r="C18" s="161"/>
      <c r="D18" s="241" t="s">
        <v>2673</v>
      </c>
      <c r="E18" s="16" t="s">
        <v>66</v>
      </c>
      <c r="F18" s="129"/>
      <c r="G18" s="156">
        <v>5000</v>
      </c>
      <c r="H18" s="74">
        <f>F18*G18</f>
        <v>0</v>
      </c>
    </row>
    <row r="19" spans="1:9" ht="26" hidden="1" x14ac:dyDescent="0.25">
      <c r="A19" s="161" t="s">
        <v>2674</v>
      </c>
      <c r="B19" s="161"/>
      <c r="C19" s="161"/>
      <c r="D19" s="127" t="s">
        <v>2675</v>
      </c>
      <c r="E19" s="91"/>
      <c r="F19" s="16"/>
      <c r="G19" s="160"/>
      <c r="H19" s="159"/>
    </row>
    <row r="20" spans="1:9" ht="25.5" hidden="1" x14ac:dyDescent="0.25">
      <c r="A20" s="161"/>
      <c r="B20" s="161" t="s">
        <v>2676</v>
      </c>
      <c r="C20" s="161"/>
      <c r="D20" s="234" t="s">
        <v>2677</v>
      </c>
      <c r="E20" s="91" t="s">
        <v>106</v>
      </c>
      <c r="F20" s="129"/>
      <c r="G20" s="156"/>
      <c r="H20" s="74">
        <f>F20*G20</f>
        <v>0</v>
      </c>
      <c r="I20" s="255" t="s">
        <v>37</v>
      </c>
    </row>
    <row r="21" spans="1:9" ht="50.5" hidden="1" x14ac:dyDescent="0.25">
      <c r="A21" s="161"/>
      <c r="B21" s="161" t="s">
        <v>2678</v>
      </c>
      <c r="C21" s="161"/>
      <c r="D21" s="234" t="s">
        <v>2679</v>
      </c>
      <c r="E21" s="91" t="s">
        <v>106</v>
      </c>
      <c r="F21" s="129"/>
      <c r="G21" s="156"/>
      <c r="H21" s="74">
        <f>F21*G21</f>
        <v>0</v>
      </c>
      <c r="I21" s="255" t="s">
        <v>37</v>
      </c>
    </row>
    <row r="22" spans="1:9" ht="25" hidden="1" x14ac:dyDescent="0.25">
      <c r="A22" s="161"/>
      <c r="B22" s="161" t="s">
        <v>2680</v>
      </c>
      <c r="C22" s="161"/>
      <c r="D22" s="128" t="s">
        <v>2673</v>
      </c>
      <c r="E22" s="91" t="s">
        <v>106</v>
      </c>
      <c r="F22" s="129"/>
      <c r="G22" s="156"/>
      <c r="H22" s="74">
        <f>F22*G22</f>
        <v>0</v>
      </c>
    </row>
    <row r="23" spans="1:9" ht="13" hidden="1" x14ac:dyDescent="0.25">
      <c r="A23" s="161" t="s">
        <v>2681</v>
      </c>
      <c r="B23" s="161"/>
      <c r="C23" s="161"/>
      <c r="D23" s="127" t="s">
        <v>2682</v>
      </c>
      <c r="E23" s="16"/>
      <c r="F23" s="16"/>
      <c r="G23" s="160"/>
      <c r="H23" s="159"/>
    </row>
    <row r="24" spans="1:9" hidden="1" x14ac:dyDescent="0.25">
      <c r="A24" s="161"/>
      <c r="B24" s="161" t="s">
        <v>2683</v>
      </c>
      <c r="C24" s="161"/>
      <c r="D24" s="128" t="s">
        <v>2684</v>
      </c>
      <c r="E24" s="91" t="s">
        <v>106</v>
      </c>
      <c r="F24" s="129"/>
      <c r="G24" s="156"/>
      <c r="H24" s="74">
        <f>F24*G24</f>
        <v>0</v>
      </c>
    </row>
    <row r="25" spans="1:9" hidden="1" x14ac:dyDescent="0.25">
      <c r="A25" s="161"/>
      <c r="B25" s="161" t="s">
        <v>2685</v>
      </c>
      <c r="C25" s="161"/>
      <c r="D25" s="128" t="s">
        <v>2686</v>
      </c>
      <c r="E25" s="91" t="s">
        <v>106</v>
      </c>
      <c r="F25" s="129"/>
      <c r="G25" s="156"/>
      <c r="H25" s="74">
        <f>F25*G25</f>
        <v>0</v>
      </c>
    </row>
    <row r="26" spans="1:9" ht="13" hidden="1" x14ac:dyDescent="0.25">
      <c r="A26" s="161" t="s">
        <v>2687</v>
      </c>
      <c r="B26" s="161"/>
      <c r="C26" s="161"/>
      <c r="D26" s="118" t="s">
        <v>2571</v>
      </c>
      <c r="E26" s="16"/>
      <c r="F26" s="16"/>
      <c r="G26" s="160"/>
      <c r="H26" s="159"/>
    </row>
    <row r="27" spans="1:9" ht="14.5" hidden="1" x14ac:dyDescent="0.25">
      <c r="A27" s="161"/>
      <c r="B27" s="161" t="s">
        <v>2688</v>
      </c>
      <c r="C27" s="161"/>
      <c r="D27" s="62" t="s">
        <v>2689</v>
      </c>
      <c r="E27" s="16" t="s">
        <v>1737</v>
      </c>
      <c r="F27" s="129"/>
      <c r="G27" s="156"/>
      <c r="H27" s="74">
        <f>F27*G27</f>
        <v>0</v>
      </c>
    </row>
    <row r="28" spans="1:9" hidden="1" x14ac:dyDescent="0.25">
      <c r="A28" s="161"/>
      <c r="B28" s="161" t="s">
        <v>2690</v>
      </c>
      <c r="C28" s="161"/>
      <c r="D28" s="62" t="s">
        <v>2691</v>
      </c>
      <c r="E28" s="16"/>
      <c r="F28" s="16"/>
      <c r="G28" s="160"/>
      <c r="H28" s="159"/>
    </row>
    <row r="29" spans="1:9" ht="14.5" hidden="1" x14ac:dyDescent="0.25">
      <c r="A29" s="161"/>
      <c r="B29" s="161"/>
      <c r="C29" s="161" t="s">
        <v>125</v>
      </c>
      <c r="D29" s="128" t="s">
        <v>2574</v>
      </c>
      <c r="E29" s="16" t="s">
        <v>1737</v>
      </c>
      <c r="F29" s="129"/>
      <c r="G29" s="156"/>
      <c r="H29" s="74">
        <f>F29*G29</f>
        <v>0</v>
      </c>
    </row>
    <row r="30" spans="1:9" ht="26" hidden="1" x14ac:dyDescent="0.25">
      <c r="A30" s="161" t="s">
        <v>2692</v>
      </c>
      <c r="B30" s="161"/>
      <c r="C30" s="161"/>
      <c r="D30" s="118" t="s">
        <v>2581</v>
      </c>
      <c r="E30" s="27" t="s">
        <v>1421</v>
      </c>
      <c r="F30" s="129"/>
      <c r="G30" s="156"/>
      <c r="H30" s="74">
        <f>F30*G30</f>
        <v>0</v>
      </c>
    </row>
    <row r="31" spans="1:9" ht="13" hidden="1" x14ac:dyDescent="0.25">
      <c r="A31" s="161" t="s">
        <v>2693</v>
      </c>
      <c r="B31" s="161"/>
      <c r="C31" s="161"/>
      <c r="D31" s="143" t="s">
        <v>2603</v>
      </c>
      <c r="E31" s="16"/>
      <c r="F31" s="16"/>
      <c r="G31" s="160"/>
      <c r="H31" s="159"/>
    </row>
    <row r="32" spans="1:9" hidden="1" x14ac:dyDescent="0.25">
      <c r="A32" s="161"/>
      <c r="B32" s="161" t="s">
        <v>2694</v>
      </c>
      <c r="C32" s="161"/>
      <c r="D32" s="62" t="s">
        <v>2605</v>
      </c>
      <c r="E32" s="16" t="s">
        <v>76</v>
      </c>
      <c r="F32" s="129"/>
      <c r="G32" s="156"/>
      <c r="H32" s="74">
        <f>F32*G32</f>
        <v>0</v>
      </c>
    </row>
    <row r="33" spans="1:8" hidden="1" x14ac:dyDescent="0.25">
      <c r="A33" s="85"/>
      <c r="B33" s="161" t="s">
        <v>2695</v>
      </c>
      <c r="C33" s="161"/>
      <c r="D33" s="62" t="s">
        <v>2607</v>
      </c>
      <c r="E33" s="16" t="s">
        <v>76</v>
      </c>
      <c r="F33" s="129"/>
      <c r="G33" s="156"/>
      <c r="H33" s="74">
        <f>F33*G33</f>
        <v>0</v>
      </c>
    </row>
    <row r="34" spans="1:8" hidden="1" x14ac:dyDescent="0.25">
      <c r="A34" s="161"/>
      <c r="B34" s="161" t="s">
        <v>2696</v>
      </c>
      <c r="C34" s="161"/>
      <c r="D34" s="62" t="s">
        <v>2609</v>
      </c>
      <c r="E34" s="91" t="s">
        <v>73</v>
      </c>
      <c r="F34" s="129"/>
      <c r="G34" s="156"/>
      <c r="H34" s="74">
        <f>F34*G34</f>
        <v>0</v>
      </c>
    </row>
    <row r="35" spans="1:8" ht="13" x14ac:dyDescent="0.25">
      <c r="A35" s="161"/>
      <c r="B35" s="161"/>
      <c r="C35" s="161"/>
      <c r="D35" s="169" t="s">
        <v>1082</v>
      </c>
      <c r="E35" s="27"/>
      <c r="F35" s="129"/>
      <c r="G35" s="129"/>
      <c r="H35" s="158"/>
    </row>
    <row r="36" spans="1:8" ht="13" x14ac:dyDescent="0.25">
      <c r="A36" s="161"/>
      <c r="B36" s="161"/>
      <c r="C36" s="161"/>
      <c r="D36" s="169"/>
      <c r="E36" s="51"/>
      <c r="F36" s="129"/>
      <c r="G36" s="129"/>
      <c r="H36" s="155"/>
    </row>
    <row r="37" spans="1:8" x14ac:dyDescent="0.25">
      <c r="A37" s="62"/>
      <c r="B37" s="62"/>
      <c r="C37" s="62"/>
      <c r="D37" s="59"/>
      <c r="E37" s="16"/>
      <c r="F37" s="129"/>
      <c r="G37" s="129"/>
      <c r="H37" s="158"/>
    </row>
    <row r="38" spans="1:8" x14ac:dyDescent="0.25">
      <c r="A38" s="136" t="s">
        <v>172</v>
      </c>
      <c r="B38" s="136"/>
      <c r="C38" s="136"/>
      <c r="D38" s="136"/>
      <c r="E38" s="148"/>
      <c r="F38" s="153"/>
      <c r="G38" s="153"/>
      <c r="H38" s="141">
        <f>SUM(H5:H36)</f>
        <v>0</v>
      </c>
    </row>
    <row r="45" spans="1:8" ht="13" x14ac:dyDescent="0.25">
      <c r="A45" s="259"/>
      <c r="B45" s="259"/>
      <c r="C45" s="259"/>
      <c r="D45" s="189"/>
      <c r="E45" s="260"/>
      <c r="F45" s="201"/>
      <c r="G45" s="261"/>
      <c r="H45" s="262"/>
    </row>
    <row r="46" spans="1:8" ht="13" x14ac:dyDescent="0.25">
      <c r="A46" s="259"/>
      <c r="B46" s="259"/>
      <c r="C46" s="259"/>
      <c r="D46" s="189"/>
      <c r="E46" s="260"/>
      <c r="F46" s="263"/>
      <c r="G46" s="264"/>
      <c r="H46" s="262"/>
    </row>
    <row r="47" spans="1:8" ht="13" x14ac:dyDescent="0.25">
      <c r="A47" s="259"/>
      <c r="B47" s="259"/>
      <c r="C47" s="259"/>
      <c r="D47" s="189"/>
      <c r="E47" s="265"/>
      <c r="F47" s="201"/>
      <c r="G47" s="261"/>
      <c r="H47" s="262"/>
    </row>
    <row r="48" spans="1:8" ht="13" x14ac:dyDescent="0.25">
      <c r="A48" s="259"/>
      <c r="B48" s="259"/>
      <c r="C48" s="259"/>
      <c r="D48" s="189"/>
      <c r="E48" s="260"/>
      <c r="F48" s="201"/>
      <c r="G48" s="261"/>
      <c r="H48" s="262"/>
    </row>
    <row r="49" spans="1:8" ht="13" x14ac:dyDescent="0.25">
      <c r="A49" s="266"/>
      <c r="B49" s="259"/>
      <c r="C49" s="259"/>
      <c r="D49" s="189"/>
      <c r="E49" s="263"/>
      <c r="F49" s="263"/>
      <c r="G49" s="264"/>
      <c r="H49" s="267"/>
    </row>
    <row r="50" spans="1:8" x14ac:dyDescent="0.25">
      <c r="A50" s="259"/>
      <c r="B50" s="259"/>
      <c r="C50" s="259"/>
      <c r="D50" s="268"/>
      <c r="E50" s="265"/>
      <c r="F50" s="201"/>
      <c r="G50" s="261"/>
      <c r="H50" s="262"/>
    </row>
    <row r="51" spans="1:8" x14ac:dyDescent="0.25">
      <c r="A51" s="259"/>
      <c r="B51" s="259"/>
      <c r="C51" s="259"/>
      <c r="D51" s="223"/>
      <c r="E51" s="265"/>
      <c r="F51" s="201"/>
      <c r="G51" s="261"/>
      <c r="H51" s="262"/>
    </row>
    <row r="52" spans="1:8" ht="13" x14ac:dyDescent="0.25">
      <c r="A52" s="266"/>
      <c r="B52" s="259"/>
      <c r="C52" s="259"/>
      <c r="D52" s="72"/>
      <c r="E52" s="263"/>
      <c r="F52" s="263"/>
      <c r="G52" s="264"/>
      <c r="H52" s="267"/>
    </row>
    <row r="53" spans="1:8" x14ac:dyDescent="0.25">
      <c r="A53" s="259"/>
      <c r="B53" s="259"/>
      <c r="C53" s="259"/>
      <c r="D53" s="73"/>
      <c r="E53" s="265"/>
      <c r="F53" s="201"/>
      <c r="G53" s="261"/>
      <c r="H53" s="262"/>
    </row>
    <row r="54" spans="1:8" x14ac:dyDescent="0.25">
      <c r="A54" s="259"/>
      <c r="B54" s="259"/>
      <c r="C54" s="259"/>
      <c r="D54" s="73"/>
      <c r="E54" s="265"/>
      <c r="F54" s="201"/>
      <c r="G54" s="261"/>
      <c r="H54" s="262"/>
    </row>
    <row r="55" spans="1:8" ht="13" x14ac:dyDescent="0.25">
      <c r="A55" s="266"/>
      <c r="B55" s="259"/>
      <c r="C55" s="259"/>
      <c r="D55" s="189"/>
      <c r="E55" s="263"/>
      <c r="F55" s="263"/>
      <c r="G55" s="264"/>
      <c r="H55" s="267"/>
    </row>
    <row r="56" spans="1:8" x14ac:dyDescent="0.25">
      <c r="A56" s="259"/>
      <c r="B56" s="259"/>
      <c r="C56" s="259"/>
      <c r="D56" s="269"/>
      <c r="E56" s="263"/>
      <c r="F56" s="201"/>
      <c r="G56" s="261"/>
      <c r="H56" s="262"/>
    </row>
    <row r="57" spans="1:8" x14ac:dyDescent="0.25">
      <c r="A57" s="259"/>
      <c r="B57" s="259"/>
      <c r="C57" s="259"/>
      <c r="D57" s="269"/>
      <c r="E57" s="263"/>
      <c r="F57" s="263"/>
      <c r="G57" s="264"/>
      <c r="H57" s="267"/>
    </row>
    <row r="58" spans="1:8" x14ac:dyDescent="0.25">
      <c r="A58" s="259"/>
      <c r="B58" s="259"/>
      <c r="C58" s="259"/>
      <c r="D58" s="73"/>
      <c r="E58" s="263"/>
      <c r="F58" s="263"/>
      <c r="G58" s="264"/>
      <c r="H58" s="267"/>
    </row>
    <row r="59" spans="1:8" x14ac:dyDescent="0.25">
      <c r="A59" s="259"/>
      <c r="B59" s="259"/>
      <c r="C59" s="259"/>
      <c r="D59" s="270"/>
      <c r="E59" s="263"/>
      <c r="F59" s="201"/>
      <c r="G59" s="261"/>
      <c r="H59" s="262"/>
    </row>
    <row r="60" spans="1:8" ht="13" x14ac:dyDescent="0.25">
      <c r="A60" s="266"/>
      <c r="B60" s="259"/>
      <c r="C60" s="259"/>
      <c r="D60" s="189"/>
      <c r="E60" s="260"/>
      <c r="F60" s="201"/>
      <c r="G60" s="261"/>
      <c r="H60" s="262"/>
    </row>
    <row r="61" spans="1:8" ht="13" x14ac:dyDescent="0.25">
      <c r="A61" s="266"/>
      <c r="B61" s="259"/>
      <c r="C61" s="259"/>
      <c r="D61" s="271"/>
      <c r="E61" s="263"/>
      <c r="F61" s="263"/>
      <c r="G61" s="264"/>
      <c r="H61" s="267"/>
    </row>
    <row r="62" spans="1:8" x14ac:dyDescent="0.25">
      <c r="A62" s="259"/>
      <c r="B62" s="259"/>
      <c r="C62" s="259"/>
      <c r="D62" s="269"/>
      <c r="E62" s="263"/>
      <c r="F62" s="201"/>
      <c r="G62" s="261"/>
      <c r="H62" s="262"/>
    </row>
    <row r="63" spans="1:8" x14ac:dyDescent="0.25">
      <c r="A63" s="223"/>
      <c r="B63" s="259"/>
      <c r="C63" s="259"/>
      <c r="D63" s="269"/>
      <c r="E63" s="263"/>
      <c r="F63" s="201"/>
      <c r="G63" s="261"/>
      <c r="H63" s="262"/>
    </row>
    <row r="64" spans="1:8" x14ac:dyDescent="0.25">
      <c r="A64" s="259"/>
      <c r="B64" s="259"/>
      <c r="C64" s="259"/>
      <c r="D64" s="269"/>
      <c r="E64" s="265"/>
      <c r="F64" s="201"/>
      <c r="G64" s="261"/>
      <c r="H64" s="262"/>
    </row>
    <row r="1048314" spans="5:5" x14ac:dyDescent="0.25">
      <c r="E1048314" s="53"/>
    </row>
  </sheetData>
  <mergeCells count="1">
    <mergeCell ref="E1:H1"/>
  </mergeCells>
  <phoneticPr fontId="8" type="noConversion"/>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32A5A-80E2-41D0-9BC4-7E21A2F40ECA}">
  <sheetPr codeName="Sheet29">
    <tabColor theme="4" tint="0.79998168889431442"/>
  </sheetPr>
  <dimension ref="A1:Q1048324"/>
  <sheetViews>
    <sheetView view="pageBreakPreview" zoomScaleNormal="100" zoomScaleSheetLayoutView="100" workbookViewId="0">
      <selection activeCell="E6" sqref="E6:E14"/>
    </sheetView>
  </sheetViews>
  <sheetFormatPr defaultColWidth="8.81640625" defaultRowHeight="12.5" x14ac:dyDescent="0.25"/>
  <cols>
    <col min="1" max="1" width="9.36328125" style="43" customWidth="1"/>
    <col min="2" max="2" width="9"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17" ht="48" customHeight="1" x14ac:dyDescent="0.25">
      <c r="A1" s="41" t="s">
        <v>2697</v>
      </c>
      <c r="B1" s="42"/>
      <c r="C1" s="42"/>
      <c r="D1" s="653" t="s">
        <v>2698</v>
      </c>
      <c r="E1" s="653"/>
      <c r="F1" s="653"/>
      <c r="G1" s="653"/>
    </row>
    <row r="2" spans="1:17" ht="13" x14ac:dyDescent="0.3">
      <c r="A2" s="44" t="s">
        <v>23</v>
      </c>
      <c r="B2" s="44"/>
      <c r="C2" s="45" t="s">
        <v>24</v>
      </c>
      <c r="D2" s="45" t="s">
        <v>25</v>
      </c>
      <c r="E2" s="45" t="s">
        <v>26</v>
      </c>
      <c r="F2" s="45" t="s">
        <v>27</v>
      </c>
      <c r="G2" s="45" t="s">
        <v>28</v>
      </c>
      <c r="H2" s="254" t="s">
        <v>29</v>
      </c>
    </row>
    <row r="3" spans="1:17" x14ac:dyDescent="0.25">
      <c r="A3" s="46"/>
      <c r="B3" s="46"/>
      <c r="C3" s="47"/>
      <c r="D3" s="6"/>
      <c r="E3" s="6"/>
      <c r="F3" s="6"/>
      <c r="G3" s="5"/>
    </row>
    <row r="4" spans="1:17" x14ac:dyDescent="0.25">
      <c r="A4" s="161"/>
      <c r="B4" s="161"/>
      <c r="C4" s="62"/>
      <c r="D4" s="16"/>
      <c r="E4" s="16"/>
      <c r="F4" s="16"/>
      <c r="G4" s="15"/>
    </row>
    <row r="5" spans="1:17" ht="13" x14ac:dyDescent="0.25">
      <c r="A5" s="161" t="s">
        <v>2699</v>
      </c>
      <c r="B5" s="161"/>
      <c r="C5" s="118" t="s">
        <v>2700</v>
      </c>
      <c r="D5" s="91"/>
      <c r="E5" s="16"/>
      <c r="F5" s="16"/>
      <c r="G5" s="158"/>
    </row>
    <row r="6" spans="1:17" ht="14.5" x14ac:dyDescent="0.25">
      <c r="A6" s="161"/>
      <c r="B6" s="161" t="s">
        <v>2701</v>
      </c>
      <c r="C6" s="62" t="s">
        <v>2702</v>
      </c>
      <c r="D6" s="16" t="s">
        <v>66</v>
      </c>
      <c r="E6" s="129"/>
      <c r="F6" s="156">
        <v>1000</v>
      </c>
      <c r="G6" s="74">
        <f>E6*F6</f>
        <v>0</v>
      </c>
    </row>
    <row r="7" spans="1:17" ht="14.5" x14ac:dyDescent="0.25">
      <c r="A7" s="161"/>
      <c r="B7" s="161" t="s">
        <v>2703</v>
      </c>
      <c r="C7" s="62" t="s">
        <v>800</v>
      </c>
      <c r="D7" s="16" t="s">
        <v>66</v>
      </c>
      <c r="E7" s="129"/>
      <c r="F7" s="156">
        <v>500</v>
      </c>
      <c r="G7" s="74">
        <f>E7*F7</f>
        <v>0</v>
      </c>
    </row>
    <row r="8" spans="1:17" ht="14.5" hidden="1" x14ac:dyDescent="0.25">
      <c r="A8" s="161"/>
      <c r="B8" s="161" t="s">
        <v>2704</v>
      </c>
      <c r="C8" s="62" t="s">
        <v>2705</v>
      </c>
      <c r="D8" s="16" t="s">
        <v>66</v>
      </c>
      <c r="E8" s="129"/>
      <c r="F8" s="156"/>
      <c r="G8" s="74">
        <f>E8*F8</f>
        <v>0</v>
      </c>
    </row>
    <row r="9" spans="1:17" ht="26" x14ac:dyDescent="0.25">
      <c r="A9" s="161" t="s">
        <v>2706</v>
      </c>
      <c r="B9" s="161"/>
      <c r="C9" s="118" t="s">
        <v>2707</v>
      </c>
      <c r="D9" s="16" t="s">
        <v>66</v>
      </c>
      <c r="E9" s="129"/>
      <c r="F9" s="156">
        <v>4000</v>
      </c>
      <c r="G9" s="74">
        <f>E9*F9</f>
        <v>0</v>
      </c>
    </row>
    <row r="10" spans="1:17" ht="26" x14ac:dyDescent="0.25">
      <c r="A10" s="161" t="s">
        <v>2708</v>
      </c>
      <c r="B10" s="161"/>
      <c r="C10" s="118" t="s">
        <v>2709</v>
      </c>
      <c r="D10" s="16" t="s">
        <v>66</v>
      </c>
      <c r="E10" s="129"/>
      <c r="F10" s="156">
        <v>4500</v>
      </c>
      <c r="G10" s="74">
        <f>E10*F10</f>
        <v>0</v>
      </c>
    </row>
    <row r="11" spans="1:17" ht="13" x14ac:dyDescent="0.25">
      <c r="A11" s="161" t="s">
        <v>2710</v>
      </c>
      <c r="B11" s="161"/>
      <c r="C11" s="118" t="s">
        <v>2711</v>
      </c>
      <c r="D11" s="91"/>
      <c r="E11" s="16"/>
      <c r="F11" s="160"/>
      <c r="G11" s="159"/>
    </row>
    <row r="12" spans="1:17" ht="13" x14ac:dyDescent="0.25">
      <c r="A12" s="161"/>
      <c r="B12" s="161" t="s">
        <v>2712</v>
      </c>
      <c r="C12" s="234" t="s">
        <v>2713</v>
      </c>
      <c r="D12" s="91" t="s">
        <v>106</v>
      </c>
      <c r="E12" s="129"/>
      <c r="F12" s="156">
        <v>50</v>
      </c>
      <c r="G12" s="74">
        <f>E12*F12</f>
        <v>0</v>
      </c>
      <c r="H12" s="255" t="s">
        <v>37</v>
      </c>
    </row>
    <row r="13" spans="1:17" ht="13" x14ac:dyDescent="0.25">
      <c r="A13" s="161"/>
      <c r="B13" s="161" t="s">
        <v>2714</v>
      </c>
      <c r="C13" s="234" t="s">
        <v>2715</v>
      </c>
      <c r="D13" s="91" t="s">
        <v>106</v>
      </c>
      <c r="E13" s="129"/>
      <c r="F13" s="156">
        <v>50</v>
      </c>
      <c r="G13" s="74">
        <f>E13*F13</f>
        <v>0</v>
      </c>
      <c r="H13" s="255" t="s">
        <v>37</v>
      </c>
      <c r="Q13"/>
    </row>
    <row r="14" spans="1:17" ht="26" x14ac:dyDescent="0.25">
      <c r="A14" s="161" t="s">
        <v>2716</v>
      </c>
      <c r="B14" s="161"/>
      <c r="C14" s="118" t="s">
        <v>2717</v>
      </c>
      <c r="D14" s="16" t="s">
        <v>1737</v>
      </c>
      <c r="E14" s="129"/>
      <c r="F14" s="156">
        <v>1000</v>
      </c>
      <c r="G14" s="74">
        <f>E14*F14</f>
        <v>0</v>
      </c>
    </row>
    <row r="15" spans="1:17" ht="26" hidden="1" x14ac:dyDescent="0.25">
      <c r="A15" s="161" t="s">
        <v>2718</v>
      </c>
      <c r="B15" s="161"/>
      <c r="C15" s="118" t="s">
        <v>2719</v>
      </c>
      <c r="D15" s="16" t="s">
        <v>66</v>
      </c>
      <c r="E15" s="129"/>
      <c r="F15" s="156"/>
      <c r="G15" s="74">
        <f>E15*F15</f>
        <v>0</v>
      </c>
    </row>
    <row r="16" spans="1:17" ht="26" hidden="1" x14ac:dyDescent="0.25">
      <c r="A16" s="161" t="s">
        <v>2720</v>
      </c>
      <c r="B16" s="161"/>
      <c r="C16" s="118" t="s">
        <v>2721</v>
      </c>
      <c r="D16" s="91" t="s">
        <v>106</v>
      </c>
      <c r="E16" s="129"/>
      <c r="F16" s="156"/>
      <c r="G16" s="74">
        <f>E16*F16</f>
        <v>0</v>
      </c>
    </row>
    <row r="17" spans="1:8" ht="26" hidden="1" x14ac:dyDescent="0.25">
      <c r="A17" s="161" t="s">
        <v>2722</v>
      </c>
      <c r="B17" s="161"/>
      <c r="C17" s="118" t="s">
        <v>2723</v>
      </c>
      <c r="D17" s="170"/>
      <c r="E17" s="16"/>
      <c r="F17" s="160"/>
      <c r="G17" s="159"/>
    </row>
    <row r="18" spans="1:8" ht="13" hidden="1" x14ac:dyDescent="0.25">
      <c r="A18" s="161"/>
      <c r="B18" s="161" t="s">
        <v>2724</v>
      </c>
      <c r="C18" s="234" t="s">
        <v>2725</v>
      </c>
      <c r="D18" s="91" t="s">
        <v>0</v>
      </c>
      <c r="E18" s="129"/>
      <c r="F18" s="156"/>
      <c r="G18" s="74">
        <f>E18*F18</f>
        <v>0</v>
      </c>
      <c r="H18" s="255" t="s">
        <v>37</v>
      </c>
    </row>
    <row r="19" spans="1:8" ht="26" hidden="1" x14ac:dyDescent="0.25">
      <c r="A19" s="161" t="s">
        <v>2726</v>
      </c>
      <c r="B19" s="161"/>
      <c r="C19" s="118" t="s">
        <v>2727</v>
      </c>
      <c r="D19" s="91"/>
      <c r="E19" s="16"/>
      <c r="F19" s="160"/>
      <c r="G19" s="159"/>
    </row>
    <row r="20" spans="1:8" ht="14.5" hidden="1" x14ac:dyDescent="0.25">
      <c r="A20" s="161"/>
      <c r="B20" s="161" t="s">
        <v>2728</v>
      </c>
      <c r="C20" s="62" t="s">
        <v>2729</v>
      </c>
      <c r="D20" s="16" t="s">
        <v>66</v>
      </c>
      <c r="E20" s="129"/>
      <c r="F20" s="156"/>
      <c r="G20" s="74">
        <f>E20*F20</f>
        <v>0</v>
      </c>
    </row>
    <row r="21" spans="1:8" ht="14.5" hidden="1" x14ac:dyDescent="0.25">
      <c r="A21" s="161"/>
      <c r="B21" s="161" t="s">
        <v>2730</v>
      </c>
      <c r="C21" s="62" t="s">
        <v>1799</v>
      </c>
      <c r="D21" s="16" t="s">
        <v>66</v>
      </c>
      <c r="E21" s="129"/>
      <c r="F21" s="156"/>
      <c r="G21" s="74">
        <f>E21*F21</f>
        <v>0</v>
      </c>
    </row>
    <row r="22" spans="1:8" ht="14.5" hidden="1" x14ac:dyDescent="0.25">
      <c r="A22" s="161"/>
      <c r="B22" s="161" t="s">
        <v>1497</v>
      </c>
      <c r="C22" s="62" t="s">
        <v>1805</v>
      </c>
      <c r="D22" s="16" t="s">
        <v>66</v>
      </c>
      <c r="E22" s="129"/>
      <c r="F22" s="156"/>
      <c r="G22" s="74">
        <f>E22*F22</f>
        <v>0</v>
      </c>
    </row>
    <row r="23" spans="1:8" ht="26" hidden="1" x14ac:dyDescent="0.25">
      <c r="A23" s="161" t="s">
        <v>2731</v>
      </c>
      <c r="B23" s="161"/>
      <c r="C23" s="118" t="s">
        <v>2732</v>
      </c>
      <c r="D23" s="91"/>
      <c r="E23" s="16"/>
      <c r="F23" s="160"/>
      <c r="G23" s="159"/>
    </row>
    <row r="24" spans="1:8" ht="14.5" hidden="1" x14ac:dyDescent="0.25">
      <c r="A24" s="161"/>
      <c r="B24" s="161" t="s">
        <v>2733</v>
      </c>
      <c r="C24" s="62" t="s">
        <v>2734</v>
      </c>
      <c r="D24" s="16" t="s">
        <v>1737</v>
      </c>
      <c r="E24" s="129"/>
      <c r="F24" s="156"/>
      <c r="G24" s="74">
        <f t="shared" ref="G24:G29" si="0">E24*F24</f>
        <v>0</v>
      </c>
    </row>
    <row r="25" spans="1:8" ht="26" hidden="1" x14ac:dyDescent="0.25">
      <c r="A25" s="161"/>
      <c r="B25" s="161" t="s">
        <v>2735</v>
      </c>
      <c r="C25" s="234" t="s">
        <v>2736</v>
      </c>
      <c r="D25" s="16" t="s">
        <v>1737</v>
      </c>
      <c r="E25" s="129"/>
      <c r="F25" s="156"/>
      <c r="G25" s="74">
        <f t="shared" si="0"/>
        <v>0</v>
      </c>
      <c r="H25" s="255" t="s">
        <v>37</v>
      </c>
    </row>
    <row r="26" spans="1:8" ht="26" hidden="1" x14ac:dyDescent="0.25">
      <c r="A26" s="161"/>
      <c r="B26" s="161" t="s">
        <v>2737</v>
      </c>
      <c r="C26" s="234" t="s">
        <v>2738</v>
      </c>
      <c r="D26" s="16" t="s">
        <v>1737</v>
      </c>
      <c r="E26" s="129"/>
      <c r="F26" s="156"/>
      <c r="G26" s="74">
        <f t="shared" si="0"/>
        <v>0</v>
      </c>
      <c r="H26" s="255" t="s">
        <v>37</v>
      </c>
    </row>
    <row r="27" spans="1:8" ht="38.5" hidden="1" x14ac:dyDescent="0.25">
      <c r="A27" s="161"/>
      <c r="B27" s="161" t="s">
        <v>2739</v>
      </c>
      <c r="C27" s="234" t="s">
        <v>2740</v>
      </c>
      <c r="D27" s="16" t="s">
        <v>1737</v>
      </c>
      <c r="E27" s="129"/>
      <c r="F27" s="156"/>
      <c r="G27" s="74">
        <f t="shared" si="0"/>
        <v>0</v>
      </c>
      <c r="H27" s="255" t="s">
        <v>37</v>
      </c>
    </row>
    <row r="28" spans="1:8" ht="25.5" hidden="1" x14ac:dyDescent="0.25">
      <c r="A28" s="161"/>
      <c r="B28" s="161" t="s">
        <v>2741</v>
      </c>
      <c r="C28" s="234" t="s">
        <v>2742</v>
      </c>
      <c r="D28" s="91" t="s">
        <v>76</v>
      </c>
      <c r="E28" s="129"/>
      <c r="F28" s="156"/>
      <c r="G28" s="74">
        <f t="shared" si="0"/>
        <v>0</v>
      </c>
      <c r="H28" s="255" t="s">
        <v>37</v>
      </c>
    </row>
    <row r="29" spans="1:8" ht="25" hidden="1" x14ac:dyDescent="0.25">
      <c r="A29" s="161"/>
      <c r="B29" s="161" t="s">
        <v>2743</v>
      </c>
      <c r="C29" s="234" t="s">
        <v>2744</v>
      </c>
      <c r="D29" s="16" t="s">
        <v>66</v>
      </c>
      <c r="E29" s="129"/>
      <c r="F29" s="156"/>
      <c r="G29" s="74">
        <f t="shared" si="0"/>
        <v>0</v>
      </c>
    </row>
    <row r="30" spans="1:8" ht="26" x14ac:dyDescent="0.25">
      <c r="A30" s="161" t="s">
        <v>2745</v>
      </c>
      <c r="B30" s="161"/>
      <c r="C30" s="235" t="s">
        <v>2746</v>
      </c>
      <c r="D30" s="91"/>
      <c r="E30" s="16"/>
      <c r="F30" s="160"/>
      <c r="G30" s="159"/>
    </row>
    <row r="31" spans="1:8" ht="25.5" x14ac:dyDescent="0.25">
      <c r="A31" s="161"/>
      <c r="B31" s="161" t="s">
        <v>2747</v>
      </c>
      <c r="C31" s="234" t="s">
        <v>2748</v>
      </c>
      <c r="D31" s="16" t="s">
        <v>1737</v>
      </c>
      <c r="E31" s="129"/>
      <c r="F31" s="156">
        <v>5000</v>
      </c>
      <c r="G31" s="74">
        <f>E31*F31</f>
        <v>0</v>
      </c>
      <c r="H31" s="255" t="s">
        <v>37</v>
      </c>
    </row>
    <row r="32" spans="1:8" ht="25.5" hidden="1" x14ac:dyDescent="0.25">
      <c r="A32" s="161"/>
      <c r="B32" s="161" t="s">
        <v>2749</v>
      </c>
      <c r="C32" s="234" t="s">
        <v>2750</v>
      </c>
      <c r="D32" s="16" t="s">
        <v>1737</v>
      </c>
      <c r="E32" s="129"/>
      <c r="F32" s="156">
        <v>5000</v>
      </c>
      <c r="G32" s="74">
        <f>E32*F32</f>
        <v>0</v>
      </c>
      <c r="H32" s="255" t="s">
        <v>37</v>
      </c>
    </row>
    <row r="33" spans="1:8" ht="13" hidden="1" x14ac:dyDescent="0.25">
      <c r="A33" s="161" t="s">
        <v>2751</v>
      </c>
      <c r="B33" s="161"/>
      <c r="C33" s="127" t="s">
        <v>2682</v>
      </c>
      <c r="D33" s="91"/>
      <c r="E33" s="16"/>
      <c r="F33" s="160"/>
      <c r="G33" s="159"/>
    </row>
    <row r="34" spans="1:8" hidden="1" x14ac:dyDescent="0.25">
      <c r="A34" s="161"/>
      <c r="B34" s="161" t="s">
        <v>2752</v>
      </c>
      <c r="C34" s="128" t="s">
        <v>2684</v>
      </c>
      <c r="D34" s="91" t="s">
        <v>106</v>
      </c>
      <c r="E34" s="129"/>
      <c r="F34" s="156"/>
      <c r="G34" s="74">
        <f>E34*F34</f>
        <v>0</v>
      </c>
    </row>
    <row r="35" spans="1:8" hidden="1" x14ac:dyDescent="0.25">
      <c r="A35" s="161"/>
      <c r="B35" s="161" t="s">
        <v>2753</v>
      </c>
      <c r="C35" s="128" t="s">
        <v>2686</v>
      </c>
      <c r="D35" s="91" t="s">
        <v>106</v>
      </c>
      <c r="E35" s="129"/>
      <c r="F35" s="156"/>
      <c r="G35" s="74">
        <f>E35*F35</f>
        <v>0</v>
      </c>
    </row>
    <row r="36" spans="1:8" ht="13" hidden="1" x14ac:dyDescent="0.25">
      <c r="A36" s="161" t="s">
        <v>2754</v>
      </c>
      <c r="B36" s="161"/>
      <c r="C36" s="118" t="s">
        <v>2571</v>
      </c>
      <c r="D36" s="91"/>
      <c r="E36" s="16"/>
      <c r="F36" s="160"/>
      <c r="G36" s="159"/>
    </row>
    <row r="37" spans="1:8" ht="26" hidden="1" x14ac:dyDescent="0.25">
      <c r="A37" s="161"/>
      <c r="B37" s="161" t="s">
        <v>2755</v>
      </c>
      <c r="C37" s="234" t="s">
        <v>2756</v>
      </c>
      <c r="D37" s="16" t="s">
        <v>1737</v>
      </c>
      <c r="E37" s="129"/>
      <c r="F37" s="156"/>
      <c r="G37" s="74">
        <f>E37*F37</f>
        <v>0</v>
      </c>
      <c r="H37" s="255" t="s">
        <v>37</v>
      </c>
    </row>
    <row r="38" spans="1:8" ht="14.5" hidden="1" x14ac:dyDescent="0.25">
      <c r="A38" s="161"/>
      <c r="B38" s="161" t="s">
        <v>2757</v>
      </c>
      <c r="C38" s="62" t="s">
        <v>2691</v>
      </c>
      <c r="D38" s="16" t="s">
        <v>1737</v>
      </c>
      <c r="E38" s="129"/>
      <c r="F38" s="156"/>
      <c r="G38" s="74">
        <f>E38*F38</f>
        <v>0</v>
      </c>
    </row>
    <row r="39" spans="1:8" ht="26" hidden="1" x14ac:dyDescent="0.25">
      <c r="A39" s="161" t="s">
        <v>2758</v>
      </c>
      <c r="B39" s="161"/>
      <c r="C39" s="118" t="s">
        <v>2581</v>
      </c>
      <c r="D39" s="91" t="s">
        <v>1421</v>
      </c>
      <c r="E39" s="129"/>
      <c r="F39" s="156"/>
      <c r="G39" s="74">
        <f>E39*F39</f>
        <v>0</v>
      </c>
    </row>
    <row r="40" spans="1:8" ht="13" hidden="1" x14ac:dyDescent="0.25">
      <c r="A40" s="161" t="s">
        <v>2759</v>
      </c>
      <c r="B40" s="161"/>
      <c r="C40" s="118" t="s">
        <v>2603</v>
      </c>
      <c r="D40" s="91"/>
      <c r="E40" s="16"/>
      <c r="F40" s="160"/>
      <c r="G40" s="159"/>
    </row>
    <row r="41" spans="1:8" hidden="1" x14ac:dyDescent="0.25">
      <c r="A41" s="161"/>
      <c r="B41" s="161" t="s">
        <v>2760</v>
      </c>
      <c r="C41" s="62" t="s">
        <v>2605</v>
      </c>
      <c r="D41" s="91" t="s">
        <v>76</v>
      </c>
      <c r="E41" s="129"/>
      <c r="F41" s="156"/>
      <c r="G41" s="74">
        <f>E41*F41</f>
        <v>0</v>
      </c>
    </row>
    <row r="42" spans="1:8" hidden="1" x14ac:dyDescent="0.25">
      <c r="A42" s="161"/>
      <c r="B42" s="161" t="s">
        <v>2761</v>
      </c>
      <c r="C42" s="62" t="s">
        <v>2607</v>
      </c>
      <c r="D42" s="91" t="s">
        <v>76</v>
      </c>
      <c r="E42" s="129"/>
      <c r="F42" s="156"/>
      <c r="G42" s="74">
        <f>E42*F42</f>
        <v>0</v>
      </c>
    </row>
    <row r="43" spans="1:8" hidden="1" x14ac:dyDescent="0.25">
      <c r="A43" s="161"/>
      <c r="B43" s="161" t="s">
        <v>2762</v>
      </c>
      <c r="C43" s="62" t="s">
        <v>2609</v>
      </c>
      <c r="D43" s="91" t="s">
        <v>73</v>
      </c>
      <c r="E43" s="129"/>
      <c r="F43" s="156"/>
      <c r="G43" s="74">
        <f>E43*F43</f>
        <v>0</v>
      </c>
    </row>
    <row r="44" spans="1:8" ht="26" hidden="1" x14ac:dyDescent="0.25">
      <c r="A44" s="161" t="s">
        <v>2763</v>
      </c>
      <c r="B44" s="161"/>
      <c r="C44" s="118" t="s">
        <v>2764</v>
      </c>
      <c r="D44" s="16" t="s">
        <v>1737</v>
      </c>
      <c r="E44" s="129"/>
      <c r="F44" s="156"/>
      <c r="G44" s="74">
        <f>E44*F44</f>
        <v>0</v>
      </c>
    </row>
    <row r="45" spans="1:8" ht="13" x14ac:dyDescent="0.25">
      <c r="A45" s="161"/>
      <c r="B45" s="161"/>
      <c r="C45" s="118"/>
      <c r="D45" s="91"/>
      <c r="E45" s="16"/>
      <c r="F45" s="160"/>
      <c r="G45" s="159"/>
    </row>
    <row r="46" spans="1:8" ht="13" x14ac:dyDescent="0.25">
      <c r="A46" s="161"/>
      <c r="B46" s="161"/>
      <c r="C46" s="118"/>
      <c r="D46" s="91"/>
      <c r="E46" s="16"/>
      <c r="F46" s="160"/>
      <c r="G46" s="159"/>
    </row>
    <row r="47" spans="1:8" x14ac:dyDescent="0.25">
      <c r="A47" s="62"/>
      <c r="B47" s="62"/>
      <c r="C47" s="59"/>
      <c r="D47" s="16"/>
      <c r="E47" s="16"/>
      <c r="F47" s="160"/>
      <c r="G47" s="159"/>
    </row>
    <row r="48" spans="1:8" x14ac:dyDescent="0.25">
      <c r="A48" s="136" t="s">
        <v>172</v>
      </c>
      <c r="B48" s="136"/>
      <c r="C48" s="136"/>
      <c r="D48" s="148"/>
      <c r="E48" s="154"/>
      <c r="F48" s="166"/>
      <c r="G48" s="141">
        <f>SUM(G5:G47)</f>
        <v>0</v>
      </c>
    </row>
    <row r="1048324" spans="4:4" x14ac:dyDescent="0.25">
      <c r="D1048324" s="53"/>
    </row>
  </sheetData>
  <mergeCells count="1">
    <mergeCell ref="D1:G1"/>
  </mergeCells>
  <phoneticPr fontId="8" type="noConversion"/>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DEEC3-A62D-4573-A304-7593CF4AA374}">
  <sheetPr codeName="Sheet30">
    <tabColor theme="4" tint="0.79998168889431442"/>
  </sheetPr>
  <dimension ref="A1:G1048284"/>
  <sheetViews>
    <sheetView view="pageBreakPreview" zoomScaleNormal="100" zoomScaleSheetLayoutView="100" workbookViewId="0">
      <selection activeCell="D35" sqref="D35"/>
    </sheetView>
  </sheetViews>
  <sheetFormatPr defaultColWidth="8.81640625" defaultRowHeight="12.5" x14ac:dyDescent="0.25"/>
  <cols>
    <col min="1" max="1" width="9.36328125" style="43" customWidth="1"/>
    <col min="2" max="2" width="9"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7" ht="48" customHeight="1" x14ac:dyDescent="0.25">
      <c r="A1" s="41" t="s">
        <v>2765</v>
      </c>
      <c r="B1" s="42"/>
      <c r="C1" s="42"/>
      <c r="D1" s="653" t="s">
        <v>2766</v>
      </c>
      <c r="E1" s="653"/>
      <c r="F1" s="653"/>
      <c r="G1" s="653"/>
    </row>
    <row r="2" spans="1:7" ht="13" x14ac:dyDescent="0.25">
      <c r="A2" s="44" t="s">
        <v>23</v>
      </c>
      <c r="B2" s="44"/>
      <c r="C2" s="45" t="s">
        <v>24</v>
      </c>
      <c r="D2" s="45" t="s">
        <v>25</v>
      </c>
      <c r="E2" s="45" t="s">
        <v>26</v>
      </c>
      <c r="F2" s="45" t="s">
        <v>27</v>
      </c>
      <c r="G2" s="45" t="s">
        <v>28</v>
      </c>
    </row>
    <row r="3" spans="1:7" x14ac:dyDescent="0.25">
      <c r="A3" s="46"/>
      <c r="B3" s="46"/>
      <c r="C3" s="47"/>
      <c r="D3" s="6"/>
      <c r="E3" s="5"/>
      <c r="F3" s="5"/>
      <c r="G3" s="5"/>
    </row>
    <row r="4" spans="1:7" x14ac:dyDescent="0.25">
      <c r="A4" s="161"/>
      <c r="B4" s="161"/>
      <c r="C4" s="62"/>
      <c r="D4" s="16"/>
      <c r="E4" s="15"/>
      <c r="F4" s="15"/>
      <c r="G4" s="15"/>
    </row>
    <row r="5" spans="1:7" ht="25" x14ac:dyDescent="0.25">
      <c r="A5" s="161" t="s">
        <v>2767</v>
      </c>
      <c r="B5" s="161"/>
      <c r="C5" s="118" t="s">
        <v>2768</v>
      </c>
      <c r="D5" s="171" t="s">
        <v>2769</v>
      </c>
      <c r="E5" s="62"/>
      <c r="F5" s="157"/>
      <c r="G5" s="74">
        <f>E5*F5</f>
        <v>0</v>
      </c>
    </row>
    <row r="6" spans="1:7" ht="13" x14ac:dyDescent="0.25">
      <c r="A6" s="161"/>
      <c r="B6" s="161"/>
      <c r="C6" s="118"/>
      <c r="D6" s="27"/>
      <c r="E6" s="15"/>
      <c r="F6" s="15"/>
      <c r="G6" s="158"/>
    </row>
    <row r="7" spans="1:7" x14ac:dyDescent="0.25">
      <c r="A7" s="62"/>
      <c r="B7" s="62"/>
      <c r="C7" s="59"/>
      <c r="D7" s="16"/>
      <c r="E7" s="15"/>
      <c r="F7" s="15"/>
      <c r="G7" s="158"/>
    </row>
    <row r="8" spans="1:7" x14ac:dyDescent="0.25">
      <c r="A8" s="136" t="s">
        <v>172</v>
      </c>
      <c r="B8" s="136"/>
      <c r="C8" s="136"/>
      <c r="D8" s="148"/>
      <c r="E8" s="152"/>
      <c r="F8" s="152"/>
      <c r="G8" s="141">
        <f>SUM(G5:G7)</f>
        <v>0</v>
      </c>
    </row>
    <row r="1048284" spans="4:4" x14ac:dyDescent="0.25">
      <c r="D1048284"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8C57C-3FFC-413C-B53A-6BA9F6D30C16}">
  <sheetPr codeName="Sheet4">
    <tabColor rgb="FFFFFF00"/>
  </sheetPr>
  <dimension ref="A1:H1048533"/>
  <sheetViews>
    <sheetView view="pageBreakPreview" zoomScale="81" zoomScaleNormal="100" zoomScaleSheetLayoutView="100" workbookViewId="0">
      <selection activeCell="F98" sqref="F98"/>
    </sheetView>
  </sheetViews>
  <sheetFormatPr defaultColWidth="8.81640625" defaultRowHeight="12.5" x14ac:dyDescent="0.25"/>
  <cols>
    <col min="1" max="1" width="9.36328125" customWidth="1"/>
    <col min="2" max="2" width="9" bestFit="1" customWidth="1"/>
    <col min="3" max="3" width="40.6328125" customWidth="1"/>
    <col min="4" max="4" width="17.453125" bestFit="1" customWidth="1"/>
    <col min="5" max="7" width="20.6328125" customWidth="1"/>
    <col min="8" max="256" width="9.1796875"/>
    <col min="257" max="257" width="9.36328125" customWidth="1"/>
    <col min="258" max="258" width="6.6328125" customWidth="1"/>
    <col min="259" max="259" width="40.6328125" customWidth="1"/>
    <col min="260" max="263" width="9.36328125" customWidth="1"/>
    <col min="264" max="512" width="9.1796875"/>
    <col min="513" max="513" width="9.36328125" customWidth="1"/>
    <col min="514" max="514" width="6.6328125" customWidth="1"/>
    <col min="515" max="515" width="40.6328125" customWidth="1"/>
    <col min="516" max="519" width="9.36328125" customWidth="1"/>
    <col min="520" max="768" width="9.1796875"/>
    <col min="769" max="769" width="9.36328125" customWidth="1"/>
    <col min="770" max="770" width="6.6328125" customWidth="1"/>
    <col min="771" max="771" width="40.6328125" customWidth="1"/>
    <col min="772" max="775" width="9.36328125" customWidth="1"/>
    <col min="776" max="1024" width="9.1796875"/>
    <col min="1025" max="1025" width="9.36328125" customWidth="1"/>
    <col min="1026" max="1026" width="6.6328125" customWidth="1"/>
    <col min="1027" max="1027" width="40.6328125" customWidth="1"/>
    <col min="1028" max="1031" width="9.36328125" customWidth="1"/>
    <col min="1032" max="1280" width="9.1796875"/>
    <col min="1281" max="1281" width="9.36328125" customWidth="1"/>
    <col min="1282" max="1282" width="6.6328125" customWidth="1"/>
    <col min="1283" max="1283" width="40.6328125" customWidth="1"/>
    <col min="1284" max="1287" width="9.36328125" customWidth="1"/>
    <col min="1288" max="1536" width="9.1796875"/>
    <col min="1537" max="1537" width="9.36328125" customWidth="1"/>
    <col min="1538" max="1538" width="6.6328125" customWidth="1"/>
    <col min="1539" max="1539" width="40.6328125" customWidth="1"/>
    <col min="1540" max="1543" width="9.36328125" customWidth="1"/>
    <col min="1544" max="1792" width="9.1796875"/>
    <col min="1793" max="1793" width="9.36328125" customWidth="1"/>
    <col min="1794" max="1794" width="6.6328125" customWidth="1"/>
    <col min="1795" max="1795" width="40.6328125" customWidth="1"/>
    <col min="1796" max="1799" width="9.36328125" customWidth="1"/>
    <col min="1800" max="2048" width="9.1796875"/>
    <col min="2049" max="2049" width="9.36328125" customWidth="1"/>
    <col min="2050" max="2050" width="6.6328125" customWidth="1"/>
    <col min="2051" max="2051" width="40.6328125" customWidth="1"/>
    <col min="2052" max="2055" width="9.36328125" customWidth="1"/>
    <col min="2056" max="2304" width="9.1796875"/>
    <col min="2305" max="2305" width="9.36328125" customWidth="1"/>
    <col min="2306" max="2306" width="6.6328125" customWidth="1"/>
    <col min="2307" max="2307" width="40.6328125" customWidth="1"/>
    <col min="2308" max="2311" width="9.36328125" customWidth="1"/>
    <col min="2312" max="2560" width="9.1796875"/>
    <col min="2561" max="2561" width="9.36328125" customWidth="1"/>
    <col min="2562" max="2562" width="6.6328125" customWidth="1"/>
    <col min="2563" max="2563" width="40.6328125" customWidth="1"/>
    <col min="2564" max="2567" width="9.36328125" customWidth="1"/>
    <col min="2568" max="2816" width="9.1796875"/>
    <col min="2817" max="2817" width="9.36328125" customWidth="1"/>
    <col min="2818" max="2818" width="6.6328125" customWidth="1"/>
    <col min="2819" max="2819" width="40.6328125" customWidth="1"/>
    <col min="2820" max="2823" width="9.36328125" customWidth="1"/>
    <col min="2824" max="3072" width="9.1796875"/>
    <col min="3073" max="3073" width="9.36328125" customWidth="1"/>
    <col min="3074" max="3074" width="6.6328125" customWidth="1"/>
    <col min="3075" max="3075" width="40.6328125" customWidth="1"/>
    <col min="3076" max="3079" width="9.36328125" customWidth="1"/>
    <col min="3080" max="3328" width="9.1796875"/>
    <col min="3329" max="3329" width="9.36328125" customWidth="1"/>
    <col min="3330" max="3330" width="6.6328125" customWidth="1"/>
    <col min="3331" max="3331" width="40.6328125" customWidth="1"/>
    <col min="3332" max="3335" width="9.36328125" customWidth="1"/>
    <col min="3336" max="3584" width="9.1796875"/>
    <col min="3585" max="3585" width="9.36328125" customWidth="1"/>
    <col min="3586" max="3586" width="6.6328125" customWidth="1"/>
    <col min="3587" max="3587" width="40.6328125" customWidth="1"/>
    <col min="3588" max="3591" width="9.36328125" customWidth="1"/>
    <col min="3592" max="3840" width="9.1796875"/>
    <col min="3841" max="3841" width="9.36328125" customWidth="1"/>
    <col min="3842" max="3842" width="6.6328125" customWidth="1"/>
    <col min="3843" max="3843" width="40.6328125" customWidth="1"/>
    <col min="3844" max="3847" width="9.36328125" customWidth="1"/>
    <col min="3848" max="4096" width="9.1796875"/>
    <col min="4097" max="4097" width="9.36328125" customWidth="1"/>
    <col min="4098" max="4098" width="6.6328125" customWidth="1"/>
    <col min="4099" max="4099" width="40.6328125" customWidth="1"/>
    <col min="4100" max="4103" width="9.36328125" customWidth="1"/>
    <col min="4104" max="4352" width="9.1796875"/>
    <col min="4353" max="4353" width="9.36328125" customWidth="1"/>
    <col min="4354" max="4354" width="6.6328125" customWidth="1"/>
    <col min="4355" max="4355" width="40.6328125" customWidth="1"/>
    <col min="4356" max="4359" width="9.36328125" customWidth="1"/>
    <col min="4360" max="4608" width="9.1796875"/>
    <col min="4609" max="4609" width="9.36328125" customWidth="1"/>
    <col min="4610" max="4610" width="6.6328125" customWidth="1"/>
    <col min="4611" max="4611" width="40.6328125" customWidth="1"/>
    <col min="4612" max="4615" width="9.36328125" customWidth="1"/>
    <col min="4616" max="4864" width="9.1796875"/>
    <col min="4865" max="4865" width="9.36328125" customWidth="1"/>
    <col min="4866" max="4866" width="6.6328125" customWidth="1"/>
    <col min="4867" max="4867" width="40.6328125" customWidth="1"/>
    <col min="4868" max="4871" width="9.36328125" customWidth="1"/>
    <col min="4872" max="5120" width="9.1796875"/>
    <col min="5121" max="5121" width="9.36328125" customWidth="1"/>
    <col min="5122" max="5122" width="6.6328125" customWidth="1"/>
    <col min="5123" max="5123" width="40.6328125" customWidth="1"/>
    <col min="5124" max="5127" width="9.36328125" customWidth="1"/>
    <col min="5128" max="5376" width="9.1796875"/>
    <col min="5377" max="5377" width="9.36328125" customWidth="1"/>
    <col min="5378" max="5378" width="6.6328125" customWidth="1"/>
    <col min="5379" max="5379" width="40.6328125" customWidth="1"/>
    <col min="5380" max="5383" width="9.36328125" customWidth="1"/>
    <col min="5384" max="5632" width="9.1796875"/>
    <col min="5633" max="5633" width="9.36328125" customWidth="1"/>
    <col min="5634" max="5634" width="6.6328125" customWidth="1"/>
    <col min="5635" max="5635" width="40.6328125" customWidth="1"/>
    <col min="5636" max="5639" width="9.36328125" customWidth="1"/>
    <col min="5640" max="5888" width="9.1796875"/>
    <col min="5889" max="5889" width="9.36328125" customWidth="1"/>
    <col min="5890" max="5890" width="6.6328125" customWidth="1"/>
    <col min="5891" max="5891" width="40.6328125" customWidth="1"/>
    <col min="5892" max="5895" width="9.36328125" customWidth="1"/>
    <col min="5896" max="6144" width="9.1796875"/>
    <col min="6145" max="6145" width="9.36328125" customWidth="1"/>
    <col min="6146" max="6146" width="6.6328125" customWidth="1"/>
    <col min="6147" max="6147" width="40.6328125" customWidth="1"/>
    <col min="6148" max="6151" width="9.36328125" customWidth="1"/>
    <col min="6152" max="6400" width="9.1796875"/>
    <col min="6401" max="6401" width="9.36328125" customWidth="1"/>
    <col min="6402" max="6402" width="6.6328125" customWidth="1"/>
    <col min="6403" max="6403" width="40.6328125" customWidth="1"/>
    <col min="6404" max="6407" width="9.36328125" customWidth="1"/>
    <col min="6408" max="6656" width="9.1796875"/>
    <col min="6657" max="6657" width="9.36328125" customWidth="1"/>
    <col min="6658" max="6658" width="6.6328125" customWidth="1"/>
    <col min="6659" max="6659" width="40.6328125" customWidth="1"/>
    <col min="6660" max="6663" width="9.36328125" customWidth="1"/>
    <col min="6664" max="6912" width="9.1796875"/>
    <col min="6913" max="6913" width="9.36328125" customWidth="1"/>
    <col min="6914" max="6914" width="6.6328125" customWidth="1"/>
    <col min="6915" max="6915" width="40.6328125" customWidth="1"/>
    <col min="6916" max="6919" width="9.36328125" customWidth="1"/>
    <col min="6920" max="7168" width="9.1796875"/>
    <col min="7169" max="7169" width="9.36328125" customWidth="1"/>
    <col min="7170" max="7170" width="6.6328125" customWidth="1"/>
    <col min="7171" max="7171" width="40.6328125" customWidth="1"/>
    <col min="7172" max="7175" width="9.36328125" customWidth="1"/>
    <col min="7176" max="7424" width="9.1796875"/>
    <col min="7425" max="7425" width="9.36328125" customWidth="1"/>
    <col min="7426" max="7426" width="6.6328125" customWidth="1"/>
    <col min="7427" max="7427" width="40.6328125" customWidth="1"/>
    <col min="7428" max="7431" width="9.36328125" customWidth="1"/>
    <col min="7432" max="7680" width="9.1796875"/>
    <col min="7681" max="7681" width="9.36328125" customWidth="1"/>
    <col min="7682" max="7682" width="6.6328125" customWidth="1"/>
    <col min="7683" max="7683" width="40.6328125" customWidth="1"/>
    <col min="7684" max="7687" width="9.36328125" customWidth="1"/>
    <col min="7688" max="7936" width="9.1796875"/>
    <col min="7937" max="7937" width="9.36328125" customWidth="1"/>
    <col min="7938" max="7938" width="6.6328125" customWidth="1"/>
    <col min="7939" max="7939" width="40.6328125" customWidth="1"/>
    <col min="7940" max="7943" width="9.36328125" customWidth="1"/>
    <col min="7944" max="8192" width="9.1796875"/>
    <col min="8193" max="8193" width="9.36328125" customWidth="1"/>
    <col min="8194" max="8194" width="6.6328125" customWidth="1"/>
    <col min="8195" max="8195" width="40.6328125" customWidth="1"/>
    <col min="8196" max="8199" width="9.36328125" customWidth="1"/>
    <col min="8200" max="8448" width="9.1796875"/>
    <col min="8449" max="8449" width="9.36328125" customWidth="1"/>
    <col min="8450" max="8450" width="6.6328125" customWidth="1"/>
    <col min="8451" max="8451" width="40.6328125" customWidth="1"/>
    <col min="8452" max="8455" width="9.36328125" customWidth="1"/>
    <col min="8456" max="8704" width="9.1796875"/>
    <col min="8705" max="8705" width="9.36328125" customWidth="1"/>
    <col min="8706" max="8706" width="6.6328125" customWidth="1"/>
    <col min="8707" max="8707" width="40.6328125" customWidth="1"/>
    <col min="8708" max="8711" width="9.36328125" customWidth="1"/>
    <col min="8712" max="8960" width="9.1796875"/>
    <col min="8961" max="8961" width="9.36328125" customWidth="1"/>
    <col min="8962" max="8962" width="6.6328125" customWidth="1"/>
    <col min="8963" max="8963" width="40.6328125" customWidth="1"/>
    <col min="8964" max="8967" width="9.36328125" customWidth="1"/>
    <col min="8968" max="9216" width="9.1796875"/>
    <col min="9217" max="9217" width="9.36328125" customWidth="1"/>
    <col min="9218" max="9218" width="6.6328125" customWidth="1"/>
    <col min="9219" max="9219" width="40.6328125" customWidth="1"/>
    <col min="9220" max="9223" width="9.36328125" customWidth="1"/>
    <col min="9224" max="9472" width="9.1796875"/>
    <col min="9473" max="9473" width="9.36328125" customWidth="1"/>
    <col min="9474" max="9474" width="6.6328125" customWidth="1"/>
    <col min="9475" max="9475" width="40.6328125" customWidth="1"/>
    <col min="9476" max="9479" width="9.36328125" customWidth="1"/>
    <col min="9480" max="9728" width="9.1796875"/>
    <col min="9729" max="9729" width="9.36328125" customWidth="1"/>
    <col min="9730" max="9730" width="6.6328125" customWidth="1"/>
    <col min="9731" max="9731" width="40.6328125" customWidth="1"/>
    <col min="9732" max="9735" width="9.36328125" customWidth="1"/>
    <col min="9736" max="9984" width="9.1796875"/>
    <col min="9985" max="9985" width="9.36328125" customWidth="1"/>
    <col min="9986" max="9986" width="6.6328125" customWidth="1"/>
    <col min="9987" max="9987" width="40.6328125" customWidth="1"/>
    <col min="9988" max="9991" width="9.36328125" customWidth="1"/>
    <col min="9992" max="10240" width="9.1796875"/>
    <col min="10241" max="10241" width="9.36328125" customWidth="1"/>
    <col min="10242" max="10242" width="6.6328125" customWidth="1"/>
    <col min="10243" max="10243" width="40.6328125" customWidth="1"/>
    <col min="10244" max="10247" width="9.36328125" customWidth="1"/>
    <col min="10248" max="10496" width="9.1796875"/>
    <col min="10497" max="10497" width="9.36328125" customWidth="1"/>
    <col min="10498" max="10498" width="6.6328125" customWidth="1"/>
    <col min="10499" max="10499" width="40.6328125" customWidth="1"/>
    <col min="10500" max="10503" width="9.36328125" customWidth="1"/>
    <col min="10504" max="10752" width="9.1796875"/>
    <col min="10753" max="10753" width="9.36328125" customWidth="1"/>
    <col min="10754" max="10754" width="6.6328125" customWidth="1"/>
    <col min="10755" max="10755" width="40.6328125" customWidth="1"/>
    <col min="10756" max="10759" width="9.36328125" customWidth="1"/>
    <col min="10760" max="11008" width="9.1796875"/>
    <col min="11009" max="11009" width="9.36328125" customWidth="1"/>
    <col min="11010" max="11010" width="6.6328125" customWidth="1"/>
    <col min="11011" max="11011" width="40.6328125" customWidth="1"/>
    <col min="11012" max="11015" width="9.36328125" customWidth="1"/>
    <col min="11016" max="11264" width="9.1796875"/>
    <col min="11265" max="11265" width="9.36328125" customWidth="1"/>
    <col min="11266" max="11266" width="6.6328125" customWidth="1"/>
    <col min="11267" max="11267" width="40.6328125" customWidth="1"/>
    <col min="11268" max="11271" width="9.36328125" customWidth="1"/>
    <col min="11272" max="11520" width="9.1796875"/>
    <col min="11521" max="11521" width="9.36328125" customWidth="1"/>
    <col min="11522" max="11522" width="6.6328125" customWidth="1"/>
    <col min="11523" max="11523" width="40.6328125" customWidth="1"/>
    <col min="11524" max="11527" width="9.36328125" customWidth="1"/>
    <col min="11528" max="11776" width="9.1796875"/>
    <col min="11777" max="11777" width="9.36328125" customWidth="1"/>
    <col min="11778" max="11778" width="6.6328125" customWidth="1"/>
    <col min="11779" max="11779" width="40.6328125" customWidth="1"/>
    <col min="11780" max="11783" width="9.36328125" customWidth="1"/>
    <col min="11784" max="12032" width="9.1796875"/>
    <col min="12033" max="12033" width="9.36328125" customWidth="1"/>
    <col min="12034" max="12034" width="6.6328125" customWidth="1"/>
    <col min="12035" max="12035" width="40.6328125" customWidth="1"/>
    <col min="12036" max="12039" width="9.36328125" customWidth="1"/>
    <col min="12040" max="12288" width="9.1796875"/>
    <col min="12289" max="12289" width="9.36328125" customWidth="1"/>
    <col min="12290" max="12290" width="6.6328125" customWidth="1"/>
    <col min="12291" max="12291" width="40.6328125" customWidth="1"/>
    <col min="12292" max="12295" width="9.36328125" customWidth="1"/>
    <col min="12296" max="12544" width="9.1796875"/>
    <col min="12545" max="12545" width="9.36328125" customWidth="1"/>
    <col min="12546" max="12546" width="6.6328125" customWidth="1"/>
    <col min="12547" max="12547" width="40.6328125" customWidth="1"/>
    <col min="12548" max="12551" width="9.36328125" customWidth="1"/>
    <col min="12552" max="12800" width="9.1796875"/>
    <col min="12801" max="12801" width="9.36328125" customWidth="1"/>
    <col min="12802" max="12802" width="6.6328125" customWidth="1"/>
    <col min="12803" max="12803" width="40.6328125" customWidth="1"/>
    <col min="12804" max="12807" width="9.36328125" customWidth="1"/>
    <col min="12808" max="13056" width="9.1796875"/>
    <col min="13057" max="13057" width="9.36328125" customWidth="1"/>
    <col min="13058" max="13058" width="6.6328125" customWidth="1"/>
    <col min="13059" max="13059" width="40.6328125" customWidth="1"/>
    <col min="13060" max="13063" width="9.36328125" customWidth="1"/>
    <col min="13064" max="13312" width="9.1796875"/>
    <col min="13313" max="13313" width="9.36328125" customWidth="1"/>
    <col min="13314" max="13314" width="6.6328125" customWidth="1"/>
    <col min="13315" max="13315" width="40.6328125" customWidth="1"/>
    <col min="13316" max="13319" width="9.36328125" customWidth="1"/>
    <col min="13320" max="13568" width="9.1796875"/>
    <col min="13569" max="13569" width="9.36328125" customWidth="1"/>
    <col min="13570" max="13570" width="6.6328125" customWidth="1"/>
    <col min="13571" max="13571" width="40.6328125" customWidth="1"/>
    <col min="13572" max="13575" width="9.36328125" customWidth="1"/>
    <col min="13576" max="13824" width="9.1796875"/>
    <col min="13825" max="13825" width="9.36328125" customWidth="1"/>
    <col min="13826" max="13826" width="6.6328125" customWidth="1"/>
    <col min="13827" max="13827" width="40.6328125" customWidth="1"/>
    <col min="13828" max="13831" width="9.36328125" customWidth="1"/>
    <col min="13832" max="14080" width="9.1796875"/>
    <col min="14081" max="14081" width="9.36328125" customWidth="1"/>
    <col min="14082" max="14082" width="6.6328125" customWidth="1"/>
    <col min="14083" max="14083" width="40.6328125" customWidth="1"/>
    <col min="14084" max="14087" width="9.36328125" customWidth="1"/>
    <col min="14088" max="14336" width="9.1796875"/>
    <col min="14337" max="14337" width="9.36328125" customWidth="1"/>
    <col min="14338" max="14338" width="6.6328125" customWidth="1"/>
    <col min="14339" max="14339" width="40.6328125" customWidth="1"/>
    <col min="14340" max="14343" width="9.36328125" customWidth="1"/>
    <col min="14344" max="14592" width="9.1796875"/>
    <col min="14593" max="14593" width="9.36328125" customWidth="1"/>
    <col min="14594" max="14594" width="6.6328125" customWidth="1"/>
    <col min="14595" max="14595" width="40.6328125" customWidth="1"/>
    <col min="14596" max="14599" width="9.36328125" customWidth="1"/>
    <col min="14600" max="14848" width="9.1796875"/>
    <col min="14849" max="14849" width="9.36328125" customWidth="1"/>
    <col min="14850" max="14850" width="6.6328125" customWidth="1"/>
    <col min="14851" max="14851" width="40.6328125" customWidth="1"/>
    <col min="14852" max="14855" width="9.36328125" customWidth="1"/>
    <col min="14856" max="15104" width="9.1796875"/>
    <col min="15105" max="15105" width="9.36328125" customWidth="1"/>
    <col min="15106" max="15106" width="6.6328125" customWidth="1"/>
    <col min="15107" max="15107" width="40.6328125" customWidth="1"/>
    <col min="15108" max="15111" width="9.36328125" customWidth="1"/>
    <col min="15112" max="15360" width="9.1796875"/>
    <col min="15361" max="15361" width="9.36328125" customWidth="1"/>
    <col min="15362" max="15362" width="6.6328125" customWidth="1"/>
    <col min="15363" max="15363" width="40.6328125" customWidth="1"/>
    <col min="15364" max="15367" width="9.36328125" customWidth="1"/>
    <col min="15368" max="15616" width="9.1796875"/>
    <col min="15617" max="15617" width="9.36328125" customWidth="1"/>
    <col min="15618" max="15618" width="6.6328125" customWidth="1"/>
    <col min="15619" max="15619" width="40.6328125" customWidth="1"/>
    <col min="15620" max="15623" width="9.36328125" customWidth="1"/>
    <col min="15624" max="15872" width="9.1796875"/>
    <col min="15873" max="15873" width="9.36328125" customWidth="1"/>
    <col min="15874" max="15874" width="6.6328125" customWidth="1"/>
    <col min="15875" max="15875" width="40.6328125" customWidth="1"/>
    <col min="15876" max="15879" width="9.36328125" customWidth="1"/>
    <col min="15880" max="16128" width="9.1796875"/>
    <col min="16129" max="16129" width="9.36328125" customWidth="1"/>
    <col min="16130" max="16130" width="6.6328125" customWidth="1"/>
    <col min="16131" max="16131" width="40.6328125" customWidth="1"/>
    <col min="16132" max="16135" width="9.36328125" customWidth="1"/>
    <col min="16136" max="16384" width="9.1796875"/>
  </cols>
  <sheetData>
    <row r="1" spans="1:8" ht="48" customHeight="1" x14ac:dyDescent="0.25">
      <c r="A1" s="23" t="s">
        <v>194</v>
      </c>
      <c r="B1" s="10"/>
      <c r="C1" s="10"/>
      <c r="D1" s="652" t="s">
        <v>195</v>
      </c>
      <c r="E1" s="652"/>
      <c r="F1" s="652"/>
      <c r="G1" s="652"/>
    </row>
    <row r="2" spans="1:8" ht="13" x14ac:dyDescent="0.3">
      <c r="A2" s="24" t="s">
        <v>23</v>
      </c>
      <c r="B2" s="24"/>
      <c r="C2" s="9" t="s">
        <v>24</v>
      </c>
      <c r="D2" s="9" t="s">
        <v>25</v>
      </c>
      <c r="E2" s="9" t="s">
        <v>26</v>
      </c>
      <c r="F2" s="9" t="s">
        <v>27</v>
      </c>
      <c r="G2" s="9" t="s">
        <v>28</v>
      </c>
      <c r="H2" s="518"/>
    </row>
    <row r="3" spans="1:8" x14ac:dyDescent="0.25">
      <c r="A3" s="7"/>
      <c r="B3" s="7"/>
      <c r="C3" s="5"/>
      <c r="D3" s="6"/>
      <c r="E3" s="6"/>
      <c r="F3" s="5"/>
      <c r="G3" s="5"/>
    </row>
    <row r="4" spans="1:8" x14ac:dyDescent="0.25">
      <c r="A4" s="8"/>
      <c r="B4" s="8"/>
      <c r="C4" s="5"/>
      <c r="D4" s="6"/>
      <c r="E4" s="6"/>
      <c r="F4" s="5"/>
      <c r="G4" s="5"/>
    </row>
    <row r="5" spans="1:8" ht="13" hidden="1" x14ac:dyDescent="0.25">
      <c r="A5" s="13" t="s">
        <v>196</v>
      </c>
      <c r="B5" s="7"/>
      <c r="C5" s="618" t="s">
        <v>197</v>
      </c>
      <c r="D5" s="6"/>
      <c r="E5" s="6"/>
      <c r="F5" s="5"/>
      <c r="G5" s="74"/>
    </row>
    <row r="6" spans="1:8" ht="14.5" hidden="1" x14ac:dyDescent="0.25">
      <c r="A6" s="7"/>
      <c r="B6" s="13" t="s">
        <v>198</v>
      </c>
      <c r="C6" s="619" t="s">
        <v>199</v>
      </c>
      <c r="D6" s="27" t="s">
        <v>193</v>
      </c>
      <c r="E6" s="590"/>
      <c r="F6" s="78">
        <v>450.33333333333331</v>
      </c>
      <c r="G6" s="74">
        <f>ROUND(E6*F6,2)</f>
        <v>0</v>
      </c>
    </row>
    <row r="7" spans="1:8" ht="14.5" hidden="1" x14ac:dyDescent="0.25">
      <c r="A7" s="7"/>
      <c r="B7" s="13" t="s">
        <v>200</v>
      </c>
      <c r="C7" s="619" t="s">
        <v>201</v>
      </c>
      <c r="D7" s="27" t="s">
        <v>193</v>
      </c>
      <c r="E7" s="590"/>
      <c r="F7" s="78">
        <v>450.33333333333331</v>
      </c>
      <c r="G7" s="74">
        <f t="shared" ref="G7:G14" si="0">ROUND(E7*F7,2)</f>
        <v>0</v>
      </c>
    </row>
    <row r="8" spans="1:8" ht="14.5" hidden="1" x14ac:dyDescent="0.25">
      <c r="A8" s="7"/>
      <c r="B8" s="13" t="s">
        <v>202</v>
      </c>
      <c r="C8" s="619" t="s">
        <v>203</v>
      </c>
      <c r="D8" s="27" t="s">
        <v>193</v>
      </c>
      <c r="E8" s="590"/>
      <c r="F8" s="78">
        <v>450.33333333333331</v>
      </c>
      <c r="G8" s="74">
        <f t="shared" si="0"/>
        <v>0</v>
      </c>
    </row>
    <row r="9" spans="1:8" ht="25" hidden="1" x14ac:dyDescent="0.25">
      <c r="A9" s="7"/>
      <c r="B9" s="13" t="s">
        <v>204</v>
      </c>
      <c r="C9" s="619" t="s">
        <v>205</v>
      </c>
      <c r="D9" s="27" t="s">
        <v>193</v>
      </c>
      <c r="E9" s="590"/>
      <c r="F9" s="78">
        <v>450.33333333333331</v>
      </c>
      <c r="G9" s="74">
        <f t="shared" si="0"/>
        <v>0</v>
      </c>
    </row>
    <row r="10" spans="1:8" ht="14.5" hidden="1" x14ac:dyDescent="0.25">
      <c r="A10" s="7"/>
      <c r="B10" s="13" t="s">
        <v>206</v>
      </c>
      <c r="C10" s="619" t="s">
        <v>207</v>
      </c>
      <c r="D10" s="27" t="s">
        <v>193</v>
      </c>
      <c r="E10" s="590"/>
      <c r="F10" s="78">
        <v>450.33333333333331</v>
      </c>
      <c r="G10" s="74">
        <f t="shared" si="0"/>
        <v>0</v>
      </c>
    </row>
    <row r="11" spans="1:8" hidden="1" x14ac:dyDescent="0.25">
      <c r="A11" s="7"/>
      <c r="B11" s="13" t="s">
        <v>208</v>
      </c>
      <c r="C11" s="619" t="s">
        <v>209</v>
      </c>
      <c r="D11" s="11" t="s">
        <v>106</v>
      </c>
      <c r="E11" s="590"/>
      <c r="F11" s="78">
        <v>4333.333333333333</v>
      </c>
      <c r="G11" s="74">
        <f t="shared" si="0"/>
        <v>0</v>
      </c>
    </row>
    <row r="12" spans="1:8" ht="13" hidden="1" x14ac:dyDescent="0.25">
      <c r="A12" s="7"/>
      <c r="B12" s="13" t="s">
        <v>210</v>
      </c>
      <c r="C12" s="620" t="s">
        <v>211</v>
      </c>
      <c r="D12" s="11" t="s">
        <v>106</v>
      </c>
      <c r="E12" s="590"/>
      <c r="F12" s="78">
        <v>31983.333333333332</v>
      </c>
      <c r="G12" s="74">
        <f t="shared" si="0"/>
        <v>0</v>
      </c>
      <c r="H12" s="256" t="s">
        <v>37</v>
      </c>
    </row>
    <row r="13" spans="1:8" ht="14" hidden="1" customHeight="1" x14ac:dyDescent="0.25">
      <c r="A13" s="7"/>
      <c r="B13" s="13" t="s">
        <v>212</v>
      </c>
      <c r="C13" s="620" t="s">
        <v>213</v>
      </c>
      <c r="D13" s="11" t="s">
        <v>106</v>
      </c>
      <c r="E13" s="590"/>
      <c r="F13" s="78"/>
      <c r="G13" s="74">
        <f t="shared" si="0"/>
        <v>0</v>
      </c>
    </row>
    <row r="14" spans="1:8" ht="13" hidden="1" x14ac:dyDescent="0.25">
      <c r="A14" s="7"/>
      <c r="B14" s="13" t="s">
        <v>214</v>
      </c>
      <c r="C14" s="620" t="s">
        <v>215</v>
      </c>
      <c r="D14" s="11" t="s">
        <v>106</v>
      </c>
      <c r="E14" s="590"/>
      <c r="F14" s="78">
        <v>3333.3333333333335</v>
      </c>
      <c r="G14" s="74">
        <f t="shared" si="0"/>
        <v>0</v>
      </c>
      <c r="H14" s="256" t="s">
        <v>37</v>
      </c>
    </row>
    <row r="15" spans="1:8" ht="28" hidden="1" customHeight="1" x14ac:dyDescent="0.25">
      <c r="A15" s="7"/>
      <c r="B15" s="13" t="s">
        <v>216</v>
      </c>
      <c r="C15" s="620" t="s">
        <v>217</v>
      </c>
      <c r="D15" s="11" t="s">
        <v>106</v>
      </c>
      <c r="E15" s="590"/>
      <c r="F15" s="78"/>
      <c r="G15" s="74">
        <f t="shared" ref="G15:G17" si="1">E15*F15</f>
        <v>0</v>
      </c>
      <c r="H15" s="256" t="s">
        <v>37</v>
      </c>
    </row>
    <row r="16" spans="1:8" ht="28" hidden="1" customHeight="1" x14ac:dyDescent="0.25">
      <c r="A16" s="7"/>
      <c r="B16" s="13" t="s">
        <v>218</v>
      </c>
      <c r="C16" s="620" t="s">
        <v>219</v>
      </c>
      <c r="D16" s="11" t="s">
        <v>106</v>
      </c>
      <c r="E16" s="590"/>
      <c r="F16" s="78"/>
      <c r="G16" s="74">
        <f t="shared" si="1"/>
        <v>0</v>
      </c>
      <c r="H16" s="256" t="s">
        <v>37</v>
      </c>
    </row>
    <row r="17" spans="1:8" ht="28" hidden="1" customHeight="1" x14ac:dyDescent="0.25">
      <c r="A17" s="7"/>
      <c r="B17" s="13" t="s">
        <v>220</v>
      </c>
      <c r="C17" s="620" t="s">
        <v>221</v>
      </c>
      <c r="D17" s="11" t="s">
        <v>106</v>
      </c>
      <c r="E17" s="590"/>
      <c r="F17" s="78"/>
      <c r="G17" s="74">
        <f t="shared" si="1"/>
        <v>0</v>
      </c>
      <c r="H17" s="256" t="s">
        <v>37</v>
      </c>
    </row>
    <row r="18" spans="1:8" hidden="1" x14ac:dyDescent="0.25">
      <c r="A18" s="5"/>
      <c r="B18" s="13" t="s">
        <v>222</v>
      </c>
      <c r="C18" s="619" t="s">
        <v>223</v>
      </c>
      <c r="D18" s="11" t="s">
        <v>86</v>
      </c>
      <c r="E18" s="614"/>
      <c r="F18" s="89" t="s">
        <v>88</v>
      </c>
      <c r="G18" s="74"/>
    </row>
    <row r="19" spans="1:8" ht="25" hidden="1" x14ac:dyDescent="0.25">
      <c r="A19" s="5"/>
      <c r="B19" s="13" t="s">
        <v>224</v>
      </c>
      <c r="C19" s="619" t="s">
        <v>225</v>
      </c>
      <c r="D19" s="27" t="s">
        <v>91</v>
      </c>
      <c r="E19" s="78"/>
      <c r="F19" s="621">
        <v>0.01</v>
      </c>
      <c r="G19" s="74">
        <f t="shared" ref="G19" si="2">ROUND(E19*F19,2)</f>
        <v>0</v>
      </c>
    </row>
    <row r="20" spans="1:8" ht="13" hidden="1" x14ac:dyDescent="0.25">
      <c r="A20" s="140" t="s">
        <v>226</v>
      </c>
      <c r="B20" s="622"/>
      <c r="C20" s="623" t="s">
        <v>227</v>
      </c>
      <c r="D20" s="6"/>
      <c r="E20" s="590"/>
      <c r="F20" s="6"/>
      <c r="G20" s="74"/>
    </row>
    <row r="21" spans="1:8" ht="14.5" hidden="1" x14ac:dyDescent="0.25">
      <c r="A21" s="140"/>
      <c r="B21" s="591" t="s">
        <v>228</v>
      </c>
      <c r="C21" s="90" t="s">
        <v>229</v>
      </c>
      <c r="D21" s="27" t="s">
        <v>193</v>
      </c>
      <c r="E21" s="590"/>
      <c r="F21" s="78">
        <v>200</v>
      </c>
      <c r="G21" s="74">
        <f t="shared" ref="G21:G31" si="3">ROUND(E21*F21,2)</f>
        <v>0</v>
      </c>
    </row>
    <row r="22" spans="1:8" ht="14.5" hidden="1" x14ac:dyDescent="0.25">
      <c r="A22" s="140"/>
      <c r="B22" s="591" t="s">
        <v>230</v>
      </c>
      <c r="C22" s="90" t="s">
        <v>231</v>
      </c>
      <c r="D22" s="27" t="s">
        <v>193</v>
      </c>
      <c r="E22" s="590"/>
      <c r="F22" s="78">
        <v>500</v>
      </c>
      <c r="G22" s="74">
        <f t="shared" si="3"/>
        <v>0</v>
      </c>
    </row>
    <row r="23" spans="1:8" ht="14.5" hidden="1" x14ac:dyDescent="0.25">
      <c r="A23" s="140"/>
      <c r="B23" s="591" t="s">
        <v>232</v>
      </c>
      <c r="C23" s="90" t="s">
        <v>233</v>
      </c>
      <c r="D23" s="27" t="s">
        <v>193</v>
      </c>
      <c r="E23" s="590"/>
      <c r="F23" s="78">
        <v>500</v>
      </c>
      <c r="G23" s="74">
        <f t="shared" si="3"/>
        <v>0</v>
      </c>
    </row>
    <row r="24" spans="1:8" ht="25" hidden="1" x14ac:dyDescent="0.25">
      <c r="A24" s="140"/>
      <c r="B24" s="591" t="s">
        <v>234</v>
      </c>
      <c r="C24" s="90" t="s">
        <v>235</v>
      </c>
      <c r="D24" s="27" t="s">
        <v>193</v>
      </c>
      <c r="E24" s="590"/>
      <c r="F24" s="78">
        <v>500</v>
      </c>
      <c r="G24" s="74">
        <f t="shared" si="3"/>
        <v>0</v>
      </c>
    </row>
    <row r="25" spans="1:8" ht="25" hidden="1" x14ac:dyDescent="0.25">
      <c r="A25" s="140"/>
      <c r="B25" s="591" t="s">
        <v>236</v>
      </c>
      <c r="C25" s="90" t="s">
        <v>237</v>
      </c>
      <c r="D25" s="27" t="s">
        <v>193</v>
      </c>
      <c r="E25" s="590"/>
      <c r="F25" s="78">
        <v>1000</v>
      </c>
      <c r="G25" s="74">
        <f t="shared" si="3"/>
        <v>0</v>
      </c>
    </row>
    <row r="26" spans="1:8" ht="15" hidden="1" customHeight="1" x14ac:dyDescent="0.25">
      <c r="A26" s="140"/>
      <c r="B26" s="591" t="s">
        <v>238</v>
      </c>
      <c r="C26" s="90" t="s">
        <v>239</v>
      </c>
      <c r="D26" s="27" t="s">
        <v>193</v>
      </c>
      <c r="E26" s="590"/>
      <c r="F26" s="78">
        <v>800</v>
      </c>
      <c r="G26" s="74">
        <f t="shared" si="3"/>
        <v>0</v>
      </c>
    </row>
    <row r="27" spans="1:8" ht="15" hidden="1" customHeight="1" x14ac:dyDescent="0.25">
      <c r="A27" s="140"/>
      <c r="B27" s="591" t="s">
        <v>240</v>
      </c>
      <c r="C27" s="90" t="s">
        <v>241</v>
      </c>
      <c r="D27" s="27" t="s">
        <v>193</v>
      </c>
      <c r="E27" s="590"/>
      <c r="F27" s="78">
        <v>600</v>
      </c>
      <c r="G27" s="74">
        <f t="shared" si="3"/>
        <v>0</v>
      </c>
    </row>
    <row r="28" spans="1:8" ht="14.5" hidden="1" x14ac:dyDescent="0.25">
      <c r="A28" s="140"/>
      <c r="B28" s="591" t="s">
        <v>242</v>
      </c>
      <c r="C28" s="90" t="s">
        <v>243</v>
      </c>
      <c r="D28" s="27" t="s">
        <v>193</v>
      </c>
      <c r="E28" s="590"/>
      <c r="F28" s="78">
        <v>1266.6666666666667</v>
      </c>
      <c r="G28" s="74">
        <f t="shared" si="3"/>
        <v>0</v>
      </c>
    </row>
    <row r="29" spans="1:8" ht="14.5" hidden="1" x14ac:dyDescent="0.25">
      <c r="A29" s="140"/>
      <c r="B29" s="591" t="s">
        <v>244</v>
      </c>
      <c r="C29" s="90" t="s">
        <v>245</v>
      </c>
      <c r="D29" s="27" t="s">
        <v>193</v>
      </c>
      <c r="E29" s="590"/>
      <c r="F29" s="78">
        <v>500</v>
      </c>
      <c r="G29" s="74">
        <f t="shared" si="3"/>
        <v>0</v>
      </c>
    </row>
    <row r="30" spans="1:8" ht="15" hidden="1" customHeight="1" x14ac:dyDescent="0.25">
      <c r="A30" s="140"/>
      <c r="B30" s="591" t="s">
        <v>246</v>
      </c>
      <c r="C30" s="90" t="s">
        <v>247</v>
      </c>
      <c r="D30" s="27" t="s">
        <v>193</v>
      </c>
      <c r="E30" s="590"/>
      <c r="F30" s="78">
        <v>500</v>
      </c>
      <c r="G30" s="74">
        <f t="shared" si="3"/>
        <v>0</v>
      </c>
    </row>
    <row r="31" spans="1:8" ht="28" hidden="1" customHeight="1" x14ac:dyDescent="0.25">
      <c r="A31" s="140"/>
      <c r="B31" s="591" t="s">
        <v>248</v>
      </c>
      <c r="C31" s="90" t="s">
        <v>249</v>
      </c>
      <c r="D31" s="27" t="s">
        <v>193</v>
      </c>
      <c r="E31" s="590"/>
      <c r="F31" s="78">
        <v>800</v>
      </c>
      <c r="G31" s="74">
        <f t="shared" si="3"/>
        <v>0</v>
      </c>
    </row>
    <row r="32" spans="1:8" ht="13" hidden="1" x14ac:dyDescent="0.25">
      <c r="A32" s="140" t="s">
        <v>250</v>
      </c>
      <c r="B32" s="591"/>
      <c r="C32" s="623" t="s">
        <v>251</v>
      </c>
      <c r="D32" s="6"/>
      <c r="E32" s="590"/>
      <c r="F32" s="6"/>
      <c r="G32" s="74"/>
    </row>
    <row r="33" spans="1:7" hidden="1" x14ac:dyDescent="0.25">
      <c r="A33" s="140"/>
      <c r="B33" s="591" t="s">
        <v>252</v>
      </c>
      <c r="C33" s="90" t="s">
        <v>253</v>
      </c>
      <c r="D33" s="11" t="s">
        <v>106</v>
      </c>
      <c r="E33" s="590"/>
      <c r="F33" s="78">
        <v>1000</v>
      </c>
      <c r="G33" s="74">
        <f t="shared" ref="G33:G69" si="4">ROUND(E33*F33,2)</f>
        <v>0</v>
      </c>
    </row>
    <row r="34" spans="1:7" hidden="1" x14ac:dyDescent="0.25">
      <c r="A34" s="140"/>
      <c r="B34" s="591" t="s">
        <v>254</v>
      </c>
      <c r="C34" s="90" t="s">
        <v>255</v>
      </c>
      <c r="D34" s="11" t="s">
        <v>106</v>
      </c>
      <c r="E34" s="590"/>
      <c r="F34" s="78">
        <v>800</v>
      </c>
      <c r="G34" s="74">
        <f t="shared" si="4"/>
        <v>0</v>
      </c>
    </row>
    <row r="35" spans="1:7" hidden="1" x14ac:dyDescent="0.25">
      <c r="A35" s="140"/>
      <c r="B35" s="591" t="s">
        <v>256</v>
      </c>
      <c r="C35" s="90" t="s">
        <v>257</v>
      </c>
      <c r="D35" s="11" t="s">
        <v>106</v>
      </c>
      <c r="E35" s="590"/>
      <c r="F35" s="78">
        <v>500</v>
      </c>
      <c r="G35" s="74">
        <f t="shared" si="4"/>
        <v>0</v>
      </c>
    </row>
    <row r="36" spans="1:7" hidden="1" x14ac:dyDescent="0.25">
      <c r="A36" s="140"/>
      <c r="B36" s="591" t="s">
        <v>258</v>
      </c>
      <c r="C36" s="90" t="s">
        <v>259</v>
      </c>
      <c r="D36" s="11" t="s">
        <v>106</v>
      </c>
      <c r="E36" s="590"/>
      <c r="F36" s="78">
        <v>500</v>
      </c>
      <c r="G36" s="74">
        <f t="shared" si="4"/>
        <v>0</v>
      </c>
    </row>
    <row r="37" spans="1:7" ht="26" hidden="1" x14ac:dyDescent="0.25">
      <c r="A37" s="140"/>
      <c r="B37" s="591" t="s">
        <v>260</v>
      </c>
      <c r="C37" s="237" t="s">
        <v>261</v>
      </c>
      <c r="D37" s="11" t="s">
        <v>106</v>
      </c>
      <c r="E37" s="590"/>
      <c r="F37" s="78">
        <v>5000</v>
      </c>
      <c r="G37" s="74">
        <f t="shared" si="4"/>
        <v>0</v>
      </c>
    </row>
    <row r="38" spans="1:7" ht="14" hidden="1" customHeight="1" x14ac:dyDescent="0.25">
      <c r="A38" s="140"/>
      <c r="B38" s="591" t="s">
        <v>262</v>
      </c>
      <c r="C38" s="237" t="s">
        <v>263</v>
      </c>
      <c r="D38" s="11" t="s">
        <v>106</v>
      </c>
      <c r="E38" s="590"/>
      <c r="F38" s="78">
        <v>1000</v>
      </c>
      <c r="G38" s="74">
        <f t="shared" si="4"/>
        <v>0</v>
      </c>
    </row>
    <row r="39" spans="1:7" hidden="1" x14ac:dyDescent="0.25">
      <c r="A39" s="140"/>
      <c r="B39" s="591" t="s">
        <v>264</v>
      </c>
      <c r="C39" s="90" t="s">
        <v>265</v>
      </c>
      <c r="D39" s="11" t="s">
        <v>106</v>
      </c>
      <c r="E39" s="590"/>
      <c r="F39" s="78">
        <v>5000</v>
      </c>
      <c r="G39" s="74">
        <f t="shared" si="4"/>
        <v>0</v>
      </c>
    </row>
    <row r="40" spans="1:7" hidden="1" x14ac:dyDescent="0.25">
      <c r="A40" s="140"/>
      <c r="B40" s="591" t="s">
        <v>266</v>
      </c>
      <c r="C40" s="90" t="s">
        <v>267</v>
      </c>
      <c r="D40" s="11" t="s">
        <v>106</v>
      </c>
      <c r="E40" s="590"/>
      <c r="F40" s="78">
        <v>10000</v>
      </c>
      <c r="G40" s="74">
        <f t="shared" si="4"/>
        <v>0</v>
      </c>
    </row>
    <row r="41" spans="1:7" hidden="1" x14ac:dyDescent="0.25">
      <c r="A41" s="140"/>
      <c r="B41" s="591" t="s">
        <v>268</v>
      </c>
      <c r="C41" s="90" t="s">
        <v>269</v>
      </c>
      <c r="D41" s="11" t="s">
        <v>106</v>
      </c>
      <c r="E41" s="590"/>
      <c r="F41" s="78">
        <v>1000</v>
      </c>
      <c r="G41" s="74">
        <f t="shared" si="4"/>
        <v>0</v>
      </c>
    </row>
    <row r="42" spans="1:7" hidden="1" x14ac:dyDescent="0.25">
      <c r="A42" s="140"/>
      <c r="B42" s="591" t="s">
        <v>270</v>
      </c>
      <c r="C42" s="90" t="s">
        <v>271</v>
      </c>
      <c r="D42" s="11" t="s">
        <v>106</v>
      </c>
      <c r="E42" s="590"/>
      <c r="F42" s="78">
        <v>2000</v>
      </c>
      <c r="G42" s="74">
        <f t="shared" si="4"/>
        <v>0</v>
      </c>
    </row>
    <row r="43" spans="1:7" hidden="1" x14ac:dyDescent="0.25">
      <c r="A43" s="140"/>
      <c r="B43" s="591" t="s">
        <v>272</v>
      </c>
      <c r="C43" s="90" t="s">
        <v>273</v>
      </c>
      <c r="D43" s="11" t="s">
        <v>106</v>
      </c>
      <c r="E43" s="590"/>
      <c r="F43" s="78">
        <v>906.66666666666663</v>
      </c>
      <c r="G43" s="74">
        <f t="shared" si="4"/>
        <v>0</v>
      </c>
    </row>
    <row r="44" spans="1:7" hidden="1" x14ac:dyDescent="0.25">
      <c r="A44" s="140"/>
      <c r="B44" s="591" t="s">
        <v>274</v>
      </c>
      <c r="C44" s="90" t="s">
        <v>275</v>
      </c>
      <c r="D44" s="11" t="s">
        <v>106</v>
      </c>
      <c r="E44" s="590"/>
      <c r="F44" s="78">
        <v>456.66666666666669</v>
      </c>
      <c r="G44" s="74">
        <f t="shared" si="4"/>
        <v>0</v>
      </c>
    </row>
    <row r="45" spans="1:7" hidden="1" x14ac:dyDescent="0.25">
      <c r="A45" s="140"/>
      <c r="B45" s="591" t="s">
        <v>276</v>
      </c>
      <c r="C45" s="90" t="s">
        <v>277</v>
      </c>
      <c r="D45" s="11" t="s">
        <v>106</v>
      </c>
      <c r="E45" s="590"/>
      <c r="F45" s="78">
        <v>800</v>
      </c>
      <c r="G45" s="74">
        <f t="shared" si="4"/>
        <v>0</v>
      </c>
    </row>
    <row r="46" spans="1:7" ht="14" hidden="1" customHeight="1" x14ac:dyDescent="0.25">
      <c r="A46" s="140"/>
      <c r="B46" s="591" t="s">
        <v>278</v>
      </c>
      <c r="C46" s="90" t="s">
        <v>279</v>
      </c>
      <c r="D46" s="11" t="s">
        <v>106</v>
      </c>
      <c r="E46" s="590"/>
      <c r="F46" s="78">
        <v>100</v>
      </c>
      <c r="G46" s="74">
        <f t="shared" si="4"/>
        <v>0</v>
      </c>
    </row>
    <row r="47" spans="1:7" ht="17" hidden="1" customHeight="1" x14ac:dyDescent="0.25">
      <c r="A47" s="140"/>
      <c r="B47" s="591" t="s">
        <v>280</v>
      </c>
      <c r="C47" s="90" t="s">
        <v>281</v>
      </c>
      <c r="D47" s="11" t="s">
        <v>106</v>
      </c>
      <c r="E47" s="590"/>
      <c r="F47" s="78">
        <v>200</v>
      </c>
      <c r="G47" s="74">
        <f t="shared" si="4"/>
        <v>0</v>
      </c>
    </row>
    <row r="48" spans="1:7" ht="14.25" hidden="1" customHeight="1" x14ac:dyDescent="0.25">
      <c r="A48" s="140"/>
      <c r="B48" s="591" t="s">
        <v>282</v>
      </c>
      <c r="C48" s="90" t="s">
        <v>283</v>
      </c>
      <c r="D48" s="11" t="s">
        <v>106</v>
      </c>
      <c r="E48" s="590"/>
      <c r="F48" s="78">
        <v>1000</v>
      </c>
      <c r="G48" s="74">
        <f t="shared" si="4"/>
        <v>0</v>
      </c>
    </row>
    <row r="49" spans="1:7" ht="14" hidden="1" customHeight="1" x14ac:dyDescent="0.25">
      <c r="A49" s="140"/>
      <c r="B49" s="591" t="s">
        <v>284</v>
      </c>
      <c r="C49" s="90" t="s">
        <v>285</v>
      </c>
      <c r="D49" s="11" t="s">
        <v>106</v>
      </c>
      <c r="E49" s="590"/>
      <c r="F49" s="78">
        <v>100</v>
      </c>
      <c r="G49" s="74">
        <f t="shared" si="4"/>
        <v>0</v>
      </c>
    </row>
    <row r="50" spans="1:7" ht="14" hidden="1" customHeight="1" x14ac:dyDescent="0.25">
      <c r="A50" s="140"/>
      <c r="B50" s="591" t="s">
        <v>286</v>
      </c>
      <c r="C50" s="90" t="s">
        <v>287</v>
      </c>
      <c r="D50" s="11" t="s">
        <v>106</v>
      </c>
      <c r="E50" s="590"/>
      <c r="F50" s="78">
        <v>200</v>
      </c>
      <c r="G50" s="74">
        <f t="shared" si="4"/>
        <v>0</v>
      </c>
    </row>
    <row r="51" spans="1:7" ht="14" hidden="1" customHeight="1" x14ac:dyDescent="0.25">
      <c r="A51" s="140"/>
      <c r="B51" s="591" t="s">
        <v>288</v>
      </c>
      <c r="C51" s="90" t="s">
        <v>289</v>
      </c>
      <c r="D51" s="11" t="s">
        <v>106</v>
      </c>
      <c r="E51" s="590"/>
      <c r="F51" s="78">
        <v>200</v>
      </c>
      <c r="G51" s="74">
        <f t="shared" si="4"/>
        <v>0</v>
      </c>
    </row>
    <row r="52" spans="1:7" hidden="1" x14ac:dyDescent="0.25">
      <c r="A52" s="140"/>
      <c r="B52" s="591" t="s">
        <v>290</v>
      </c>
      <c r="C52" s="90" t="s">
        <v>291</v>
      </c>
      <c r="D52" s="11" t="s">
        <v>106</v>
      </c>
      <c r="E52" s="590"/>
      <c r="F52" s="78">
        <v>500</v>
      </c>
      <c r="G52" s="74">
        <f t="shared" si="4"/>
        <v>0</v>
      </c>
    </row>
    <row r="53" spans="1:7" ht="14" hidden="1" customHeight="1" x14ac:dyDescent="0.25">
      <c r="A53" s="140"/>
      <c r="B53" s="591" t="s">
        <v>292</v>
      </c>
      <c r="C53" s="90" t="s">
        <v>293</v>
      </c>
      <c r="D53" s="11" t="s">
        <v>106</v>
      </c>
      <c r="E53" s="590"/>
      <c r="F53" s="78">
        <v>500</v>
      </c>
      <c r="G53" s="74">
        <f t="shared" si="4"/>
        <v>0</v>
      </c>
    </row>
    <row r="54" spans="1:7" ht="14" hidden="1" customHeight="1" x14ac:dyDescent="0.25">
      <c r="A54" s="140"/>
      <c r="B54" s="591" t="s">
        <v>294</v>
      </c>
      <c r="C54" s="90" t="s">
        <v>295</v>
      </c>
      <c r="D54" s="11" t="s">
        <v>106</v>
      </c>
      <c r="E54" s="590"/>
      <c r="F54" s="78">
        <v>600</v>
      </c>
      <c r="G54" s="74">
        <f t="shared" si="4"/>
        <v>0</v>
      </c>
    </row>
    <row r="55" spans="1:7" hidden="1" x14ac:dyDescent="0.25">
      <c r="A55" s="140"/>
      <c r="B55" s="591" t="s">
        <v>296</v>
      </c>
      <c r="C55" s="90" t="s">
        <v>297</v>
      </c>
      <c r="D55" s="11" t="s">
        <v>106</v>
      </c>
      <c r="E55" s="590"/>
      <c r="F55" s="78">
        <v>978.33333333333337</v>
      </c>
      <c r="G55" s="74">
        <f t="shared" si="4"/>
        <v>0</v>
      </c>
    </row>
    <row r="56" spans="1:7" hidden="1" x14ac:dyDescent="0.25">
      <c r="A56" s="140"/>
      <c r="B56" s="591" t="s">
        <v>298</v>
      </c>
      <c r="C56" s="90" t="s">
        <v>299</v>
      </c>
      <c r="D56" s="11" t="s">
        <v>106</v>
      </c>
      <c r="E56" s="590"/>
      <c r="F56" s="78">
        <v>1836.6666666666667</v>
      </c>
      <c r="G56" s="74">
        <f t="shared" si="4"/>
        <v>0</v>
      </c>
    </row>
    <row r="57" spans="1:7" hidden="1" x14ac:dyDescent="0.25">
      <c r="A57" s="140"/>
      <c r="B57" s="591" t="s">
        <v>300</v>
      </c>
      <c r="C57" s="90" t="s">
        <v>301</v>
      </c>
      <c r="D57" s="11" t="s">
        <v>106</v>
      </c>
      <c r="E57" s="590"/>
      <c r="F57" s="78">
        <v>1000</v>
      </c>
      <c r="G57" s="74">
        <f t="shared" si="4"/>
        <v>0</v>
      </c>
    </row>
    <row r="58" spans="1:7" hidden="1" x14ac:dyDescent="0.25">
      <c r="A58" s="140"/>
      <c r="B58" s="591" t="s">
        <v>302</v>
      </c>
      <c r="C58" s="90" t="s">
        <v>303</v>
      </c>
      <c r="D58" s="11" t="s">
        <v>106</v>
      </c>
      <c r="E58" s="590"/>
      <c r="F58" s="78"/>
      <c r="G58" s="74">
        <f t="shared" si="4"/>
        <v>0</v>
      </c>
    </row>
    <row r="59" spans="1:7" hidden="1" x14ac:dyDescent="0.25">
      <c r="A59" s="140"/>
      <c r="B59" s="591" t="s">
        <v>304</v>
      </c>
      <c r="C59" s="90" t="s">
        <v>305</v>
      </c>
      <c r="D59" s="11" t="s">
        <v>106</v>
      </c>
      <c r="E59" s="590"/>
      <c r="F59" s="78">
        <v>200</v>
      </c>
      <c r="G59" s="74">
        <f t="shared" si="4"/>
        <v>0</v>
      </c>
    </row>
    <row r="60" spans="1:7" hidden="1" x14ac:dyDescent="0.25">
      <c r="A60" s="140"/>
      <c r="B60" s="591" t="s">
        <v>306</v>
      </c>
      <c r="C60" s="90" t="s">
        <v>307</v>
      </c>
      <c r="D60" s="11" t="s">
        <v>106</v>
      </c>
      <c r="E60" s="590"/>
      <c r="F60" s="78">
        <v>3033.3333333333335</v>
      </c>
      <c r="G60" s="74">
        <f t="shared" si="4"/>
        <v>0</v>
      </c>
    </row>
    <row r="61" spans="1:7" hidden="1" x14ac:dyDescent="0.25">
      <c r="A61" s="140"/>
      <c r="B61" s="591" t="s">
        <v>308</v>
      </c>
      <c r="C61" s="90" t="s">
        <v>309</v>
      </c>
      <c r="D61" s="11" t="s">
        <v>106</v>
      </c>
      <c r="E61" s="590"/>
      <c r="F61" s="78">
        <v>10503.333333333334</v>
      </c>
      <c r="G61" s="74">
        <f t="shared" si="4"/>
        <v>0</v>
      </c>
    </row>
    <row r="62" spans="1:7" ht="14" hidden="1" customHeight="1" x14ac:dyDescent="0.25">
      <c r="A62" s="140"/>
      <c r="B62" s="591" t="s">
        <v>310</v>
      </c>
      <c r="C62" s="90" t="s">
        <v>311</v>
      </c>
      <c r="D62" s="11" t="s">
        <v>106</v>
      </c>
      <c r="E62" s="590"/>
      <c r="F62" s="78"/>
      <c r="G62" s="74">
        <f t="shared" si="4"/>
        <v>0</v>
      </c>
    </row>
    <row r="63" spans="1:7" hidden="1" x14ac:dyDescent="0.25">
      <c r="A63" s="140"/>
      <c r="B63" s="591" t="s">
        <v>312</v>
      </c>
      <c r="C63" s="90" t="s">
        <v>313</v>
      </c>
      <c r="D63" s="11" t="s">
        <v>106</v>
      </c>
      <c r="E63" s="590"/>
      <c r="F63" s="78">
        <v>1000</v>
      </c>
      <c r="G63" s="74">
        <f t="shared" si="4"/>
        <v>0</v>
      </c>
    </row>
    <row r="64" spans="1:7" ht="25" hidden="1" x14ac:dyDescent="0.25">
      <c r="A64" s="140"/>
      <c r="B64" s="591" t="s">
        <v>314</v>
      </c>
      <c r="C64" s="90" t="s">
        <v>315</v>
      </c>
      <c r="D64" s="11" t="s">
        <v>106</v>
      </c>
      <c r="E64" s="590"/>
      <c r="F64" s="78">
        <v>500</v>
      </c>
      <c r="G64" s="74">
        <f t="shared" si="4"/>
        <v>0</v>
      </c>
    </row>
    <row r="65" spans="1:7" hidden="1" x14ac:dyDescent="0.25">
      <c r="A65" s="140"/>
      <c r="B65" s="591" t="s">
        <v>316</v>
      </c>
      <c r="C65" s="90" t="s">
        <v>317</v>
      </c>
      <c r="D65" s="11" t="s">
        <v>106</v>
      </c>
      <c r="E65" s="590"/>
      <c r="F65" s="78">
        <v>1283.3333333333333</v>
      </c>
      <c r="G65" s="74">
        <f t="shared" si="4"/>
        <v>0</v>
      </c>
    </row>
    <row r="66" spans="1:7" ht="14" hidden="1" customHeight="1" x14ac:dyDescent="0.25">
      <c r="A66" s="140"/>
      <c r="B66" s="591" t="s">
        <v>318</v>
      </c>
      <c r="C66" s="90" t="s">
        <v>319</v>
      </c>
      <c r="D66" s="11" t="s">
        <v>106</v>
      </c>
      <c r="E66" s="590"/>
      <c r="F66" s="78">
        <v>5000</v>
      </c>
      <c r="G66" s="74">
        <f t="shared" si="4"/>
        <v>0</v>
      </c>
    </row>
    <row r="67" spans="1:7" ht="25" hidden="1" x14ac:dyDescent="0.25">
      <c r="A67" s="140"/>
      <c r="B67" s="591" t="s">
        <v>320</v>
      </c>
      <c r="C67" s="90" t="s">
        <v>321</v>
      </c>
      <c r="D67" s="11" t="s">
        <v>106</v>
      </c>
      <c r="E67" s="590"/>
      <c r="F67" s="78">
        <v>500</v>
      </c>
      <c r="G67" s="74">
        <f t="shared" si="4"/>
        <v>0</v>
      </c>
    </row>
    <row r="68" spans="1:7" hidden="1" x14ac:dyDescent="0.25">
      <c r="A68" s="140"/>
      <c r="B68" s="591" t="s">
        <v>322</v>
      </c>
      <c r="C68" s="90" t="s">
        <v>323</v>
      </c>
      <c r="D68" s="11" t="s">
        <v>106</v>
      </c>
      <c r="E68" s="590"/>
      <c r="F68" s="78">
        <v>736.66666666666663</v>
      </c>
      <c r="G68" s="74">
        <f t="shared" si="4"/>
        <v>0</v>
      </c>
    </row>
    <row r="69" spans="1:7" hidden="1" x14ac:dyDescent="0.25">
      <c r="A69" s="140"/>
      <c r="B69" s="591" t="s">
        <v>324</v>
      </c>
      <c r="C69" s="90" t="s">
        <v>325</v>
      </c>
      <c r="D69" s="11" t="s">
        <v>106</v>
      </c>
      <c r="E69" s="590"/>
      <c r="F69" s="78">
        <v>1250</v>
      </c>
      <c r="G69" s="74">
        <f t="shared" si="4"/>
        <v>0</v>
      </c>
    </row>
    <row r="70" spans="1:7" ht="28" hidden="1" customHeight="1" x14ac:dyDescent="0.25">
      <c r="A70" s="140"/>
      <c r="B70" s="591" t="s">
        <v>326</v>
      </c>
      <c r="C70" s="567" t="s">
        <v>327</v>
      </c>
      <c r="D70" s="11" t="s">
        <v>106</v>
      </c>
      <c r="E70" s="590"/>
      <c r="F70" s="78"/>
      <c r="G70" s="74">
        <f t="shared" ref="G70" si="5">E70*F70</f>
        <v>0</v>
      </c>
    </row>
    <row r="71" spans="1:7" ht="13" hidden="1" x14ac:dyDescent="0.3">
      <c r="A71" s="140" t="s">
        <v>328</v>
      </c>
      <c r="B71" s="591"/>
      <c r="C71" s="599" t="s">
        <v>329</v>
      </c>
      <c r="D71" s="6"/>
      <c r="E71" s="590"/>
      <c r="F71" s="6"/>
      <c r="G71" s="74"/>
    </row>
    <row r="72" spans="1:7" ht="37.5" hidden="1" x14ac:dyDescent="0.25">
      <c r="A72" s="140"/>
      <c r="B72" s="591" t="s">
        <v>330</v>
      </c>
      <c r="C72" s="601" t="s">
        <v>331</v>
      </c>
      <c r="D72" s="27" t="s">
        <v>169</v>
      </c>
      <c r="E72" s="614" t="s">
        <v>190</v>
      </c>
      <c r="F72" s="11" t="s">
        <v>332</v>
      </c>
      <c r="G72" s="74"/>
    </row>
    <row r="73" spans="1:7" ht="25" hidden="1" x14ac:dyDescent="0.25">
      <c r="A73" s="140"/>
      <c r="B73" s="591" t="s">
        <v>333</v>
      </c>
      <c r="C73" s="601" t="s">
        <v>334</v>
      </c>
      <c r="D73" s="27" t="s">
        <v>91</v>
      </c>
      <c r="E73" s="510">
        <f>G72</f>
        <v>0</v>
      </c>
      <c r="F73" s="621">
        <v>0.01</v>
      </c>
      <c r="G73" s="74">
        <f t="shared" ref="G73" si="6">ROUND(E73*F73,2)</f>
        <v>0</v>
      </c>
    </row>
    <row r="74" spans="1:7" ht="37.5" hidden="1" x14ac:dyDescent="0.25">
      <c r="A74" s="140"/>
      <c r="B74" s="591" t="s">
        <v>335</v>
      </c>
      <c r="C74" s="601" t="s">
        <v>336</v>
      </c>
      <c r="D74" s="27" t="s">
        <v>169</v>
      </c>
      <c r="E74" s="614" t="s">
        <v>190</v>
      </c>
      <c r="F74" s="11" t="s">
        <v>332</v>
      </c>
      <c r="G74" s="74"/>
    </row>
    <row r="75" spans="1:7" ht="25" hidden="1" x14ac:dyDescent="0.25">
      <c r="A75" s="140"/>
      <c r="B75" s="591" t="s">
        <v>337</v>
      </c>
      <c r="C75" s="601" t="s">
        <v>338</v>
      </c>
      <c r="D75" s="27" t="s">
        <v>91</v>
      </c>
      <c r="E75" s="78">
        <f>G74</f>
        <v>0</v>
      </c>
      <c r="F75" s="621">
        <v>0.01</v>
      </c>
      <c r="G75" s="74">
        <f t="shared" ref="G75" si="7">ROUND(E75*F75,2)</f>
        <v>0</v>
      </c>
    </row>
    <row r="76" spans="1:7" ht="25" hidden="1" x14ac:dyDescent="0.25">
      <c r="A76" s="140"/>
      <c r="B76" s="591" t="s">
        <v>339</v>
      </c>
      <c r="C76" s="601" t="s">
        <v>340</v>
      </c>
      <c r="D76" s="27" t="s">
        <v>169</v>
      </c>
      <c r="E76" s="614" t="s">
        <v>190</v>
      </c>
      <c r="F76" s="11" t="s">
        <v>332</v>
      </c>
      <c r="G76" s="74"/>
    </row>
    <row r="77" spans="1:7" ht="25" hidden="1" x14ac:dyDescent="0.25">
      <c r="A77" s="140"/>
      <c r="B77" s="591" t="s">
        <v>341</v>
      </c>
      <c r="C77" s="601" t="s">
        <v>342</v>
      </c>
      <c r="D77" s="27" t="s">
        <v>91</v>
      </c>
      <c r="E77" s="78">
        <f>G76</f>
        <v>0</v>
      </c>
      <c r="F77" s="621">
        <v>0.01</v>
      </c>
      <c r="G77" s="74">
        <f t="shared" ref="G77" si="8">ROUND(E77*F77,2)</f>
        <v>0</v>
      </c>
    </row>
    <row r="78" spans="1:7" ht="25" hidden="1" x14ac:dyDescent="0.25">
      <c r="A78" s="140"/>
      <c r="B78" s="591" t="s">
        <v>343</v>
      </c>
      <c r="C78" s="601" t="s">
        <v>344</v>
      </c>
      <c r="D78" s="27" t="s">
        <v>169</v>
      </c>
      <c r="E78" s="614" t="s">
        <v>190</v>
      </c>
      <c r="F78" s="11" t="s">
        <v>332</v>
      </c>
      <c r="G78" s="74"/>
    </row>
    <row r="79" spans="1:7" ht="25" hidden="1" x14ac:dyDescent="0.25">
      <c r="A79" s="140"/>
      <c r="B79" s="591" t="s">
        <v>345</v>
      </c>
      <c r="C79" s="601" t="s">
        <v>346</v>
      </c>
      <c r="D79" s="27" t="s">
        <v>91</v>
      </c>
      <c r="E79" s="510">
        <f>G78</f>
        <v>0</v>
      </c>
      <c r="F79" s="621">
        <v>0.01</v>
      </c>
      <c r="G79" s="74">
        <f t="shared" ref="G79" si="9">ROUND(E79*F79,2)</f>
        <v>0</v>
      </c>
    </row>
    <row r="80" spans="1:7" ht="50" hidden="1" x14ac:dyDescent="0.25">
      <c r="A80" s="140"/>
      <c r="B80" s="591" t="s">
        <v>347</v>
      </c>
      <c r="C80" s="601" t="s">
        <v>348</v>
      </c>
      <c r="D80" s="27" t="s">
        <v>169</v>
      </c>
      <c r="E80" s="614" t="s">
        <v>190</v>
      </c>
      <c r="F80" s="11" t="s">
        <v>332</v>
      </c>
      <c r="G80" s="74"/>
    </row>
    <row r="81" spans="1:8" ht="25" hidden="1" x14ac:dyDescent="0.25">
      <c r="A81" s="140"/>
      <c r="B81" s="591" t="s">
        <v>349</v>
      </c>
      <c r="C81" s="601" t="s">
        <v>350</v>
      </c>
      <c r="D81" s="27" t="s">
        <v>91</v>
      </c>
      <c r="E81" s="78">
        <f>G80</f>
        <v>0</v>
      </c>
      <c r="F81" s="621"/>
      <c r="G81" s="74">
        <f t="shared" ref="G81" si="10">ROUND(E81*F81,2)</f>
        <v>0</v>
      </c>
    </row>
    <row r="82" spans="1:8" ht="56" hidden="1" customHeight="1" x14ac:dyDescent="0.25">
      <c r="A82" s="140"/>
      <c r="B82" s="591" t="s">
        <v>351</v>
      </c>
      <c r="C82" s="601" t="s">
        <v>352</v>
      </c>
      <c r="D82" s="27" t="s">
        <v>169</v>
      </c>
      <c r="E82" s="614" t="s">
        <v>190</v>
      </c>
      <c r="F82" s="11" t="s">
        <v>332</v>
      </c>
      <c r="G82" s="74"/>
    </row>
    <row r="83" spans="1:8" ht="28" hidden="1" customHeight="1" x14ac:dyDescent="0.25">
      <c r="A83" s="140"/>
      <c r="B83" s="591" t="s">
        <v>353</v>
      </c>
      <c r="C83" s="601" t="s">
        <v>354</v>
      </c>
      <c r="D83" s="27" t="s">
        <v>91</v>
      </c>
      <c r="E83" s="78">
        <f>G82</f>
        <v>0</v>
      </c>
      <c r="F83" s="621"/>
      <c r="G83" s="74">
        <f t="shared" ref="G83" si="11">ROUND(E83*F83,2)</f>
        <v>0</v>
      </c>
    </row>
    <row r="84" spans="1:8" ht="42" hidden="1" customHeight="1" x14ac:dyDescent="0.25">
      <c r="A84" s="140"/>
      <c r="B84" s="591" t="s">
        <v>355</v>
      </c>
      <c r="C84" s="601" t="s">
        <v>356</v>
      </c>
      <c r="D84" s="27" t="s">
        <v>169</v>
      </c>
      <c r="E84" s="614" t="s">
        <v>190</v>
      </c>
      <c r="F84" s="11" t="s">
        <v>332</v>
      </c>
      <c r="G84" s="74"/>
    </row>
    <row r="85" spans="1:8" ht="28" hidden="1" customHeight="1" x14ac:dyDescent="0.25">
      <c r="A85" s="140"/>
      <c r="B85" s="591" t="s">
        <v>357</v>
      </c>
      <c r="C85" s="601" t="s">
        <v>358</v>
      </c>
      <c r="D85" s="27" t="s">
        <v>91</v>
      </c>
      <c r="E85" s="78">
        <f>G84</f>
        <v>0</v>
      </c>
      <c r="F85" s="621"/>
      <c r="G85" s="74">
        <f t="shared" ref="G85" si="12">ROUND(E85*F85,2)</f>
        <v>0</v>
      </c>
    </row>
    <row r="86" spans="1:8" ht="62.5" hidden="1" x14ac:dyDescent="0.25">
      <c r="A86" s="140"/>
      <c r="B86" s="591" t="s">
        <v>359</v>
      </c>
      <c r="C86" s="601" t="s">
        <v>360</v>
      </c>
      <c r="D86" s="27" t="s">
        <v>169</v>
      </c>
      <c r="E86" s="614" t="s">
        <v>190</v>
      </c>
      <c r="F86" s="11" t="s">
        <v>332</v>
      </c>
      <c r="G86" s="74"/>
    </row>
    <row r="87" spans="1:8" ht="25" hidden="1" x14ac:dyDescent="0.25">
      <c r="A87" s="140"/>
      <c r="B87" s="591" t="s">
        <v>361</v>
      </c>
      <c r="C87" s="607" t="s">
        <v>362</v>
      </c>
      <c r="D87" s="27" t="s">
        <v>91</v>
      </c>
      <c r="E87" s="78">
        <f>G86</f>
        <v>0</v>
      </c>
      <c r="F87" s="621"/>
      <c r="G87" s="74">
        <f t="shared" ref="G87" si="13">ROUND(E87*F87,2)</f>
        <v>0</v>
      </c>
    </row>
    <row r="88" spans="1:8" ht="26" hidden="1" x14ac:dyDescent="0.3">
      <c r="A88" s="15" t="s">
        <v>363</v>
      </c>
      <c r="B88" s="600"/>
      <c r="C88" s="624" t="s">
        <v>364</v>
      </c>
      <c r="D88" s="90"/>
      <c r="E88" s="590"/>
      <c r="F88" s="6"/>
      <c r="G88" s="74"/>
    </row>
    <row r="89" spans="1:8" hidden="1" x14ac:dyDescent="0.25">
      <c r="A89" s="15"/>
      <c r="B89" s="600" t="s">
        <v>365</v>
      </c>
      <c r="C89" s="601" t="s">
        <v>366</v>
      </c>
      <c r="D89" s="11" t="s">
        <v>42</v>
      </c>
      <c r="E89" s="614" t="s">
        <v>43</v>
      </c>
      <c r="F89" s="89" t="s">
        <v>44</v>
      </c>
      <c r="G89" s="74"/>
    </row>
    <row r="90" spans="1:8" hidden="1" x14ac:dyDescent="0.25">
      <c r="A90" s="15"/>
      <c r="B90" s="600" t="s">
        <v>367</v>
      </c>
      <c r="C90" s="607" t="s">
        <v>368</v>
      </c>
      <c r="D90" s="91" t="s">
        <v>34</v>
      </c>
      <c r="E90" s="590"/>
      <c r="F90" s="78">
        <v>1670</v>
      </c>
      <c r="G90" s="74">
        <f t="shared" ref="G90" si="14">ROUND(E90*F90,2)</f>
        <v>0</v>
      </c>
    </row>
    <row r="91" spans="1:8" ht="14" hidden="1" customHeight="1" x14ac:dyDescent="0.3">
      <c r="A91" s="15" t="s">
        <v>369</v>
      </c>
      <c r="B91" s="600"/>
      <c r="C91" s="589" t="s">
        <v>370</v>
      </c>
      <c r="D91" s="91"/>
      <c r="E91" s="590"/>
      <c r="F91" s="6"/>
      <c r="G91" s="74"/>
    </row>
    <row r="92" spans="1:8" ht="14" hidden="1" customHeight="1" x14ac:dyDescent="0.25">
      <c r="A92" s="15"/>
      <c r="B92" s="600" t="s">
        <v>371</v>
      </c>
      <c r="C92" s="608" t="s">
        <v>372</v>
      </c>
      <c r="D92" s="91" t="s">
        <v>34</v>
      </c>
      <c r="E92" s="590"/>
      <c r="F92" s="78"/>
      <c r="G92" s="74">
        <f>E92*F92</f>
        <v>0</v>
      </c>
    </row>
    <row r="93" spans="1:8" ht="14" hidden="1" customHeight="1" x14ac:dyDescent="0.25">
      <c r="A93" s="140"/>
      <c r="B93" s="591" t="s">
        <v>373</v>
      </c>
      <c r="C93" s="609" t="s">
        <v>374</v>
      </c>
      <c r="D93" s="91" t="s">
        <v>34</v>
      </c>
      <c r="E93" s="590"/>
      <c r="F93" s="78"/>
      <c r="G93" s="74">
        <f>E93*F93</f>
        <v>0</v>
      </c>
    </row>
    <row r="94" spans="1:8" ht="13" x14ac:dyDescent="0.25">
      <c r="A94" s="140" t="s">
        <v>375</v>
      </c>
      <c r="B94" s="591"/>
      <c r="C94" s="625" t="s">
        <v>376</v>
      </c>
      <c r="D94" s="91"/>
      <c r="E94" s="590"/>
      <c r="F94" s="6"/>
      <c r="G94" s="74"/>
    </row>
    <row r="95" spans="1:8" ht="25.5" hidden="1" x14ac:dyDescent="0.25">
      <c r="A95" s="140"/>
      <c r="B95" s="591" t="s">
        <v>377</v>
      </c>
      <c r="C95" s="604" t="s">
        <v>378</v>
      </c>
      <c r="D95" s="91" t="s">
        <v>379</v>
      </c>
      <c r="E95" s="590"/>
      <c r="F95" s="78">
        <v>4000</v>
      </c>
      <c r="G95" s="74">
        <f t="shared" ref="G95:G96" si="15">ROUND(E95*F95,2)</f>
        <v>0</v>
      </c>
      <c r="H95" s="256" t="s">
        <v>37</v>
      </c>
    </row>
    <row r="96" spans="1:8" hidden="1" x14ac:dyDescent="0.25">
      <c r="A96" s="140"/>
      <c r="B96" s="591" t="s">
        <v>380</v>
      </c>
      <c r="C96" s="619" t="s">
        <v>381</v>
      </c>
      <c r="D96" s="16" t="s">
        <v>63</v>
      </c>
      <c r="E96" s="511"/>
      <c r="F96" s="78">
        <v>6.666666666666667</v>
      </c>
      <c r="G96" s="74">
        <f t="shared" si="15"/>
        <v>0</v>
      </c>
    </row>
    <row r="97" spans="1:8" ht="25" x14ac:dyDescent="0.25">
      <c r="A97" s="140"/>
      <c r="B97" s="591" t="s">
        <v>5815</v>
      </c>
      <c r="C97" s="601" t="s">
        <v>5768</v>
      </c>
      <c r="D97" s="27" t="s">
        <v>169</v>
      </c>
      <c r="E97" s="614" t="s">
        <v>190</v>
      </c>
      <c r="F97" s="11" t="s">
        <v>332</v>
      </c>
      <c r="G97" s="74">
        <v>50000</v>
      </c>
    </row>
    <row r="98" spans="1:8" ht="25" x14ac:dyDescent="0.25">
      <c r="A98" s="140"/>
      <c r="B98" s="591" t="s">
        <v>5816</v>
      </c>
      <c r="C98" s="601" t="s">
        <v>5767</v>
      </c>
      <c r="D98" s="27" t="s">
        <v>91</v>
      </c>
      <c r="E98" s="78">
        <f>G97</f>
        <v>50000</v>
      </c>
      <c r="F98" s="509"/>
      <c r="G98" s="74">
        <f t="shared" ref="G98" si="16">ROUND(E98*F98,2)</f>
        <v>0</v>
      </c>
    </row>
    <row r="99" spans="1:8" ht="26" hidden="1" x14ac:dyDescent="0.25">
      <c r="A99" s="140" t="s">
        <v>382</v>
      </c>
      <c r="B99" s="591"/>
      <c r="C99" s="554" t="s">
        <v>383</v>
      </c>
      <c r="D99" s="92"/>
      <c r="E99" s="590"/>
      <c r="F99" s="6"/>
      <c r="G99" s="74"/>
    </row>
    <row r="100" spans="1:8" ht="37.5" hidden="1" x14ac:dyDescent="0.25">
      <c r="A100" s="140"/>
      <c r="B100" s="591" t="s">
        <v>384</v>
      </c>
      <c r="C100" s="626" t="s">
        <v>385</v>
      </c>
      <c r="D100" s="11" t="s">
        <v>42</v>
      </c>
      <c r="E100" s="614" t="s">
        <v>43</v>
      </c>
      <c r="F100" s="89" t="s">
        <v>44</v>
      </c>
      <c r="G100" s="74"/>
    </row>
    <row r="101" spans="1:8" ht="37.5" hidden="1" x14ac:dyDescent="0.25">
      <c r="A101" s="140"/>
      <c r="B101" s="591" t="s">
        <v>386</v>
      </c>
      <c r="C101" s="626" t="s">
        <v>387</v>
      </c>
      <c r="D101" s="91" t="s">
        <v>34</v>
      </c>
      <c r="E101" s="590"/>
      <c r="F101" s="78">
        <v>5000</v>
      </c>
      <c r="G101" s="74">
        <f t="shared" ref="G101" si="17">ROUND(E101*F101,2)</f>
        <v>0</v>
      </c>
    </row>
    <row r="102" spans="1:8" ht="28" hidden="1" customHeight="1" x14ac:dyDescent="0.25">
      <c r="A102" s="140"/>
      <c r="B102" s="591" t="s">
        <v>388</v>
      </c>
      <c r="C102" s="626" t="s">
        <v>389</v>
      </c>
      <c r="D102" s="11" t="s">
        <v>42</v>
      </c>
      <c r="E102" s="614" t="s">
        <v>43</v>
      </c>
      <c r="F102" s="89" t="s">
        <v>44</v>
      </c>
      <c r="G102" s="74"/>
    </row>
    <row r="103" spans="1:8" ht="42" hidden="1" customHeight="1" x14ac:dyDescent="0.25">
      <c r="A103" s="140"/>
      <c r="B103" s="591" t="s">
        <v>390</v>
      </c>
      <c r="C103" s="626" t="s">
        <v>391</v>
      </c>
      <c r="D103" s="91" t="s">
        <v>34</v>
      </c>
      <c r="E103" s="590"/>
      <c r="F103" s="78"/>
      <c r="G103" s="74">
        <f>E103*F103</f>
        <v>0</v>
      </c>
    </row>
    <row r="104" spans="1:8" ht="42" hidden="1" customHeight="1" x14ac:dyDescent="0.25">
      <c r="A104" s="140"/>
      <c r="B104" s="591" t="s">
        <v>392</v>
      </c>
      <c r="C104" s="626" t="s">
        <v>393</v>
      </c>
      <c r="D104" s="11" t="s">
        <v>42</v>
      </c>
      <c r="E104" s="614" t="s">
        <v>43</v>
      </c>
      <c r="F104" s="89" t="s">
        <v>44</v>
      </c>
      <c r="G104" s="74"/>
      <c r="H104" s="256" t="s">
        <v>37</v>
      </c>
    </row>
    <row r="105" spans="1:8" ht="42" hidden="1" customHeight="1" x14ac:dyDescent="0.25">
      <c r="A105" s="140"/>
      <c r="B105" s="591" t="s">
        <v>394</v>
      </c>
      <c r="C105" s="626" t="s">
        <v>395</v>
      </c>
      <c r="D105" s="91" t="s">
        <v>34</v>
      </c>
      <c r="E105" s="590"/>
      <c r="F105" s="78">
        <v>5000</v>
      </c>
      <c r="G105" s="74">
        <f t="shared" ref="G105" si="18">ROUND(E105*F105,2)</f>
        <v>0</v>
      </c>
      <c r="H105" s="256" t="s">
        <v>37</v>
      </c>
    </row>
    <row r="106" spans="1:8" x14ac:dyDescent="0.25">
      <c r="A106" s="140"/>
      <c r="B106" s="591"/>
      <c r="C106" s="627"/>
      <c r="D106" s="13"/>
      <c r="E106" s="6"/>
      <c r="F106" s="6"/>
      <c r="G106" s="74"/>
    </row>
    <row r="107" spans="1:8" x14ac:dyDescent="0.25">
      <c r="A107" s="140"/>
      <c r="B107" s="591"/>
      <c r="C107" s="151"/>
      <c r="D107" s="121"/>
      <c r="E107" s="6"/>
      <c r="F107" s="6"/>
      <c r="G107" s="74"/>
    </row>
    <row r="108" spans="1:8" x14ac:dyDescent="0.25">
      <c r="A108" s="5"/>
      <c r="B108" s="591"/>
      <c r="C108" s="5"/>
      <c r="D108" s="606"/>
      <c r="E108" s="6"/>
      <c r="F108" s="6"/>
      <c r="G108" s="74"/>
    </row>
    <row r="109" spans="1:8" x14ac:dyDescent="0.25">
      <c r="A109" s="2" t="s">
        <v>172</v>
      </c>
      <c r="B109" s="4"/>
      <c r="C109" s="3"/>
      <c r="D109" s="148"/>
      <c r="E109" s="2"/>
      <c r="F109" s="2"/>
      <c r="G109" s="88">
        <f>SUM(G5:G108)</f>
        <v>50000</v>
      </c>
    </row>
    <row r="110" spans="1:8" x14ac:dyDescent="0.25">
      <c r="D110" s="617"/>
    </row>
    <row r="1048533" spans="4:4" x14ac:dyDescent="0.25">
      <c r="D1048533" s="11"/>
    </row>
  </sheetData>
  <sheetProtection algorithmName="SHA-512" hashValue="Dw6sGo6GqFq9/UaoN6JMybO/MBk5A/YT9E9jvcDsC9mUpCksdPvLypi+/9Atn4iXNov+8Zn9Hn6/56leKD/tjw==" saltValue="XyN+6ybTLnrmMTVhLpMUGw==" spinCount="100000" sheet="1" objects="1" scenarios="1" selectLockedCells="1"/>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99619-20D3-4255-9B3E-07641AB848F8}">
  <sheetPr codeName="Sheet31">
    <tabColor theme="4" tint="0.79998168889431442"/>
  </sheetPr>
  <dimension ref="A1:G1048285"/>
  <sheetViews>
    <sheetView view="pageBreakPreview" zoomScaleNormal="100" zoomScaleSheetLayoutView="100" workbookViewId="0">
      <selection activeCell="D35" sqref="D35"/>
    </sheetView>
  </sheetViews>
  <sheetFormatPr defaultColWidth="8.81640625" defaultRowHeight="12.5" x14ac:dyDescent="0.25"/>
  <cols>
    <col min="1" max="1" width="9.36328125" style="43" customWidth="1"/>
    <col min="2" max="2" width="9"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7" ht="48" customHeight="1" x14ac:dyDescent="0.25">
      <c r="A1" s="41" t="s">
        <v>2770</v>
      </c>
      <c r="B1" s="42"/>
      <c r="C1" s="42"/>
      <c r="D1" s="653" t="s">
        <v>2771</v>
      </c>
      <c r="E1" s="653"/>
      <c r="F1" s="653"/>
      <c r="G1" s="653"/>
    </row>
    <row r="2" spans="1:7" ht="13" x14ac:dyDescent="0.25">
      <c r="A2" s="44" t="s">
        <v>23</v>
      </c>
      <c r="B2" s="44"/>
      <c r="C2" s="45" t="s">
        <v>24</v>
      </c>
      <c r="D2" s="45" t="s">
        <v>25</v>
      </c>
      <c r="E2" s="45" t="s">
        <v>26</v>
      </c>
      <c r="F2" s="45" t="s">
        <v>27</v>
      </c>
      <c r="G2" s="45" t="s">
        <v>28</v>
      </c>
    </row>
    <row r="3" spans="1:7" x14ac:dyDescent="0.25">
      <c r="A3" s="46"/>
      <c r="B3" s="46"/>
      <c r="C3" s="47"/>
      <c r="D3" s="6"/>
      <c r="E3" s="6"/>
      <c r="F3" s="6"/>
      <c r="G3" s="5"/>
    </row>
    <row r="4" spans="1:7" x14ac:dyDescent="0.25">
      <c r="A4" s="161"/>
      <c r="B4" s="161"/>
      <c r="C4" s="62"/>
      <c r="D4" s="16"/>
      <c r="E4" s="16"/>
      <c r="F4" s="16"/>
      <c r="G4" s="15"/>
    </row>
    <row r="5" spans="1:7" ht="26" x14ac:dyDescent="0.25">
      <c r="A5" s="161" t="s">
        <v>2772</v>
      </c>
      <c r="B5" s="161"/>
      <c r="C5" s="118" t="s">
        <v>2773</v>
      </c>
      <c r="D5" s="16" t="s">
        <v>1737</v>
      </c>
      <c r="E5" s="129"/>
      <c r="F5" s="156"/>
      <c r="G5" s="74">
        <f>E5*F5</f>
        <v>0</v>
      </c>
    </row>
    <row r="6" spans="1:7" ht="13" x14ac:dyDescent="0.25">
      <c r="A6" s="161"/>
      <c r="B6" s="161"/>
      <c r="C6" s="118"/>
      <c r="D6" s="27"/>
      <c r="E6" s="16"/>
      <c r="F6" s="16"/>
      <c r="G6" s="158"/>
    </row>
    <row r="7" spans="1:7" ht="13" x14ac:dyDescent="0.25">
      <c r="A7" s="161"/>
      <c r="B7" s="161"/>
      <c r="C7" s="118"/>
      <c r="D7" s="27"/>
      <c r="E7" s="16"/>
      <c r="F7" s="16"/>
      <c r="G7" s="158"/>
    </row>
    <row r="8" spans="1:7" x14ac:dyDescent="0.25">
      <c r="A8" s="62"/>
      <c r="B8" s="62"/>
      <c r="C8" s="59"/>
      <c r="D8" s="16"/>
      <c r="E8" s="16"/>
      <c r="F8" s="16"/>
      <c r="G8" s="158"/>
    </row>
    <row r="9" spans="1:7" x14ac:dyDescent="0.25">
      <c r="A9" s="136" t="s">
        <v>172</v>
      </c>
      <c r="B9" s="136"/>
      <c r="C9" s="136"/>
      <c r="D9" s="148"/>
      <c r="E9" s="154"/>
      <c r="F9" s="154"/>
      <c r="G9" s="141">
        <f>SUM(G5:G8)</f>
        <v>0</v>
      </c>
    </row>
    <row r="1048285" spans="4:4" x14ac:dyDescent="0.25">
      <c r="D1048285"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86D0B-8FE4-47FA-96B4-D1A3796C17DA}">
  <sheetPr codeName="Sheet32">
    <tabColor theme="4" tint="0.79998168889431442"/>
  </sheetPr>
  <dimension ref="A1:G1048285"/>
  <sheetViews>
    <sheetView view="pageBreakPreview" zoomScaleNormal="100" zoomScaleSheetLayoutView="100" workbookViewId="0">
      <selection activeCell="D35" sqref="D35"/>
    </sheetView>
  </sheetViews>
  <sheetFormatPr defaultColWidth="8.81640625" defaultRowHeight="12.5" x14ac:dyDescent="0.25"/>
  <cols>
    <col min="1" max="1" width="9.36328125" style="43" customWidth="1"/>
    <col min="2" max="2" width="9"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7" ht="48" customHeight="1" x14ac:dyDescent="0.25">
      <c r="A1" s="41" t="s">
        <v>2774</v>
      </c>
      <c r="B1" s="42"/>
      <c r="C1" s="42"/>
      <c r="D1" s="653" t="s">
        <v>2775</v>
      </c>
      <c r="E1" s="653"/>
      <c r="F1" s="653"/>
      <c r="G1" s="653"/>
    </row>
    <row r="2" spans="1:7" ht="13" x14ac:dyDescent="0.25">
      <c r="A2" s="44" t="s">
        <v>23</v>
      </c>
      <c r="B2" s="44"/>
      <c r="C2" s="45" t="s">
        <v>24</v>
      </c>
      <c r="D2" s="45" t="s">
        <v>25</v>
      </c>
      <c r="E2" s="45" t="s">
        <v>26</v>
      </c>
      <c r="F2" s="45" t="s">
        <v>27</v>
      </c>
      <c r="G2" s="45" t="s">
        <v>28</v>
      </c>
    </row>
    <row r="3" spans="1:7" x14ac:dyDescent="0.25">
      <c r="A3" s="46"/>
      <c r="B3" s="46"/>
      <c r="C3" s="47"/>
      <c r="D3" s="6"/>
      <c r="E3" s="6"/>
      <c r="F3" s="6"/>
      <c r="G3" s="5"/>
    </row>
    <row r="4" spans="1:7" x14ac:dyDescent="0.25">
      <c r="A4" s="161"/>
      <c r="B4" s="161"/>
      <c r="C4" s="62"/>
      <c r="D4" s="16"/>
      <c r="E4" s="16"/>
      <c r="F4" s="16"/>
      <c r="G4" s="15"/>
    </row>
    <row r="5" spans="1:7" ht="26" x14ac:dyDescent="0.25">
      <c r="A5" s="161" t="s">
        <v>2776</v>
      </c>
      <c r="B5" s="161"/>
      <c r="C5" s="172" t="s">
        <v>2777</v>
      </c>
      <c r="D5" s="16" t="s">
        <v>1737</v>
      </c>
      <c r="E5" s="129"/>
      <c r="F5" s="156"/>
      <c r="G5" s="74">
        <f>E5*F5</f>
        <v>0</v>
      </c>
    </row>
    <row r="6" spans="1:7" ht="13" x14ac:dyDescent="0.25">
      <c r="A6" s="161"/>
      <c r="B6" s="161"/>
      <c r="C6" s="118"/>
      <c r="D6" s="27"/>
      <c r="E6" s="16"/>
      <c r="F6" s="16"/>
      <c r="G6" s="158"/>
    </row>
    <row r="7" spans="1:7" ht="13" x14ac:dyDescent="0.25">
      <c r="A7" s="161"/>
      <c r="B7" s="161"/>
      <c r="C7" s="118"/>
      <c r="D7" s="27"/>
      <c r="E7" s="16"/>
      <c r="F7" s="16"/>
      <c r="G7" s="158"/>
    </row>
    <row r="8" spans="1:7" x14ac:dyDescent="0.25">
      <c r="A8" s="62"/>
      <c r="B8" s="62"/>
      <c r="C8" s="59"/>
      <c r="D8" s="16"/>
      <c r="E8" s="16"/>
      <c r="F8" s="16"/>
      <c r="G8" s="158"/>
    </row>
    <row r="9" spans="1:7" x14ac:dyDescent="0.25">
      <c r="A9" s="136" t="s">
        <v>172</v>
      </c>
      <c r="B9" s="136"/>
      <c r="C9" s="136"/>
      <c r="D9" s="148"/>
      <c r="E9" s="154"/>
      <c r="F9" s="154"/>
      <c r="G9" s="141">
        <f>SUM(G5:G8)</f>
        <v>0</v>
      </c>
    </row>
    <row r="1048285" spans="4:4" x14ac:dyDescent="0.25">
      <c r="D1048285"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3BC88-1A0F-41E4-AECA-D99243FD90DA}">
  <sheetPr codeName="Sheet33"/>
  <dimension ref="A1:H1048293"/>
  <sheetViews>
    <sheetView view="pageBreakPreview" zoomScaleNormal="100" zoomScaleSheetLayoutView="100" workbookViewId="0">
      <selection activeCell="H27" sqref="H27"/>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2778</v>
      </c>
      <c r="B1" s="42"/>
      <c r="C1" s="42"/>
      <c r="D1" s="653" t="s">
        <v>2779</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5"/>
    </row>
    <row r="4" spans="1:8" x14ac:dyDescent="0.25">
      <c r="A4" s="161"/>
      <c r="B4" s="161"/>
      <c r="C4" s="62"/>
      <c r="D4" s="16"/>
      <c r="E4" s="16"/>
      <c r="F4" s="16"/>
      <c r="G4" s="15"/>
    </row>
    <row r="5" spans="1:8" ht="13" x14ac:dyDescent="0.25">
      <c r="A5" s="161" t="s">
        <v>2780</v>
      </c>
      <c r="B5" s="161"/>
      <c r="C5" s="142" t="s">
        <v>2781</v>
      </c>
      <c r="D5" s="16"/>
      <c r="E5" s="16"/>
      <c r="F5" s="16"/>
      <c r="G5" s="158"/>
    </row>
    <row r="6" spans="1:8" x14ac:dyDescent="0.25">
      <c r="A6" s="161"/>
      <c r="B6" s="161" t="s">
        <v>2782</v>
      </c>
      <c r="C6" s="62" t="s">
        <v>2783</v>
      </c>
      <c r="D6" s="27" t="s">
        <v>1421</v>
      </c>
      <c r="E6" s="129"/>
      <c r="F6" s="156"/>
      <c r="G6" s="74">
        <f>E6*F6</f>
        <v>0</v>
      </c>
    </row>
    <row r="7" spans="1:8" x14ac:dyDescent="0.25">
      <c r="A7" s="161"/>
      <c r="B7" s="161" t="s">
        <v>2784</v>
      </c>
      <c r="C7" s="62" t="s">
        <v>2785</v>
      </c>
      <c r="D7" s="27" t="s">
        <v>1421</v>
      </c>
      <c r="E7" s="129"/>
      <c r="F7" s="156"/>
      <c r="G7" s="74">
        <f>E7*F7</f>
        <v>0</v>
      </c>
    </row>
    <row r="8" spans="1:8" x14ac:dyDescent="0.25">
      <c r="A8" s="161"/>
      <c r="B8" s="161" t="s">
        <v>2786</v>
      </c>
      <c r="C8" s="62" t="s">
        <v>2371</v>
      </c>
      <c r="D8" s="27" t="s">
        <v>1421</v>
      </c>
      <c r="E8" s="499"/>
      <c r="F8" s="156"/>
      <c r="G8" s="74">
        <f>E8*F8</f>
        <v>0</v>
      </c>
    </row>
    <row r="9" spans="1:8" ht="26" hidden="1" x14ac:dyDescent="0.25">
      <c r="A9" s="161"/>
      <c r="B9" s="161" t="s">
        <v>2787</v>
      </c>
      <c r="C9" s="234" t="s">
        <v>2788</v>
      </c>
      <c r="D9" s="27" t="s">
        <v>1421</v>
      </c>
      <c r="E9" s="129"/>
      <c r="F9" s="156"/>
      <c r="G9" s="74">
        <f>E9*F9</f>
        <v>0</v>
      </c>
      <c r="H9" s="255" t="s">
        <v>37</v>
      </c>
    </row>
    <row r="10" spans="1:8" ht="26" hidden="1" x14ac:dyDescent="0.25">
      <c r="A10" s="161"/>
      <c r="B10" s="161" t="s">
        <v>2789</v>
      </c>
      <c r="C10" s="234" t="s">
        <v>2790</v>
      </c>
      <c r="D10" s="27" t="s">
        <v>1421</v>
      </c>
      <c r="E10" s="129"/>
      <c r="F10" s="156"/>
      <c r="G10" s="74">
        <f>E10*F10</f>
        <v>0</v>
      </c>
      <c r="H10" s="255" t="s">
        <v>37</v>
      </c>
    </row>
    <row r="11" spans="1:8" ht="13" x14ac:dyDescent="0.25">
      <c r="A11" s="161" t="s">
        <v>2791</v>
      </c>
      <c r="B11" s="161"/>
      <c r="C11" s="127" t="s">
        <v>2792</v>
      </c>
      <c r="D11" s="27"/>
      <c r="E11" s="16"/>
      <c r="F11" s="160"/>
      <c r="G11" s="159"/>
    </row>
    <row r="12" spans="1:8" ht="14.5" x14ac:dyDescent="0.25">
      <c r="A12" s="161"/>
      <c r="B12" s="161" t="s">
        <v>2793</v>
      </c>
      <c r="C12" s="62" t="s">
        <v>2794</v>
      </c>
      <c r="D12" s="16" t="s">
        <v>66</v>
      </c>
      <c r="E12" s="129"/>
      <c r="F12" s="156"/>
      <c r="G12" s="74">
        <f>E12*F12</f>
        <v>0</v>
      </c>
    </row>
    <row r="13" spans="1:8" ht="14.5" x14ac:dyDescent="0.25">
      <c r="A13" s="161"/>
      <c r="B13" s="161" t="s">
        <v>2795</v>
      </c>
      <c r="C13" s="62" t="s">
        <v>2796</v>
      </c>
      <c r="D13" s="16" t="s">
        <v>66</v>
      </c>
      <c r="E13" s="129"/>
      <c r="F13" s="156"/>
      <c r="G13" s="74">
        <f>E13*F13</f>
        <v>0</v>
      </c>
    </row>
    <row r="14" spans="1:8" ht="39" x14ac:dyDescent="0.25">
      <c r="A14" s="161" t="s">
        <v>2797</v>
      </c>
      <c r="B14" s="161"/>
      <c r="C14" s="142" t="s">
        <v>2798</v>
      </c>
      <c r="D14" s="27" t="s">
        <v>1421</v>
      </c>
      <c r="E14" s="129"/>
      <c r="F14" s="156"/>
      <c r="G14" s="74">
        <f>E14*F14</f>
        <v>0</v>
      </c>
    </row>
    <row r="15" spans="1:8" ht="13" x14ac:dyDescent="0.25">
      <c r="A15" s="161"/>
      <c r="B15" s="161"/>
      <c r="C15" s="118"/>
      <c r="D15" s="27"/>
      <c r="E15" s="16"/>
      <c r="F15" s="160"/>
      <c r="G15" s="159"/>
    </row>
    <row r="16" spans="1:8" x14ac:dyDescent="0.25">
      <c r="A16" s="62"/>
      <c r="B16" s="62"/>
      <c r="C16" s="59"/>
      <c r="D16" s="16"/>
      <c r="E16" s="16"/>
      <c r="F16" s="160"/>
      <c r="G16" s="159"/>
    </row>
    <row r="17" spans="1:7" x14ac:dyDescent="0.25">
      <c r="A17" s="136" t="s">
        <v>172</v>
      </c>
      <c r="B17" s="136"/>
      <c r="C17" s="136"/>
      <c r="D17" s="148"/>
      <c r="E17" s="154"/>
      <c r="F17" s="166"/>
      <c r="G17" s="141">
        <f>SUM(G5:G16)</f>
        <v>0</v>
      </c>
    </row>
    <row r="1048293" spans="4:4" x14ac:dyDescent="0.25">
      <c r="D1048293" s="53"/>
    </row>
  </sheetData>
  <mergeCells count="1">
    <mergeCell ref="D1:G1"/>
  </mergeCells>
  <phoneticPr fontId="8" type="noConversion"/>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2269F-43CD-44D0-A5B4-A4A2AB7A47E0}">
  <sheetPr codeName="Sheet34"/>
  <dimension ref="A1:I1048298"/>
  <sheetViews>
    <sheetView view="pageBreakPreview" zoomScale="85" zoomScaleNormal="100" zoomScaleSheetLayoutView="100" workbookViewId="0">
      <selection activeCell="F184" sqref="F184"/>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2799</v>
      </c>
      <c r="B1" s="42"/>
      <c r="C1" s="42"/>
      <c r="D1" s="42"/>
      <c r="E1" s="653" t="s">
        <v>2800</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6"/>
      <c r="H3" s="5"/>
    </row>
    <row r="4" spans="1:9" x14ac:dyDescent="0.25">
      <c r="A4" s="161"/>
      <c r="B4" s="161"/>
      <c r="C4" s="162"/>
      <c r="D4" s="62"/>
      <c r="E4" s="16"/>
      <c r="F4" s="16"/>
      <c r="G4" s="16"/>
      <c r="H4" s="15"/>
    </row>
    <row r="5" spans="1:9" ht="26" x14ac:dyDescent="0.25">
      <c r="A5" s="161" t="s">
        <v>2801</v>
      </c>
      <c r="B5" s="161"/>
      <c r="C5" s="162"/>
      <c r="D5" s="118" t="s">
        <v>2802</v>
      </c>
      <c r="E5" s="16"/>
      <c r="F5" s="16"/>
      <c r="G5" s="16"/>
      <c r="H5" s="158"/>
    </row>
    <row r="6" spans="1:9" x14ac:dyDescent="0.25">
      <c r="A6" s="161"/>
      <c r="B6" s="161" t="s">
        <v>2803</v>
      </c>
      <c r="C6" s="162"/>
      <c r="D6" s="62" t="s">
        <v>2804</v>
      </c>
      <c r="E6" s="27"/>
      <c r="F6" s="16"/>
      <c r="G6" s="16"/>
      <c r="H6" s="158"/>
    </row>
    <row r="7" spans="1:9" ht="25.5" x14ac:dyDescent="0.25">
      <c r="A7" s="161"/>
      <c r="B7" s="161"/>
      <c r="C7" s="162" t="s">
        <v>125</v>
      </c>
      <c r="D7" s="234" t="s">
        <v>2805</v>
      </c>
      <c r="E7" s="27" t="s">
        <v>1421</v>
      </c>
      <c r="F7" s="129"/>
      <c r="G7" s="156"/>
      <c r="H7" s="74">
        <f>F7*G7</f>
        <v>0</v>
      </c>
      <c r="I7" s="255" t="s">
        <v>37</v>
      </c>
    </row>
    <row r="8" spans="1:9" x14ac:dyDescent="0.25">
      <c r="A8" s="161"/>
      <c r="B8" s="161" t="s">
        <v>2806</v>
      </c>
      <c r="C8" s="162"/>
      <c r="D8" s="234" t="s">
        <v>2807</v>
      </c>
      <c r="E8" s="27"/>
      <c r="F8" s="16"/>
      <c r="G8" s="160"/>
      <c r="H8" s="159"/>
    </row>
    <row r="9" spans="1:9" ht="25" x14ac:dyDescent="0.25">
      <c r="A9" s="161"/>
      <c r="B9" s="161"/>
      <c r="C9" s="162" t="s">
        <v>125</v>
      </c>
      <c r="D9" s="273" t="s">
        <v>2808</v>
      </c>
      <c r="E9" s="27" t="s">
        <v>1421</v>
      </c>
      <c r="F9" s="129"/>
      <c r="G9" s="156">
        <v>5.3866666666666667</v>
      </c>
      <c r="H9" s="74">
        <f>F9*G9</f>
        <v>0</v>
      </c>
      <c r="I9" s="255" t="s">
        <v>37</v>
      </c>
    </row>
    <row r="10" spans="1:9" x14ac:dyDescent="0.25">
      <c r="A10" s="161"/>
      <c r="B10" s="161" t="s">
        <v>2809</v>
      </c>
      <c r="C10" s="162"/>
      <c r="D10" s="234" t="s">
        <v>2810</v>
      </c>
      <c r="E10" s="27" t="s">
        <v>1421</v>
      </c>
      <c r="F10" s="129"/>
      <c r="G10" s="156"/>
      <c r="H10" s="74">
        <f>F10*G10</f>
        <v>0</v>
      </c>
    </row>
    <row r="11" spans="1:9" ht="26" x14ac:dyDescent="0.25">
      <c r="A11" s="161"/>
      <c r="B11" s="161" t="s">
        <v>2811</v>
      </c>
      <c r="C11" s="162"/>
      <c r="D11" s="234" t="s">
        <v>2812</v>
      </c>
      <c r="E11" s="27" t="s">
        <v>1421</v>
      </c>
      <c r="F11" s="129"/>
      <c r="G11" s="156"/>
      <c r="H11" s="74">
        <f>F11*G11</f>
        <v>0</v>
      </c>
      <c r="I11" s="255" t="s">
        <v>37</v>
      </c>
    </row>
    <row r="12" spans="1:9" ht="26" x14ac:dyDescent="0.25">
      <c r="A12" s="161" t="s">
        <v>2813</v>
      </c>
      <c r="B12" s="161"/>
      <c r="C12" s="162"/>
      <c r="D12" s="235" t="s">
        <v>2814</v>
      </c>
      <c r="E12" s="16"/>
      <c r="F12" s="16"/>
      <c r="G12" s="160"/>
      <c r="H12" s="159"/>
    </row>
    <row r="13" spans="1:9" x14ac:dyDescent="0.25">
      <c r="A13" s="161"/>
      <c r="B13" s="161" t="s">
        <v>2815</v>
      </c>
      <c r="C13" s="162"/>
      <c r="D13" s="234" t="s">
        <v>2804</v>
      </c>
      <c r="E13" s="16"/>
      <c r="F13" s="16"/>
      <c r="G13" s="160"/>
      <c r="H13" s="159"/>
    </row>
    <row r="14" spans="1:9" ht="25.5" x14ac:dyDescent="0.25">
      <c r="A14" s="161"/>
      <c r="B14" s="161"/>
      <c r="C14" s="162" t="s">
        <v>125</v>
      </c>
      <c r="D14" s="234" t="s">
        <v>2805</v>
      </c>
      <c r="E14" s="27" t="s">
        <v>1421</v>
      </c>
      <c r="F14" s="129"/>
      <c r="G14" s="156"/>
      <c r="H14" s="74">
        <f>F14*G14</f>
        <v>0</v>
      </c>
      <c r="I14" s="255" t="s">
        <v>37</v>
      </c>
    </row>
    <row r="15" spans="1:9" x14ac:dyDescent="0.25">
      <c r="A15" s="161"/>
      <c r="B15" s="161" t="s">
        <v>2816</v>
      </c>
      <c r="C15" s="162"/>
      <c r="D15" s="234" t="s">
        <v>2807</v>
      </c>
      <c r="E15" s="16"/>
      <c r="F15" s="16"/>
      <c r="G15" s="160"/>
      <c r="H15" s="159"/>
    </row>
    <row r="16" spans="1:9" ht="25.5" x14ac:dyDescent="0.25">
      <c r="A16" s="161"/>
      <c r="B16" s="161"/>
      <c r="C16" s="162" t="s">
        <v>125</v>
      </c>
      <c r="D16" s="234" t="s">
        <v>2805</v>
      </c>
      <c r="E16" s="27" t="s">
        <v>1421</v>
      </c>
      <c r="F16" s="129"/>
      <c r="G16" s="156"/>
      <c r="H16" s="74">
        <f>F16*G16</f>
        <v>0</v>
      </c>
      <c r="I16" s="255" t="s">
        <v>37</v>
      </c>
    </row>
    <row r="17" spans="1:9" x14ac:dyDescent="0.25">
      <c r="A17" s="161"/>
      <c r="B17" s="161" t="s">
        <v>2817</v>
      </c>
      <c r="C17" s="162"/>
      <c r="D17" s="234" t="s">
        <v>2818</v>
      </c>
      <c r="E17" s="27" t="s">
        <v>1421</v>
      </c>
      <c r="F17" s="129"/>
      <c r="G17" s="156"/>
      <c r="H17" s="74">
        <f>F17*G17</f>
        <v>0</v>
      </c>
    </row>
    <row r="18" spans="1:9" ht="26" x14ac:dyDescent="0.25">
      <c r="A18" s="161"/>
      <c r="B18" s="161" t="s">
        <v>2819</v>
      </c>
      <c r="C18" s="162"/>
      <c r="D18" s="234" t="s">
        <v>2812</v>
      </c>
      <c r="E18" s="27" t="s">
        <v>1421</v>
      </c>
      <c r="F18" s="129"/>
      <c r="G18" s="156"/>
      <c r="H18" s="74">
        <f>F18*G18</f>
        <v>0</v>
      </c>
      <c r="I18" s="255" t="s">
        <v>37</v>
      </c>
    </row>
    <row r="19" spans="1:9" ht="13" x14ac:dyDescent="0.25">
      <c r="A19" s="161"/>
      <c r="B19" s="161"/>
      <c r="C19" s="162"/>
      <c r="D19" s="142"/>
      <c r="E19" s="16"/>
      <c r="F19" s="16"/>
      <c r="G19" s="160"/>
      <c r="H19" s="159"/>
    </row>
    <row r="20" spans="1:9" ht="13" x14ac:dyDescent="0.25">
      <c r="A20" s="161"/>
      <c r="B20" s="161"/>
      <c r="C20" s="162"/>
      <c r="D20" s="125"/>
      <c r="E20" s="16"/>
      <c r="F20" s="16"/>
      <c r="G20" s="160"/>
      <c r="H20" s="159"/>
    </row>
    <row r="21" spans="1:9" x14ac:dyDescent="0.25">
      <c r="A21" s="62"/>
      <c r="B21" s="62"/>
      <c r="C21" s="129"/>
      <c r="D21" s="59"/>
      <c r="E21" s="16"/>
      <c r="F21" s="16"/>
      <c r="G21" s="160"/>
      <c r="H21" s="159"/>
    </row>
    <row r="22" spans="1:9" x14ac:dyDescent="0.25">
      <c r="A22" s="136" t="s">
        <v>172</v>
      </c>
      <c r="B22" s="136"/>
      <c r="C22" s="136"/>
      <c r="D22" s="136"/>
      <c r="E22" s="148"/>
      <c r="F22" s="154"/>
      <c r="G22" s="166"/>
      <c r="H22" s="141">
        <f>SUM(H5:H21)</f>
        <v>0</v>
      </c>
    </row>
    <row r="1048298" spans="5:5" x14ac:dyDescent="0.25">
      <c r="E1048298"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AE7C8-1D9C-4347-A87E-7DC0BBB97945}">
  <sheetPr codeName="Sheet35"/>
  <dimension ref="A1:H1048288"/>
  <sheetViews>
    <sheetView view="pageBreakPreview" zoomScale="114" zoomScaleNormal="100" zoomScaleSheetLayoutView="100" workbookViewId="0">
      <selection activeCell="D31" sqref="D31"/>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2820</v>
      </c>
      <c r="B1" s="42"/>
      <c r="C1" s="42"/>
      <c r="D1" s="653" t="s">
        <v>2821</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5"/>
    </row>
    <row r="4" spans="1:8" x14ac:dyDescent="0.25">
      <c r="A4" s="161"/>
      <c r="B4" s="161"/>
      <c r="C4" s="62"/>
      <c r="D4" s="16"/>
      <c r="E4" s="16"/>
      <c r="F4" s="16"/>
      <c r="G4" s="15"/>
    </row>
    <row r="5" spans="1:8" ht="13" x14ac:dyDescent="0.25">
      <c r="A5" s="161" t="s">
        <v>2822</v>
      </c>
      <c r="B5" s="161"/>
      <c r="C5" s="118" t="s">
        <v>2823</v>
      </c>
      <c r="D5" s="16"/>
      <c r="E5" s="16"/>
      <c r="F5" s="16"/>
      <c r="G5" s="158"/>
    </row>
    <row r="6" spans="1:8" ht="38.5" x14ac:dyDescent="0.25">
      <c r="A6" s="161"/>
      <c r="B6" s="161" t="s">
        <v>2824</v>
      </c>
      <c r="C6" s="234" t="s">
        <v>2825</v>
      </c>
      <c r="D6" s="16" t="s">
        <v>66</v>
      </c>
      <c r="E6" s="129"/>
      <c r="F6" s="156">
        <v>890</v>
      </c>
      <c r="G6" s="74">
        <f>E6*F6</f>
        <v>0</v>
      </c>
      <c r="H6" s="255" t="s">
        <v>37</v>
      </c>
    </row>
    <row r="7" spans="1:8" ht="51.5" hidden="1" x14ac:dyDescent="0.25">
      <c r="A7" s="161"/>
      <c r="B7" s="161" t="s">
        <v>2826</v>
      </c>
      <c r="C7" s="274" t="s">
        <v>2827</v>
      </c>
      <c r="D7" s="16" t="s">
        <v>66</v>
      </c>
      <c r="E7" s="129"/>
      <c r="F7" s="156"/>
      <c r="G7" s="74">
        <f>E7*F7</f>
        <v>0</v>
      </c>
      <c r="H7" s="255" t="s">
        <v>37</v>
      </c>
    </row>
    <row r="8" spans="1:8" ht="38.5" hidden="1" x14ac:dyDescent="0.25">
      <c r="A8" s="161"/>
      <c r="B8" s="161" t="s">
        <v>2828</v>
      </c>
      <c r="C8" s="234" t="s">
        <v>2829</v>
      </c>
      <c r="D8" s="16" t="s">
        <v>66</v>
      </c>
      <c r="E8" s="129"/>
      <c r="F8" s="156"/>
      <c r="G8" s="74">
        <f>E8*F8</f>
        <v>0</v>
      </c>
      <c r="H8" s="255" t="s">
        <v>37</v>
      </c>
    </row>
    <row r="9" spans="1:8" x14ac:dyDescent="0.25">
      <c r="A9" s="161"/>
      <c r="B9" s="161"/>
      <c r="C9" s="62"/>
      <c r="D9" s="16"/>
      <c r="E9" s="16"/>
      <c r="F9" s="16"/>
      <c r="G9" s="158"/>
    </row>
    <row r="10" spans="1:8" ht="13" x14ac:dyDescent="0.25">
      <c r="A10" s="161"/>
      <c r="B10" s="161"/>
      <c r="C10" s="125"/>
      <c r="D10" s="16"/>
      <c r="E10" s="16"/>
      <c r="F10" s="16"/>
      <c r="G10" s="158"/>
    </row>
    <row r="11" spans="1:8" x14ac:dyDescent="0.25">
      <c r="A11" s="62"/>
      <c r="B11" s="62"/>
      <c r="C11" s="59"/>
      <c r="D11" s="16"/>
      <c r="E11" s="16"/>
      <c r="F11" s="16"/>
      <c r="G11" s="158"/>
    </row>
    <row r="12" spans="1:8" x14ac:dyDescent="0.25">
      <c r="A12" s="136" t="s">
        <v>172</v>
      </c>
      <c r="B12" s="136"/>
      <c r="C12" s="136"/>
      <c r="D12" s="148"/>
      <c r="E12" s="154"/>
      <c r="F12" s="154"/>
      <c r="G12" s="141">
        <f>SUM(G5:G11)</f>
        <v>0</v>
      </c>
    </row>
    <row r="18" spans="3:7" x14ac:dyDescent="0.25">
      <c r="F18" s="492">
        <f>FV(0.06,6,,1500,0)</f>
        <v>-2127.7786683840009</v>
      </c>
      <c r="G18" s="223" t="s">
        <v>2830</v>
      </c>
    </row>
    <row r="19" spans="3:7" x14ac:dyDescent="0.25">
      <c r="C19" s="223" t="s">
        <v>2831</v>
      </c>
    </row>
    <row r="20" spans="3:7" x14ac:dyDescent="0.25">
      <c r="F20" s="492">
        <f>F18/2.4</f>
        <v>-886.57444516000044</v>
      </c>
    </row>
    <row r="1048288" spans="4:4" x14ac:dyDescent="0.25">
      <c r="D1048288" s="53"/>
    </row>
  </sheetData>
  <mergeCells count="1">
    <mergeCell ref="D1:G1"/>
  </mergeCells>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8B7E0-579A-466F-B846-AD099801FC1A}">
  <sheetPr codeName="Sheet36"/>
  <dimension ref="A1:K1048292"/>
  <sheetViews>
    <sheetView view="pageBreakPreview" zoomScale="125" zoomScaleNormal="100" zoomScaleSheetLayoutView="100" workbookViewId="0">
      <selection activeCell="F11" sqref="F11"/>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11" ht="48" customHeight="1" x14ac:dyDescent="0.25">
      <c r="A1" s="41" t="s">
        <v>2832</v>
      </c>
      <c r="B1" s="42"/>
      <c r="C1" s="42"/>
      <c r="D1" s="42"/>
      <c r="E1" s="653" t="s">
        <v>2833</v>
      </c>
      <c r="F1" s="653"/>
      <c r="G1" s="653"/>
      <c r="H1" s="653"/>
    </row>
    <row r="2" spans="1:11" ht="13" x14ac:dyDescent="0.3">
      <c r="A2" s="44" t="s">
        <v>23</v>
      </c>
      <c r="B2" s="44"/>
      <c r="C2" s="79"/>
      <c r="D2" s="45" t="s">
        <v>24</v>
      </c>
      <c r="E2" s="9" t="s">
        <v>25</v>
      </c>
      <c r="F2" s="9" t="s">
        <v>26</v>
      </c>
      <c r="G2" s="9" t="s">
        <v>27</v>
      </c>
      <c r="H2" s="9" t="s">
        <v>28</v>
      </c>
      <c r="I2" s="254" t="s">
        <v>29</v>
      </c>
    </row>
    <row r="3" spans="1:11" x14ac:dyDescent="0.25">
      <c r="A3" s="46"/>
      <c r="B3" s="46"/>
      <c r="C3" s="80"/>
      <c r="D3" s="47"/>
      <c r="E3" s="6"/>
      <c r="F3" s="6"/>
      <c r="G3" s="6"/>
      <c r="H3" s="5"/>
    </row>
    <row r="4" spans="1:11" x14ac:dyDescent="0.25">
      <c r="A4" s="161"/>
      <c r="B4" s="161"/>
      <c r="C4" s="162"/>
      <c r="D4" s="62"/>
      <c r="E4" s="16"/>
      <c r="F4" s="16"/>
      <c r="G4" s="16"/>
      <c r="H4" s="15"/>
    </row>
    <row r="5" spans="1:11" ht="13" x14ac:dyDescent="0.25">
      <c r="A5" s="161" t="s">
        <v>2834</v>
      </c>
      <c r="B5" s="161"/>
      <c r="C5" s="162"/>
      <c r="D5" s="118" t="s">
        <v>2835</v>
      </c>
      <c r="E5" s="16"/>
      <c r="F5" s="16"/>
      <c r="G5" s="16"/>
      <c r="H5" s="158"/>
    </row>
    <row r="6" spans="1:11" ht="25" hidden="1" x14ac:dyDescent="0.25">
      <c r="A6" s="161"/>
      <c r="B6" s="161" t="s">
        <v>2836</v>
      </c>
      <c r="C6" s="162"/>
      <c r="D6" s="62" t="s">
        <v>2837</v>
      </c>
      <c r="E6" s="27" t="s">
        <v>1421</v>
      </c>
      <c r="F6" s="129"/>
      <c r="G6" s="156"/>
      <c r="H6" s="74">
        <f>F6*G6</f>
        <v>0</v>
      </c>
    </row>
    <row r="7" spans="1:11" x14ac:dyDescent="0.25">
      <c r="A7" s="161"/>
      <c r="B7" s="161" t="s">
        <v>2838</v>
      </c>
      <c r="C7" s="162"/>
      <c r="D7" s="62" t="s">
        <v>2839</v>
      </c>
      <c r="E7" s="16"/>
      <c r="F7" s="16"/>
      <c r="G7" s="160"/>
      <c r="H7" s="159"/>
    </row>
    <row r="8" spans="1:11" ht="26" hidden="1" x14ac:dyDescent="0.25">
      <c r="A8" s="161"/>
      <c r="B8" s="161"/>
      <c r="C8" s="162" t="s">
        <v>125</v>
      </c>
      <c r="D8" s="234" t="s">
        <v>2840</v>
      </c>
      <c r="E8" s="16" t="s">
        <v>76</v>
      </c>
      <c r="F8" s="129"/>
      <c r="G8" s="156"/>
      <c r="H8" s="74">
        <f>F8*G8</f>
        <v>0</v>
      </c>
      <c r="I8" s="255" t="s">
        <v>37</v>
      </c>
    </row>
    <row r="9" spans="1:11" ht="26" hidden="1" x14ac:dyDescent="0.25">
      <c r="A9" s="161"/>
      <c r="B9" s="161"/>
      <c r="C9" s="162" t="s">
        <v>128</v>
      </c>
      <c r="D9" s="234" t="s">
        <v>2841</v>
      </c>
      <c r="E9" s="27" t="s">
        <v>76</v>
      </c>
      <c r="F9" s="129"/>
      <c r="G9" s="156"/>
      <c r="H9" s="74">
        <f>F9*G9</f>
        <v>0</v>
      </c>
      <c r="I9" s="255" t="s">
        <v>37</v>
      </c>
    </row>
    <row r="10" spans="1:11" ht="26" hidden="1" x14ac:dyDescent="0.25">
      <c r="A10" s="161"/>
      <c r="B10" s="161"/>
      <c r="C10" s="162" t="s">
        <v>17</v>
      </c>
      <c r="D10" s="234" t="s">
        <v>2842</v>
      </c>
      <c r="E10" s="27" t="s">
        <v>76</v>
      </c>
      <c r="F10" s="129"/>
      <c r="G10" s="156"/>
      <c r="H10" s="74">
        <f>F10*G10</f>
        <v>0</v>
      </c>
      <c r="I10" s="255" t="s">
        <v>37</v>
      </c>
    </row>
    <row r="11" spans="1:11" ht="26" x14ac:dyDescent="0.25">
      <c r="A11" s="161"/>
      <c r="B11" s="161"/>
      <c r="C11" s="162" t="s">
        <v>18</v>
      </c>
      <c r="D11" s="234" t="s">
        <v>2843</v>
      </c>
      <c r="E11" s="16" t="s">
        <v>66</v>
      </c>
      <c r="F11" s="416"/>
      <c r="G11" s="156">
        <v>5000</v>
      </c>
      <c r="H11" s="74">
        <f>F11*G11</f>
        <v>0</v>
      </c>
      <c r="I11" s="255" t="s">
        <v>37</v>
      </c>
    </row>
    <row r="12" spans="1:11" ht="37.5" hidden="1" x14ac:dyDescent="0.25">
      <c r="A12" s="161"/>
      <c r="B12" s="161"/>
      <c r="C12" s="162" t="s">
        <v>19</v>
      </c>
      <c r="D12" s="415" t="s">
        <v>2844</v>
      </c>
      <c r="E12" s="16" t="s">
        <v>66</v>
      </c>
      <c r="F12" s="416"/>
      <c r="G12" s="489">
        <v>5000</v>
      </c>
      <c r="H12" s="74">
        <f>F12*G12</f>
        <v>0</v>
      </c>
      <c r="I12" s="255" t="s">
        <v>37</v>
      </c>
      <c r="J12" s="223" t="s">
        <v>2845</v>
      </c>
      <c r="K12" s="43">
        <f>7600*0.4*0.016*1.7</f>
        <v>82.688000000000002</v>
      </c>
    </row>
    <row r="13" spans="1:11" x14ac:dyDescent="0.25">
      <c r="A13" s="161"/>
      <c r="B13" s="161"/>
      <c r="C13" s="162"/>
      <c r="D13" s="62"/>
      <c r="E13" s="27"/>
      <c r="F13" s="16"/>
      <c r="G13" s="160"/>
      <c r="H13" s="159"/>
    </row>
    <row r="14" spans="1:11" ht="13" x14ac:dyDescent="0.25">
      <c r="A14" s="161"/>
      <c r="B14" s="161"/>
      <c r="C14" s="162"/>
      <c r="D14" s="125"/>
      <c r="E14" s="16"/>
      <c r="F14" s="16"/>
      <c r="G14" s="160"/>
      <c r="H14" s="159"/>
    </row>
    <row r="15" spans="1:11" x14ac:dyDescent="0.25">
      <c r="A15" s="62"/>
      <c r="B15" s="62"/>
      <c r="C15" s="129"/>
      <c r="D15" s="59"/>
      <c r="E15" s="16"/>
      <c r="F15" s="16"/>
      <c r="G15" s="160"/>
      <c r="H15" s="159"/>
      <c r="K15" s="43">
        <f>Repairs!AI170*2</f>
        <v>0</v>
      </c>
    </row>
    <row r="16" spans="1:11" x14ac:dyDescent="0.25">
      <c r="A16" s="136" t="s">
        <v>172</v>
      </c>
      <c r="B16" s="136"/>
      <c r="C16" s="136"/>
      <c r="D16" s="136"/>
      <c r="E16" s="148"/>
      <c r="F16" s="154"/>
      <c r="G16" s="166"/>
      <c r="H16" s="141">
        <f>SUM(H5:H15)</f>
        <v>0</v>
      </c>
    </row>
    <row r="1048292" spans="5:5" x14ac:dyDescent="0.25">
      <c r="E1048292"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8AA87-5C02-496C-AFDE-346520379C70}">
  <sheetPr codeName="Sheet37"/>
  <dimension ref="A1:I1048294"/>
  <sheetViews>
    <sheetView view="pageBreakPreview" topLeftCell="E1" zoomScale="125" zoomScaleNormal="100" zoomScaleSheetLayoutView="100" workbookViewId="0">
      <selection activeCell="E27" sqref="E27"/>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2846</v>
      </c>
      <c r="B1" s="42"/>
      <c r="C1" s="42"/>
      <c r="D1" s="42"/>
      <c r="E1" s="653" t="s">
        <v>2847</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6"/>
      <c r="H3" s="5"/>
    </row>
    <row r="4" spans="1:9" x14ac:dyDescent="0.25">
      <c r="A4" s="161"/>
      <c r="B4" s="161"/>
      <c r="C4" s="162"/>
      <c r="D4" s="62"/>
      <c r="E4" s="16"/>
      <c r="F4" s="16"/>
      <c r="G4" s="16"/>
      <c r="H4" s="158"/>
    </row>
    <row r="5" spans="1:9" ht="13" x14ac:dyDescent="0.25">
      <c r="A5" s="161" t="s">
        <v>2848</v>
      </c>
      <c r="B5" s="161"/>
      <c r="C5" s="162"/>
      <c r="D5" s="118" t="s">
        <v>2849</v>
      </c>
      <c r="E5" s="16"/>
      <c r="F5" s="16"/>
      <c r="G5" s="16"/>
      <c r="H5" s="158"/>
    </row>
    <row r="6" spans="1:9" x14ac:dyDescent="0.25">
      <c r="A6" s="161"/>
      <c r="B6" s="161" t="s">
        <v>2850</v>
      </c>
      <c r="C6" s="162"/>
      <c r="D6" s="62" t="s">
        <v>2851</v>
      </c>
      <c r="E6" s="27"/>
      <c r="F6" s="16"/>
      <c r="G6" s="16"/>
      <c r="H6" s="158"/>
    </row>
    <row r="7" spans="1:9" hidden="1" x14ac:dyDescent="0.25">
      <c r="A7" s="161"/>
      <c r="B7" s="161"/>
      <c r="C7" s="162" t="s">
        <v>125</v>
      </c>
      <c r="D7" s="62" t="s">
        <v>2852</v>
      </c>
      <c r="E7" s="27" t="s">
        <v>0</v>
      </c>
      <c r="F7" s="129"/>
      <c r="G7" s="156"/>
      <c r="H7" s="74">
        <f>F7*G7</f>
        <v>0</v>
      </c>
    </row>
    <row r="8" spans="1:9" x14ac:dyDescent="0.25">
      <c r="A8" s="161"/>
      <c r="B8" s="161"/>
      <c r="C8" s="162" t="s">
        <v>128</v>
      </c>
      <c r="D8" s="62" t="s">
        <v>2853</v>
      </c>
      <c r="E8" s="173" t="s">
        <v>0</v>
      </c>
      <c r="F8" s="416"/>
      <c r="G8" s="156">
        <v>100</v>
      </c>
      <c r="H8" s="74">
        <f>F8*G8</f>
        <v>0</v>
      </c>
    </row>
    <row r="9" spans="1:9" hidden="1" x14ac:dyDescent="0.25">
      <c r="A9" s="161"/>
      <c r="B9" s="161" t="s">
        <v>2854</v>
      </c>
      <c r="C9" s="162"/>
      <c r="D9" s="62" t="s">
        <v>2855</v>
      </c>
      <c r="E9" s="27" t="s">
        <v>1421</v>
      </c>
      <c r="F9" s="129"/>
      <c r="G9" s="156"/>
      <c r="H9" s="74">
        <f>F9*G9</f>
        <v>0</v>
      </c>
    </row>
    <row r="10" spans="1:9" ht="13" x14ac:dyDescent="0.25">
      <c r="A10" s="161"/>
      <c r="B10" s="161" t="s">
        <v>2856</v>
      </c>
      <c r="C10" s="162"/>
      <c r="D10" s="234" t="s">
        <v>2857</v>
      </c>
      <c r="E10" s="16" t="s">
        <v>1421</v>
      </c>
      <c r="F10" s="490"/>
      <c r="G10" s="156">
        <v>22</v>
      </c>
      <c r="H10" s="74">
        <f>F10*G10</f>
        <v>0</v>
      </c>
      <c r="I10" s="255" t="s">
        <v>37</v>
      </c>
    </row>
    <row r="11" spans="1:9" x14ac:dyDescent="0.25">
      <c r="A11" s="161"/>
      <c r="B11" s="161" t="s">
        <v>2858</v>
      </c>
      <c r="C11" s="162"/>
      <c r="D11" s="234" t="s">
        <v>2859</v>
      </c>
      <c r="E11" s="27"/>
      <c r="F11" s="16"/>
      <c r="G11" s="160"/>
      <c r="H11" s="159"/>
    </row>
    <row r="12" spans="1:9" ht="26" x14ac:dyDescent="0.25">
      <c r="A12" s="161"/>
      <c r="B12" s="161"/>
      <c r="C12" s="162" t="s">
        <v>125</v>
      </c>
      <c r="D12" s="234" t="s">
        <v>2860</v>
      </c>
      <c r="E12" s="27" t="s">
        <v>1421</v>
      </c>
      <c r="F12" s="490"/>
      <c r="G12" s="156">
        <v>13</v>
      </c>
      <c r="H12" s="74">
        <f>F12*G12</f>
        <v>0</v>
      </c>
      <c r="I12" s="255" t="s">
        <v>37</v>
      </c>
    </row>
    <row r="13" spans="1:9" x14ac:dyDescent="0.25">
      <c r="A13" s="161"/>
      <c r="B13" s="161" t="s">
        <v>2861</v>
      </c>
      <c r="C13" s="162"/>
      <c r="D13" s="234" t="s">
        <v>2862</v>
      </c>
      <c r="E13" s="27" t="s">
        <v>0</v>
      </c>
      <c r="F13" s="416"/>
      <c r="G13" s="156">
        <v>5</v>
      </c>
      <c r="H13" s="74">
        <f>F13*G13</f>
        <v>0</v>
      </c>
    </row>
    <row r="14" spans="1:9" x14ac:dyDescent="0.25">
      <c r="A14" s="161"/>
      <c r="B14" s="161" t="s">
        <v>2863</v>
      </c>
      <c r="C14" s="162"/>
      <c r="D14" s="62" t="s">
        <v>2864</v>
      </c>
      <c r="E14" s="16" t="s">
        <v>0</v>
      </c>
      <c r="F14" s="416"/>
      <c r="G14" s="156">
        <v>5</v>
      </c>
      <c r="H14" s="74">
        <f>F14*G14</f>
        <v>0</v>
      </c>
    </row>
    <row r="15" spans="1:9" x14ac:dyDescent="0.25">
      <c r="A15" s="161"/>
      <c r="B15" s="161"/>
      <c r="C15" s="162"/>
      <c r="D15" s="62"/>
      <c r="E15" s="16"/>
      <c r="F15" s="16"/>
      <c r="G15" s="160"/>
      <c r="H15" s="159"/>
    </row>
    <row r="16" spans="1:9" x14ac:dyDescent="0.25">
      <c r="A16" s="161"/>
      <c r="B16" s="161"/>
      <c r="C16" s="162"/>
      <c r="D16" s="62"/>
      <c r="E16" s="16"/>
      <c r="F16" s="16"/>
      <c r="G16" s="160"/>
      <c r="H16" s="159"/>
    </row>
    <row r="17" spans="1:8" x14ac:dyDescent="0.25">
      <c r="A17" s="62"/>
      <c r="B17" s="62"/>
      <c r="C17" s="129"/>
      <c r="D17" s="59"/>
      <c r="E17" s="16"/>
      <c r="F17" s="16"/>
      <c r="G17" s="160"/>
      <c r="H17" s="159"/>
    </row>
    <row r="18" spans="1:8" x14ac:dyDescent="0.25">
      <c r="A18" s="136" t="s">
        <v>172</v>
      </c>
      <c r="B18" s="136"/>
      <c r="C18" s="136"/>
      <c r="D18" s="136"/>
      <c r="E18" s="148"/>
      <c r="F18" s="154"/>
      <c r="G18" s="166"/>
      <c r="H18" s="141">
        <f>SUM(H5:H17)</f>
        <v>0</v>
      </c>
    </row>
    <row r="1048294" spans="5:5" x14ac:dyDescent="0.25">
      <c r="E1048294" s="53"/>
    </row>
  </sheetData>
  <mergeCells count="1">
    <mergeCell ref="E1:H1"/>
  </mergeCells>
  <phoneticPr fontId="8" type="noConversion"/>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1ABD7-786D-4850-B0FE-A383199E9E36}">
  <sheetPr codeName="Sheet99"/>
  <dimension ref="A1:H1048286"/>
  <sheetViews>
    <sheetView view="pageBreakPreview" zoomScale="92" zoomScaleNormal="100" zoomScaleSheetLayoutView="100" workbookViewId="0">
      <selection activeCell="E6" sqref="E6:E7"/>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2865</v>
      </c>
      <c r="B1" s="42"/>
      <c r="C1" s="42"/>
      <c r="D1" s="653" t="s">
        <v>2866</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5"/>
    </row>
    <row r="4" spans="1:8" x14ac:dyDescent="0.25">
      <c r="A4" s="161"/>
      <c r="B4" s="161"/>
      <c r="C4" s="62"/>
      <c r="D4" s="16"/>
      <c r="E4" s="16"/>
      <c r="F4" s="16"/>
      <c r="G4" s="15"/>
    </row>
    <row r="5" spans="1:8" ht="13" x14ac:dyDescent="0.25">
      <c r="A5" s="161" t="s">
        <v>2867</v>
      </c>
      <c r="B5" s="161"/>
      <c r="C5" s="118" t="s">
        <v>2868</v>
      </c>
      <c r="D5" s="16"/>
      <c r="E5" s="16"/>
      <c r="F5" s="16"/>
      <c r="G5" s="158"/>
    </row>
    <row r="6" spans="1:8" ht="25.5" x14ac:dyDescent="0.25">
      <c r="A6" s="161"/>
      <c r="B6" s="161" t="s">
        <v>2869</v>
      </c>
      <c r="C6" s="234" t="s">
        <v>2870</v>
      </c>
      <c r="D6" s="27" t="s">
        <v>0</v>
      </c>
      <c r="E6" s="416"/>
      <c r="F6" s="489">
        <v>55</v>
      </c>
      <c r="G6" s="74">
        <f>E6*F6</f>
        <v>0</v>
      </c>
      <c r="H6" s="255" t="s">
        <v>37</v>
      </c>
    </row>
    <row r="7" spans="1:8" ht="25.5" x14ac:dyDescent="0.25">
      <c r="A7" s="161"/>
      <c r="B7" s="161" t="s">
        <v>2871</v>
      </c>
      <c r="C7" s="234" t="s">
        <v>2872</v>
      </c>
      <c r="D7" s="16" t="s">
        <v>1737</v>
      </c>
      <c r="E7" s="416"/>
      <c r="F7" s="489">
        <f>F6/0.2</f>
        <v>275</v>
      </c>
      <c r="G7" s="74">
        <f>E7*F7</f>
        <v>0</v>
      </c>
      <c r="H7" s="255" t="s">
        <v>37</v>
      </c>
    </row>
    <row r="8" spans="1:8" ht="13" x14ac:dyDescent="0.25">
      <c r="A8" s="161"/>
      <c r="B8" s="161"/>
      <c r="C8" s="118"/>
      <c r="D8" s="16"/>
      <c r="E8" s="16"/>
      <c r="F8" s="160"/>
      <c r="G8" s="159"/>
    </row>
    <row r="9" spans="1:8" x14ac:dyDescent="0.25">
      <c r="A9" s="62"/>
      <c r="B9" s="62"/>
      <c r="C9" s="59"/>
      <c r="D9" s="16"/>
      <c r="E9" s="16"/>
      <c r="F9" s="160"/>
      <c r="G9" s="159"/>
    </row>
    <row r="10" spans="1:8" x14ac:dyDescent="0.25">
      <c r="A10" s="136" t="s">
        <v>172</v>
      </c>
      <c r="B10" s="136"/>
      <c r="C10" s="136"/>
      <c r="D10" s="148"/>
      <c r="E10" s="154"/>
      <c r="F10" s="166"/>
      <c r="G10" s="141">
        <f>SUM(G5:G9)</f>
        <v>0</v>
      </c>
    </row>
    <row r="1048286" spans="4:4" x14ac:dyDescent="0.25">
      <c r="D1048286"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E11CA-6764-4DE0-AF1D-75E2F48D0929}">
  <sheetPr codeName="Sheet100"/>
  <dimension ref="A1:H1048290"/>
  <sheetViews>
    <sheetView view="pageBreakPreview" zoomScaleNormal="100" zoomScaleSheetLayoutView="100" workbookViewId="0">
      <selection activeCell="F184" sqref="F184"/>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2873</v>
      </c>
      <c r="B1" s="42"/>
      <c r="C1" s="42"/>
      <c r="D1" s="653" t="s">
        <v>2874</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5"/>
    </row>
    <row r="4" spans="1:8" x14ac:dyDescent="0.25">
      <c r="A4" s="161"/>
      <c r="B4" s="161"/>
      <c r="C4" s="62"/>
      <c r="D4" s="16"/>
      <c r="E4" s="16"/>
      <c r="F4" s="16"/>
      <c r="G4" s="15"/>
    </row>
    <row r="5" spans="1:8" ht="13" x14ac:dyDescent="0.25">
      <c r="A5" s="161" t="s">
        <v>2875</v>
      </c>
      <c r="B5" s="161"/>
      <c r="C5" s="118" t="s">
        <v>2876</v>
      </c>
      <c r="D5" s="16"/>
      <c r="E5" s="16"/>
      <c r="F5" s="16"/>
      <c r="G5" s="158"/>
    </row>
    <row r="6" spans="1:8" ht="26" x14ac:dyDescent="0.25">
      <c r="A6" s="161"/>
      <c r="B6" s="161" t="s">
        <v>2877</v>
      </c>
      <c r="C6" s="234" t="s">
        <v>2878</v>
      </c>
      <c r="D6" s="16" t="s">
        <v>1737</v>
      </c>
      <c r="E6" s="129"/>
      <c r="F6" s="156"/>
      <c r="G6" s="74">
        <f>E6*F6</f>
        <v>0</v>
      </c>
      <c r="H6" s="255" t="s">
        <v>37</v>
      </c>
    </row>
    <row r="7" spans="1:8" x14ac:dyDescent="0.25">
      <c r="A7" s="161"/>
      <c r="B7" s="161" t="s">
        <v>2879</v>
      </c>
      <c r="C7" s="62" t="s">
        <v>2880</v>
      </c>
      <c r="D7" s="27" t="s">
        <v>1421</v>
      </c>
      <c r="E7" s="129"/>
      <c r="F7" s="156"/>
      <c r="G7" s="74">
        <f>E7*F7</f>
        <v>0</v>
      </c>
    </row>
    <row r="8" spans="1:8" x14ac:dyDescent="0.25">
      <c r="A8" s="161"/>
      <c r="B8" s="161" t="s">
        <v>2881</v>
      </c>
      <c r="C8" s="62" t="s">
        <v>2882</v>
      </c>
      <c r="D8" s="27" t="s">
        <v>1421</v>
      </c>
      <c r="E8" s="129"/>
      <c r="F8" s="156"/>
      <c r="G8" s="74">
        <f>E8*F8</f>
        <v>0</v>
      </c>
    </row>
    <row r="9" spans="1:8" x14ac:dyDescent="0.25">
      <c r="A9" s="161"/>
      <c r="B9" s="161" t="s">
        <v>2883</v>
      </c>
      <c r="C9" s="62" t="s">
        <v>2884</v>
      </c>
      <c r="D9" s="27" t="s">
        <v>1421</v>
      </c>
      <c r="E9" s="129"/>
      <c r="F9" s="156"/>
      <c r="G9" s="74">
        <f>E9*F9</f>
        <v>0</v>
      </c>
    </row>
    <row r="10" spans="1:8" x14ac:dyDescent="0.25">
      <c r="A10" s="161"/>
      <c r="B10" s="161" t="s">
        <v>2885</v>
      </c>
      <c r="C10" s="62" t="s">
        <v>2886</v>
      </c>
      <c r="D10" s="173" t="s">
        <v>2887</v>
      </c>
      <c r="E10" s="129"/>
      <c r="F10" s="156"/>
      <c r="G10" s="74">
        <f>E10*F10</f>
        <v>0</v>
      </c>
    </row>
    <row r="11" spans="1:8" ht="13" x14ac:dyDescent="0.25">
      <c r="A11" s="161"/>
      <c r="B11" s="161"/>
      <c r="C11" s="125"/>
      <c r="D11" s="16"/>
      <c r="E11" s="16"/>
      <c r="F11" s="160"/>
      <c r="G11" s="159"/>
    </row>
    <row r="12" spans="1:8" ht="13" x14ac:dyDescent="0.25">
      <c r="A12" s="161"/>
      <c r="B12" s="161"/>
      <c r="C12" s="125"/>
      <c r="D12" s="16"/>
      <c r="E12" s="16"/>
      <c r="F12" s="160"/>
      <c r="G12" s="159"/>
    </row>
    <row r="13" spans="1:8" x14ac:dyDescent="0.25">
      <c r="A13" s="62"/>
      <c r="B13" s="62"/>
      <c r="C13" s="59"/>
      <c r="D13" s="16"/>
      <c r="E13" s="16"/>
      <c r="F13" s="160"/>
      <c r="G13" s="159"/>
    </row>
    <row r="14" spans="1:8" x14ac:dyDescent="0.25">
      <c r="A14" s="136" t="s">
        <v>172</v>
      </c>
      <c r="B14" s="136"/>
      <c r="C14" s="136"/>
      <c r="D14" s="148"/>
      <c r="E14" s="154"/>
      <c r="F14" s="166"/>
      <c r="G14" s="141">
        <f>SUM(G5:G13)</f>
        <v>0</v>
      </c>
    </row>
    <row r="1048290" spans="4:4" x14ac:dyDescent="0.25">
      <c r="D1048290" s="53"/>
    </row>
  </sheetData>
  <mergeCells count="1">
    <mergeCell ref="D1:G1"/>
  </mergeCells>
  <phoneticPr fontId="8" type="noConversion"/>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8FD3D-0F34-B443-A41C-44CD224D789B}">
  <dimension ref="A1:BA318"/>
  <sheetViews>
    <sheetView topLeftCell="A157" zoomScale="50" workbookViewId="0">
      <selection activeCell="E27" sqref="E27"/>
    </sheetView>
  </sheetViews>
  <sheetFormatPr defaultColWidth="9.1796875" defaultRowHeight="12.5" x14ac:dyDescent="0.25"/>
  <cols>
    <col min="1" max="1" width="9.1796875" style="296"/>
    <col min="2" max="3" width="16.453125" style="297" customWidth="1"/>
    <col min="4" max="4" width="16.453125" style="298" customWidth="1"/>
    <col min="5" max="5" width="21" style="298" bestFit="1" customWidth="1"/>
    <col min="6" max="6" width="16.453125" style="299" customWidth="1"/>
    <col min="7" max="7" width="24.6328125" style="299" bestFit="1" customWidth="1"/>
    <col min="8" max="8" width="16.453125" style="299" customWidth="1"/>
    <col min="9" max="9" width="13.6328125" style="300" customWidth="1"/>
    <col min="10" max="10" width="12.6328125" style="300" customWidth="1"/>
    <col min="11" max="11" width="14.1796875" style="300" customWidth="1"/>
    <col min="12" max="12" width="13.81640625" style="400" bestFit="1" customWidth="1"/>
    <col min="13" max="20" width="11.1796875" style="400" customWidth="1"/>
    <col min="21" max="24" width="9.1796875" style="400"/>
    <col min="25" max="25" width="13" style="400" bestFit="1" customWidth="1"/>
    <col min="26" max="27" width="12.453125" customWidth="1"/>
    <col min="28" max="34" width="9.1796875" style="400"/>
    <col min="35" max="35" width="12.81640625" style="400" customWidth="1"/>
    <col min="36" max="38" width="15.453125" style="400" customWidth="1"/>
    <col min="39" max="39" width="15.81640625" style="400" bestFit="1" customWidth="1"/>
    <col min="40" max="40" width="15.81640625" style="400" customWidth="1"/>
    <col min="41" max="41" width="9.1796875" style="400"/>
    <col min="42" max="42" width="11" style="400" bestFit="1" customWidth="1"/>
    <col min="43" max="51" width="9.1796875" style="400"/>
    <col min="52" max="52" width="10.453125" style="400" bestFit="1" customWidth="1"/>
    <col min="53" max="53" width="14.453125" customWidth="1"/>
    <col min="261" max="263" width="16.453125" customWidth="1"/>
    <col min="264" max="264" width="21" bestFit="1" customWidth="1"/>
    <col min="265" max="265" width="16.453125" customWidth="1"/>
    <col min="266" max="266" width="24.6328125" bestFit="1" customWidth="1"/>
    <col min="267" max="267" width="16.453125" customWidth="1"/>
    <col min="268" max="268" width="13.6328125" customWidth="1"/>
    <col min="269" max="269" width="12.6328125" customWidth="1"/>
    <col min="270" max="270" width="12.36328125" bestFit="1" customWidth="1"/>
    <col min="271" max="271" width="13.81640625" bestFit="1" customWidth="1"/>
    <col min="272" max="274" width="11.1796875" customWidth="1"/>
    <col min="278" max="278" width="13" bestFit="1" customWidth="1"/>
    <col min="282" max="283" width="12.453125" customWidth="1"/>
    <col min="291" max="291" width="12.81640625" customWidth="1"/>
    <col min="292" max="294" width="15.453125" customWidth="1"/>
    <col min="295" max="295" width="15.81640625" bestFit="1" customWidth="1"/>
    <col min="296" max="296" width="15.81640625" customWidth="1"/>
    <col min="298" max="298" width="11" bestFit="1" customWidth="1"/>
    <col min="308" max="308" width="10.453125" bestFit="1" customWidth="1"/>
    <col min="309" max="309" width="14.453125" customWidth="1"/>
    <col min="517" max="519" width="16.453125" customWidth="1"/>
    <col min="520" max="520" width="21" bestFit="1" customWidth="1"/>
    <col min="521" max="521" width="16.453125" customWidth="1"/>
    <col min="522" max="522" width="24.6328125" bestFit="1" customWidth="1"/>
    <col min="523" max="523" width="16.453125" customWidth="1"/>
    <col min="524" max="524" width="13.6328125" customWidth="1"/>
    <col min="525" max="525" width="12.6328125" customWidth="1"/>
    <col min="526" max="526" width="12.36328125" bestFit="1" customWidth="1"/>
    <col min="527" max="527" width="13.81640625" bestFit="1" customWidth="1"/>
    <col min="528" max="530" width="11.1796875" customWidth="1"/>
    <col min="534" max="534" width="13" bestFit="1" customWidth="1"/>
    <col min="538" max="539" width="12.453125" customWidth="1"/>
    <col min="547" max="547" width="12.81640625" customWidth="1"/>
    <col min="548" max="550" width="15.453125" customWidth="1"/>
    <col min="551" max="551" width="15.81640625" bestFit="1" customWidth="1"/>
    <col min="552" max="552" width="15.81640625" customWidth="1"/>
    <col min="554" max="554" width="11" bestFit="1" customWidth="1"/>
    <col min="564" max="564" width="10.453125" bestFit="1" customWidth="1"/>
    <col min="565" max="565" width="14.453125" customWidth="1"/>
    <col min="773" max="775" width="16.453125" customWidth="1"/>
    <col min="776" max="776" width="21" bestFit="1" customWidth="1"/>
    <col min="777" max="777" width="16.453125" customWidth="1"/>
    <col min="778" max="778" width="24.6328125" bestFit="1" customWidth="1"/>
    <col min="779" max="779" width="16.453125" customWidth="1"/>
    <col min="780" max="780" width="13.6328125" customWidth="1"/>
    <col min="781" max="781" width="12.6328125" customWidth="1"/>
    <col min="782" max="782" width="12.36328125" bestFit="1" customWidth="1"/>
    <col min="783" max="783" width="13.81640625" bestFit="1" customWidth="1"/>
    <col min="784" max="786" width="11.1796875" customWidth="1"/>
    <col min="790" max="790" width="13" bestFit="1" customWidth="1"/>
    <col min="794" max="795" width="12.453125" customWidth="1"/>
    <col min="803" max="803" width="12.81640625" customWidth="1"/>
    <col min="804" max="806" width="15.453125" customWidth="1"/>
    <col min="807" max="807" width="15.81640625" bestFit="1" customWidth="1"/>
    <col min="808" max="808" width="15.81640625" customWidth="1"/>
    <col min="810" max="810" width="11" bestFit="1" customWidth="1"/>
    <col min="820" max="820" width="10.453125" bestFit="1" customWidth="1"/>
    <col min="821" max="821" width="14.453125" customWidth="1"/>
    <col min="1029" max="1031" width="16.453125" customWidth="1"/>
    <col min="1032" max="1032" width="21" bestFit="1" customWidth="1"/>
    <col min="1033" max="1033" width="16.453125" customWidth="1"/>
    <col min="1034" max="1034" width="24.6328125" bestFit="1" customWidth="1"/>
    <col min="1035" max="1035" width="16.453125" customWidth="1"/>
    <col min="1036" max="1036" width="13.6328125" customWidth="1"/>
    <col min="1037" max="1037" width="12.6328125" customWidth="1"/>
    <col min="1038" max="1038" width="12.36328125" bestFit="1" customWidth="1"/>
    <col min="1039" max="1039" width="13.81640625" bestFit="1" customWidth="1"/>
    <col min="1040" max="1042" width="11.1796875" customWidth="1"/>
    <col min="1046" max="1046" width="13" bestFit="1" customWidth="1"/>
    <col min="1050" max="1051" width="12.453125" customWidth="1"/>
    <col min="1059" max="1059" width="12.81640625" customWidth="1"/>
    <col min="1060" max="1062" width="15.453125" customWidth="1"/>
    <col min="1063" max="1063" width="15.81640625" bestFit="1" customWidth="1"/>
    <col min="1064" max="1064" width="15.81640625" customWidth="1"/>
    <col min="1066" max="1066" width="11" bestFit="1" customWidth="1"/>
    <col min="1076" max="1076" width="10.453125" bestFit="1" customWidth="1"/>
    <col min="1077" max="1077" width="14.453125" customWidth="1"/>
    <col min="1285" max="1287" width="16.453125" customWidth="1"/>
    <col min="1288" max="1288" width="21" bestFit="1" customWidth="1"/>
    <col min="1289" max="1289" width="16.453125" customWidth="1"/>
    <col min="1290" max="1290" width="24.6328125" bestFit="1" customWidth="1"/>
    <col min="1291" max="1291" width="16.453125" customWidth="1"/>
    <col min="1292" max="1292" width="13.6328125" customWidth="1"/>
    <col min="1293" max="1293" width="12.6328125" customWidth="1"/>
    <col min="1294" max="1294" width="12.36328125" bestFit="1" customWidth="1"/>
    <col min="1295" max="1295" width="13.81640625" bestFit="1" customWidth="1"/>
    <col min="1296" max="1298" width="11.1796875" customWidth="1"/>
    <col min="1302" max="1302" width="13" bestFit="1" customWidth="1"/>
    <col min="1306" max="1307" width="12.453125" customWidth="1"/>
    <col min="1315" max="1315" width="12.81640625" customWidth="1"/>
    <col min="1316" max="1318" width="15.453125" customWidth="1"/>
    <col min="1319" max="1319" width="15.81640625" bestFit="1" customWidth="1"/>
    <col min="1320" max="1320" width="15.81640625" customWidth="1"/>
    <col min="1322" max="1322" width="11" bestFit="1" customWidth="1"/>
    <col min="1332" max="1332" width="10.453125" bestFit="1" customWidth="1"/>
    <col min="1333" max="1333" width="14.453125" customWidth="1"/>
    <col min="1541" max="1543" width="16.453125" customWidth="1"/>
    <col min="1544" max="1544" width="21" bestFit="1" customWidth="1"/>
    <col min="1545" max="1545" width="16.453125" customWidth="1"/>
    <col min="1546" max="1546" width="24.6328125" bestFit="1" customWidth="1"/>
    <col min="1547" max="1547" width="16.453125" customWidth="1"/>
    <col min="1548" max="1548" width="13.6328125" customWidth="1"/>
    <col min="1549" max="1549" width="12.6328125" customWidth="1"/>
    <col min="1550" max="1550" width="12.36328125" bestFit="1" customWidth="1"/>
    <col min="1551" max="1551" width="13.81640625" bestFit="1" customWidth="1"/>
    <col min="1552" max="1554" width="11.1796875" customWidth="1"/>
    <col min="1558" max="1558" width="13" bestFit="1" customWidth="1"/>
    <col min="1562" max="1563" width="12.453125" customWidth="1"/>
    <col min="1571" max="1571" width="12.81640625" customWidth="1"/>
    <col min="1572" max="1574" width="15.453125" customWidth="1"/>
    <col min="1575" max="1575" width="15.81640625" bestFit="1" customWidth="1"/>
    <col min="1576" max="1576" width="15.81640625" customWidth="1"/>
    <col min="1578" max="1578" width="11" bestFit="1" customWidth="1"/>
    <col min="1588" max="1588" width="10.453125" bestFit="1" customWidth="1"/>
    <col min="1589" max="1589" width="14.453125" customWidth="1"/>
    <col min="1797" max="1799" width="16.453125" customWidth="1"/>
    <col min="1800" max="1800" width="21" bestFit="1" customWidth="1"/>
    <col min="1801" max="1801" width="16.453125" customWidth="1"/>
    <col min="1802" max="1802" width="24.6328125" bestFit="1" customWidth="1"/>
    <col min="1803" max="1803" width="16.453125" customWidth="1"/>
    <col min="1804" max="1804" width="13.6328125" customWidth="1"/>
    <col min="1805" max="1805" width="12.6328125" customWidth="1"/>
    <col min="1806" max="1806" width="12.36328125" bestFit="1" customWidth="1"/>
    <col min="1807" max="1807" width="13.81640625" bestFit="1" customWidth="1"/>
    <col min="1808" max="1810" width="11.1796875" customWidth="1"/>
    <col min="1814" max="1814" width="13" bestFit="1" customWidth="1"/>
    <col min="1818" max="1819" width="12.453125" customWidth="1"/>
    <col min="1827" max="1827" width="12.81640625" customWidth="1"/>
    <col min="1828" max="1830" width="15.453125" customWidth="1"/>
    <col min="1831" max="1831" width="15.81640625" bestFit="1" customWidth="1"/>
    <col min="1832" max="1832" width="15.81640625" customWidth="1"/>
    <col min="1834" max="1834" width="11" bestFit="1" customWidth="1"/>
    <col min="1844" max="1844" width="10.453125" bestFit="1" customWidth="1"/>
    <col min="1845" max="1845" width="14.453125" customWidth="1"/>
    <col min="2053" max="2055" width="16.453125" customWidth="1"/>
    <col min="2056" max="2056" width="21" bestFit="1" customWidth="1"/>
    <col min="2057" max="2057" width="16.453125" customWidth="1"/>
    <col min="2058" max="2058" width="24.6328125" bestFit="1" customWidth="1"/>
    <col min="2059" max="2059" width="16.453125" customWidth="1"/>
    <col min="2060" max="2060" width="13.6328125" customWidth="1"/>
    <col min="2061" max="2061" width="12.6328125" customWidth="1"/>
    <col min="2062" max="2062" width="12.36328125" bestFit="1" customWidth="1"/>
    <col min="2063" max="2063" width="13.81640625" bestFit="1" customWidth="1"/>
    <col min="2064" max="2066" width="11.1796875" customWidth="1"/>
    <col min="2070" max="2070" width="13" bestFit="1" customWidth="1"/>
    <col min="2074" max="2075" width="12.453125" customWidth="1"/>
    <col min="2083" max="2083" width="12.81640625" customWidth="1"/>
    <col min="2084" max="2086" width="15.453125" customWidth="1"/>
    <col min="2087" max="2087" width="15.81640625" bestFit="1" customWidth="1"/>
    <col min="2088" max="2088" width="15.81640625" customWidth="1"/>
    <col min="2090" max="2090" width="11" bestFit="1" customWidth="1"/>
    <col min="2100" max="2100" width="10.453125" bestFit="1" customWidth="1"/>
    <col min="2101" max="2101" width="14.453125" customWidth="1"/>
    <col min="2309" max="2311" width="16.453125" customWidth="1"/>
    <col min="2312" max="2312" width="21" bestFit="1" customWidth="1"/>
    <col min="2313" max="2313" width="16.453125" customWidth="1"/>
    <col min="2314" max="2314" width="24.6328125" bestFit="1" customWidth="1"/>
    <col min="2315" max="2315" width="16.453125" customWidth="1"/>
    <col min="2316" max="2316" width="13.6328125" customWidth="1"/>
    <col min="2317" max="2317" width="12.6328125" customWidth="1"/>
    <col min="2318" max="2318" width="12.36328125" bestFit="1" customWidth="1"/>
    <col min="2319" max="2319" width="13.81640625" bestFit="1" customWidth="1"/>
    <col min="2320" max="2322" width="11.1796875" customWidth="1"/>
    <col min="2326" max="2326" width="13" bestFit="1" customWidth="1"/>
    <col min="2330" max="2331" width="12.453125" customWidth="1"/>
    <col min="2339" max="2339" width="12.81640625" customWidth="1"/>
    <col min="2340" max="2342" width="15.453125" customWidth="1"/>
    <col min="2343" max="2343" width="15.81640625" bestFit="1" customWidth="1"/>
    <col min="2344" max="2344" width="15.81640625" customWidth="1"/>
    <col min="2346" max="2346" width="11" bestFit="1" customWidth="1"/>
    <col min="2356" max="2356" width="10.453125" bestFit="1" customWidth="1"/>
    <col min="2357" max="2357" width="14.453125" customWidth="1"/>
    <col min="2565" max="2567" width="16.453125" customWidth="1"/>
    <col min="2568" max="2568" width="21" bestFit="1" customWidth="1"/>
    <col min="2569" max="2569" width="16.453125" customWidth="1"/>
    <col min="2570" max="2570" width="24.6328125" bestFit="1" customWidth="1"/>
    <col min="2571" max="2571" width="16.453125" customWidth="1"/>
    <col min="2572" max="2572" width="13.6328125" customWidth="1"/>
    <col min="2573" max="2573" width="12.6328125" customWidth="1"/>
    <col min="2574" max="2574" width="12.36328125" bestFit="1" customWidth="1"/>
    <col min="2575" max="2575" width="13.81640625" bestFit="1" customWidth="1"/>
    <col min="2576" max="2578" width="11.1796875" customWidth="1"/>
    <col min="2582" max="2582" width="13" bestFit="1" customWidth="1"/>
    <col min="2586" max="2587" width="12.453125" customWidth="1"/>
    <col min="2595" max="2595" width="12.81640625" customWidth="1"/>
    <col min="2596" max="2598" width="15.453125" customWidth="1"/>
    <col min="2599" max="2599" width="15.81640625" bestFit="1" customWidth="1"/>
    <col min="2600" max="2600" width="15.81640625" customWidth="1"/>
    <col min="2602" max="2602" width="11" bestFit="1" customWidth="1"/>
    <col min="2612" max="2612" width="10.453125" bestFit="1" customWidth="1"/>
    <col min="2613" max="2613" width="14.453125" customWidth="1"/>
    <col min="2821" max="2823" width="16.453125" customWidth="1"/>
    <col min="2824" max="2824" width="21" bestFit="1" customWidth="1"/>
    <col min="2825" max="2825" width="16.453125" customWidth="1"/>
    <col min="2826" max="2826" width="24.6328125" bestFit="1" customWidth="1"/>
    <col min="2827" max="2827" width="16.453125" customWidth="1"/>
    <col min="2828" max="2828" width="13.6328125" customWidth="1"/>
    <col min="2829" max="2829" width="12.6328125" customWidth="1"/>
    <col min="2830" max="2830" width="12.36328125" bestFit="1" customWidth="1"/>
    <col min="2831" max="2831" width="13.81640625" bestFit="1" customWidth="1"/>
    <col min="2832" max="2834" width="11.1796875" customWidth="1"/>
    <col min="2838" max="2838" width="13" bestFit="1" customWidth="1"/>
    <col min="2842" max="2843" width="12.453125" customWidth="1"/>
    <col min="2851" max="2851" width="12.81640625" customWidth="1"/>
    <col min="2852" max="2854" width="15.453125" customWidth="1"/>
    <col min="2855" max="2855" width="15.81640625" bestFit="1" customWidth="1"/>
    <col min="2856" max="2856" width="15.81640625" customWidth="1"/>
    <col min="2858" max="2858" width="11" bestFit="1" customWidth="1"/>
    <col min="2868" max="2868" width="10.453125" bestFit="1" customWidth="1"/>
    <col min="2869" max="2869" width="14.453125" customWidth="1"/>
    <col min="3077" max="3079" width="16.453125" customWidth="1"/>
    <col min="3080" max="3080" width="21" bestFit="1" customWidth="1"/>
    <col min="3081" max="3081" width="16.453125" customWidth="1"/>
    <col min="3082" max="3082" width="24.6328125" bestFit="1" customWidth="1"/>
    <col min="3083" max="3083" width="16.453125" customWidth="1"/>
    <col min="3084" max="3084" width="13.6328125" customWidth="1"/>
    <col min="3085" max="3085" width="12.6328125" customWidth="1"/>
    <col min="3086" max="3086" width="12.36328125" bestFit="1" customWidth="1"/>
    <col min="3087" max="3087" width="13.81640625" bestFit="1" customWidth="1"/>
    <col min="3088" max="3090" width="11.1796875" customWidth="1"/>
    <col min="3094" max="3094" width="13" bestFit="1" customWidth="1"/>
    <col min="3098" max="3099" width="12.453125" customWidth="1"/>
    <col min="3107" max="3107" width="12.81640625" customWidth="1"/>
    <col min="3108" max="3110" width="15.453125" customWidth="1"/>
    <col min="3111" max="3111" width="15.81640625" bestFit="1" customWidth="1"/>
    <col min="3112" max="3112" width="15.81640625" customWidth="1"/>
    <col min="3114" max="3114" width="11" bestFit="1" customWidth="1"/>
    <col min="3124" max="3124" width="10.453125" bestFit="1" customWidth="1"/>
    <col min="3125" max="3125" width="14.453125" customWidth="1"/>
    <col min="3333" max="3335" width="16.453125" customWidth="1"/>
    <col min="3336" max="3336" width="21" bestFit="1" customWidth="1"/>
    <col min="3337" max="3337" width="16.453125" customWidth="1"/>
    <col min="3338" max="3338" width="24.6328125" bestFit="1" customWidth="1"/>
    <col min="3339" max="3339" width="16.453125" customWidth="1"/>
    <col min="3340" max="3340" width="13.6328125" customWidth="1"/>
    <col min="3341" max="3341" width="12.6328125" customWidth="1"/>
    <col min="3342" max="3342" width="12.36328125" bestFit="1" customWidth="1"/>
    <col min="3343" max="3343" width="13.81640625" bestFit="1" customWidth="1"/>
    <col min="3344" max="3346" width="11.1796875" customWidth="1"/>
    <col min="3350" max="3350" width="13" bestFit="1" customWidth="1"/>
    <col min="3354" max="3355" width="12.453125" customWidth="1"/>
    <col min="3363" max="3363" width="12.81640625" customWidth="1"/>
    <col min="3364" max="3366" width="15.453125" customWidth="1"/>
    <col min="3367" max="3367" width="15.81640625" bestFit="1" customWidth="1"/>
    <col min="3368" max="3368" width="15.81640625" customWidth="1"/>
    <col min="3370" max="3370" width="11" bestFit="1" customWidth="1"/>
    <col min="3380" max="3380" width="10.453125" bestFit="1" customWidth="1"/>
    <col min="3381" max="3381" width="14.453125" customWidth="1"/>
    <col min="3589" max="3591" width="16.453125" customWidth="1"/>
    <col min="3592" max="3592" width="21" bestFit="1" customWidth="1"/>
    <col min="3593" max="3593" width="16.453125" customWidth="1"/>
    <col min="3594" max="3594" width="24.6328125" bestFit="1" customWidth="1"/>
    <col min="3595" max="3595" width="16.453125" customWidth="1"/>
    <col min="3596" max="3596" width="13.6328125" customWidth="1"/>
    <col min="3597" max="3597" width="12.6328125" customWidth="1"/>
    <col min="3598" max="3598" width="12.36328125" bestFit="1" customWidth="1"/>
    <col min="3599" max="3599" width="13.81640625" bestFit="1" customWidth="1"/>
    <col min="3600" max="3602" width="11.1796875" customWidth="1"/>
    <col min="3606" max="3606" width="13" bestFit="1" customWidth="1"/>
    <col min="3610" max="3611" width="12.453125" customWidth="1"/>
    <col min="3619" max="3619" width="12.81640625" customWidth="1"/>
    <col min="3620" max="3622" width="15.453125" customWidth="1"/>
    <col min="3623" max="3623" width="15.81640625" bestFit="1" customWidth="1"/>
    <col min="3624" max="3624" width="15.81640625" customWidth="1"/>
    <col min="3626" max="3626" width="11" bestFit="1" customWidth="1"/>
    <col min="3636" max="3636" width="10.453125" bestFit="1" customWidth="1"/>
    <col min="3637" max="3637" width="14.453125" customWidth="1"/>
    <col min="3845" max="3847" width="16.453125" customWidth="1"/>
    <col min="3848" max="3848" width="21" bestFit="1" customWidth="1"/>
    <col min="3849" max="3849" width="16.453125" customWidth="1"/>
    <col min="3850" max="3850" width="24.6328125" bestFit="1" customWidth="1"/>
    <col min="3851" max="3851" width="16.453125" customWidth="1"/>
    <col min="3852" max="3852" width="13.6328125" customWidth="1"/>
    <col min="3853" max="3853" width="12.6328125" customWidth="1"/>
    <col min="3854" max="3854" width="12.36328125" bestFit="1" customWidth="1"/>
    <col min="3855" max="3855" width="13.81640625" bestFit="1" customWidth="1"/>
    <col min="3856" max="3858" width="11.1796875" customWidth="1"/>
    <col min="3862" max="3862" width="13" bestFit="1" customWidth="1"/>
    <col min="3866" max="3867" width="12.453125" customWidth="1"/>
    <col min="3875" max="3875" width="12.81640625" customWidth="1"/>
    <col min="3876" max="3878" width="15.453125" customWidth="1"/>
    <col min="3879" max="3879" width="15.81640625" bestFit="1" customWidth="1"/>
    <col min="3880" max="3880" width="15.81640625" customWidth="1"/>
    <col min="3882" max="3882" width="11" bestFit="1" customWidth="1"/>
    <col min="3892" max="3892" width="10.453125" bestFit="1" customWidth="1"/>
    <col min="3893" max="3893" width="14.453125" customWidth="1"/>
    <col min="4101" max="4103" width="16.453125" customWidth="1"/>
    <col min="4104" max="4104" width="21" bestFit="1" customWidth="1"/>
    <col min="4105" max="4105" width="16.453125" customWidth="1"/>
    <col min="4106" max="4106" width="24.6328125" bestFit="1" customWidth="1"/>
    <col min="4107" max="4107" width="16.453125" customWidth="1"/>
    <col min="4108" max="4108" width="13.6328125" customWidth="1"/>
    <col min="4109" max="4109" width="12.6328125" customWidth="1"/>
    <col min="4110" max="4110" width="12.36328125" bestFit="1" customWidth="1"/>
    <col min="4111" max="4111" width="13.81640625" bestFit="1" customWidth="1"/>
    <col min="4112" max="4114" width="11.1796875" customWidth="1"/>
    <col min="4118" max="4118" width="13" bestFit="1" customWidth="1"/>
    <col min="4122" max="4123" width="12.453125" customWidth="1"/>
    <col min="4131" max="4131" width="12.81640625" customWidth="1"/>
    <col min="4132" max="4134" width="15.453125" customWidth="1"/>
    <col min="4135" max="4135" width="15.81640625" bestFit="1" customWidth="1"/>
    <col min="4136" max="4136" width="15.81640625" customWidth="1"/>
    <col min="4138" max="4138" width="11" bestFit="1" customWidth="1"/>
    <col min="4148" max="4148" width="10.453125" bestFit="1" customWidth="1"/>
    <col min="4149" max="4149" width="14.453125" customWidth="1"/>
    <col min="4357" max="4359" width="16.453125" customWidth="1"/>
    <col min="4360" max="4360" width="21" bestFit="1" customWidth="1"/>
    <col min="4361" max="4361" width="16.453125" customWidth="1"/>
    <col min="4362" max="4362" width="24.6328125" bestFit="1" customWidth="1"/>
    <col min="4363" max="4363" width="16.453125" customWidth="1"/>
    <col min="4364" max="4364" width="13.6328125" customWidth="1"/>
    <col min="4365" max="4365" width="12.6328125" customWidth="1"/>
    <col min="4366" max="4366" width="12.36328125" bestFit="1" customWidth="1"/>
    <col min="4367" max="4367" width="13.81640625" bestFit="1" customWidth="1"/>
    <col min="4368" max="4370" width="11.1796875" customWidth="1"/>
    <col min="4374" max="4374" width="13" bestFit="1" customWidth="1"/>
    <col min="4378" max="4379" width="12.453125" customWidth="1"/>
    <col min="4387" max="4387" width="12.81640625" customWidth="1"/>
    <col min="4388" max="4390" width="15.453125" customWidth="1"/>
    <col min="4391" max="4391" width="15.81640625" bestFit="1" customWidth="1"/>
    <col min="4392" max="4392" width="15.81640625" customWidth="1"/>
    <col min="4394" max="4394" width="11" bestFit="1" customWidth="1"/>
    <col min="4404" max="4404" width="10.453125" bestFit="1" customWidth="1"/>
    <col min="4405" max="4405" width="14.453125" customWidth="1"/>
    <col min="4613" max="4615" width="16.453125" customWidth="1"/>
    <col min="4616" max="4616" width="21" bestFit="1" customWidth="1"/>
    <col min="4617" max="4617" width="16.453125" customWidth="1"/>
    <col min="4618" max="4618" width="24.6328125" bestFit="1" customWidth="1"/>
    <col min="4619" max="4619" width="16.453125" customWidth="1"/>
    <col min="4620" max="4620" width="13.6328125" customWidth="1"/>
    <col min="4621" max="4621" width="12.6328125" customWidth="1"/>
    <col min="4622" max="4622" width="12.36328125" bestFit="1" customWidth="1"/>
    <col min="4623" max="4623" width="13.81640625" bestFit="1" customWidth="1"/>
    <col min="4624" max="4626" width="11.1796875" customWidth="1"/>
    <col min="4630" max="4630" width="13" bestFit="1" customWidth="1"/>
    <col min="4634" max="4635" width="12.453125" customWidth="1"/>
    <col min="4643" max="4643" width="12.81640625" customWidth="1"/>
    <col min="4644" max="4646" width="15.453125" customWidth="1"/>
    <col min="4647" max="4647" width="15.81640625" bestFit="1" customWidth="1"/>
    <col min="4648" max="4648" width="15.81640625" customWidth="1"/>
    <col min="4650" max="4650" width="11" bestFit="1" customWidth="1"/>
    <col min="4660" max="4660" width="10.453125" bestFit="1" customWidth="1"/>
    <col min="4661" max="4661" width="14.453125" customWidth="1"/>
    <col min="4869" max="4871" width="16.453125" customWidth="1"/>
    <col min="4872" max="4872" width="21" bestFit="1" customWidth="1"/>
    <col min="4873" max="4873" width="16.453125" customWidth="1"/>
    <col min="4874" max="4874" width="24.6328125" bestFit="1" customWidth="1"/>
    <col min="4875" max="4875" width="16.453125" customWidth="1"/>
    <col min="4876" max="4876" width="13.6328125" customWidth="1"/>
    <col min="4877" max="4877" width="12.6328125" customWidth="1"/>
    <col min="4878" max="4878" width="12.36328125" bestFit="1" customWidth="1"/>
    <col min="4879" max="4879" width="13.81640625" bestFit="1" customWidth="1"/>
    <col min="4880" max="4882" width="11.1796875" customWidth="1"/>
    <col min="4886" max="4886" width="13" bestFit="1" customWidth="1"/>
    <col min="4890" max="4891" width="12.453125" customWidth="1"/>
    <col min="4899" max="4899" width="12.81640625" customWidth="1"/>
    <col min="4900" max="4902" width="15.453125" customWidth="1"/>
    <col min="4903" max="4903" width="15.81640625" bestFit="1" customWidth="1"/>
    <col min="4904" max="4904" width="15.81640625" customWidth="1"/>
    <col min="4906" max="4906" width="11" bestFit="1" customWidth="1"/>
    <col min="4916" max="4916" width="10.453125" bestFit="1" customWidth="1"/>
    <col min="4917" max="4917" width="14.453125" customWidth="1"/>
    <col min="5125" max="5127" width="16.453125" customWidth="1"/>
    <col min="5128" max="5128" width="21" bestFit="1" customWidth="1"/>
    <col min="5129" max="5129" width="16.453125" customWidth="1"/>
    <col min="5130" max="5130" width="24.6328125" bestFit="1" customWidth="1"/>
    <col min="5131" max="5131" width="16.453125" customWidth="1"/>
    <col min="5132" max="5132" width="13.6328125" customWidth="1"/>
    <col min="5133" max="5133" width="12.6328125" customWidth="1"/>
    <col min="5134" max="5134" width="12.36328125" bestFit="1" customWidth="1"/>
    <col min="5135" max="5135" width="13.81640625" bestFit="1" customWidth="1"/>
    <col min="5136" max="5138" width="11.1796875" customWidth="1"/>
    <col min="5142" max="5142" width="13" bestFit="1" customWidth="1"/>
    <col min="5146" max="5147" width="12.453125" customWidth="1"/>
    <col min="5155" max="5155" width="12.81640625" customWidth="1"/>
    <col min="5156" max="5158" width="15.453125" customWidth="1"/>
    <col min="5159" max="5159" width="15.81640625" bestFit="1" customWidth="1"/>
    <col min="5160" max="5160" width="15.81640625" customWidth="1"/>
    <col min="5162" max="5162" width="11" bestFit="1" customWidth="1"/>
    <col min="5172" max="5172" width="10.453125" bestFit="1" customWidth="1"/>
    <col min="5173" max="5173" width="14.453125" customWidth="1"/>
    <col min="5381" max="5383" width="16.453125" customWidth="1"/>
    <col min="5384" max="5384" width="21" bestFit="1" customWidth="1"/>
    <col min="5385" max="5385" width="16.453125" customWidth="1"/>
    <col min="5386" max="5386" width="24.6328125" bestFit="1" customWidth="1"/>
    <col min="5387" max="5387" width="16.453125" customWidth="1"/>
    <col min="5388" max="5388" width="13.6328125" customWidth="1"/>
    <col min="5389" max="5389" width="12.6328125" customWidth="1"/>
    <col min="5390" max="5390" width="12.36328125" bestFit="1" customWidth="1"/>
    <col min="5391" max="5391" width="13.81640625" bestFit="1" customWidth="1"/>
    <col min="5392" max="5394" width="11.1796875" customWidth="1"/>
    <col min="5398" max="5398" width="13" bestFit="1" customWidth="1"/>
    <col min="5402" max="5403" width="12.453125" customWidth="1"/>
    <col min="5411" max="5411" width="12.81640625" customWidth="1"/>
    <col min="5412" max="5414" width="15.453125" customWidth="1"/>
    <col min="5415" max="5415" width="15.81640625" bestFit="1" customWidth="1"/>
    <col min="5416" max="5416" width="15.81640625" customWidth="1"/>
    <col min="5418" max="5418" width="11" bestFit="1" customWidth="1"/>
    <col min="5428" max="5428" width="10.453125" bestFit="1" customWidth="1"/>
    <col min="5429" max="5429" width="14.453125" customWidth="1"/>
    <col min="5637" max="5639" width="16.453125" customWidth="1"/>
    <col min="5640" max="5640" width="21" bestFit="1" customWidth="1"/>
    <col min="5641" max="5641" width="16.453125" customWidth="1"/>
    <col min="5642" max="5642" width="24.6328125" bestFit="1" customWidth="1"/>
    <col min="5643" max="5643" width="16.453125" customWidth="1"/>
    <col min="5644" max="5644" width="13.6328125" customWidth="1"/>
    <col min="5645" max="5645" width="12.6328125" customWidth="1"/>
    <col min="5646" max="5646" width="12.36328125" bestFit="1" customWidth="1"/>
    <col min="5647" max="5647" width="13.81640625" bestFit="1" customWidth="1"/>
    <col min="5648" max="5650" width="11.1796875" customWidth="1"/>
    <col min="5654" max="5654" width="13" bestFit="1" customWidth="1"/>
    <col min="5658" max="5659" width="12.453125" customWidth="1"/>
    <col min="5667" max="5667" width="12.81640625" customWidth="1"/>
    <col min="5668" max="5670" width="15.453125" customWidth="1"/>
    <col min="5671" max="5671" width="15.81640625" bestFit="1" customWidth="1"/>
    <col min="5672" max="5672" width="15.81640625" customWidth="1"/>
    <col min="5674" max="5674" width="11" bestFit="1" customWidth="1"/>
    <col min="5684" max="5684" width="10.453125" bestFit="1" customWidth="1"/>
    <col min="5685" max="5685" width="14.453125" customWidth="1"/>
    <col min="5893" max="5895" width="16.453125" customWidth="1"/>
    <col min="5896" max="5896" width="21" bestFit="1" customWidth="1"/>
    <col min="5897" max="5897" width="16.453125" customWidth="1"/>
    <col min="5898" max="5898" width="24.6328125" bestFit="1" customWidth="1"/>
    <col min="5899" max="5899" width="16.453125" customWidth="1"/>
    <col min="5900" max="5900" width="13.6328125" customWidth="1"/>
    <col min="5901" max="5901" width="12.6328125" customWidth="1"/>
    <col min="5902" max="5902" width="12.36328125" bestFit="1" customWidth="1"/>
    <col min="5903" max="5903" width="13.81640625" bestFit="1" customWidth="1"/>
    <col min="5904" max="5906" width="11.1796875" customWidth="1"/>
    <col min="5910" max="5910" width="13" bestFit="1" customWidth="1"/>
    <col min="5914" max="5915" width="12.453125" customWidth="1"/>
    <col min="5923" max="5923" width="12.81640625" customWidth="1"/>
    <col min="5924" max="5926" width="15.453125" customWidth="1"/>
    <col min="5927" max="5927" width="15.81640625" bestFit="1" customWidth="1"/>
    <col min="5928" max="5928" width="15.81640625" customWidth="1"/>
    <col min="5930" max="5930" width="11" bestFit="1" customWidth="1"/>
    <col min="5940" max="5940" width="10.453125" bestFit="1" customWidth="1"/>
    <col min="5941" max="5941" width="14.453125" customWidth="1"/>
    <col min="6149" max="6151" width="16.453125" customWidth="1"/>
    <col min="6152" max="6152" width="21" bestFit="1" customWidth="1"/>
    <col min="6153" max="6153" width="16.453125" customWidth="1"/>
    <col min="6154" max="6154" width="24.6328125" bestFit="1" customWidth="1"/>
    <col min="6155" max="6155" width="16.453125" customWidth="1"/>
    <col min="6156" max="6156" width="13.6328125" customWidth="1"/>
    <col min="6157" max="6157" width="12.6328125" customWidth="1"/>
    <col min="6158" max="6158" width="12.36328125" bestFit="1" customWidth="1"/>
    <col min="6159" max="6159" width="13.81640625" bestFit="1" customWidth="1"/>
    <col min="6160" max="6162" width="11.1796875" customWidth="1"/>
    <col min="6166" max="6166" width="13" bestFit="1" customWidth="1"/>
    <col min="6170" max="6171" width="12.453125" customWidth="1"/>
    <col min="6179" max="6179" width="12.81640625" customWidth="1"/>
    <col min="6180" max="6182" width="15.453125" customWidth="1"/>
    <col min="6183" max="6183" width="15.81640625" bestFit="1" customWidth="1"/>
    <col min="6184" max="6184" width="15.81640625" customWidth="1"/>
    <col min="6186" max="6186" width="11" bestFit="1" customWidth="1"/>
    <col min="6196" max="6196" width="10.453125" bestFit="1" customWidth="1"/>
    <col min="6197" max="6197" width="14.453125" customWidth="1"/>
    <col min="6405" max="6407" width="16.453125" customWidth="1"/>
    <col min="6408" max="6408" width="21" bestFit="1" customWidth="1"/>
    <col min="6409" max="6409" width="16.453125" customWidth="1"/>
    <col min="6410" max="6410" width="24.6328125" bestFit="1" customWidth="1"/>
    <col min="6411" max="6411" width="16.453125" customWidth="1"/>
    <col min="6412" max="6412" width="13.6328125" customWidth="1"/>
    <col min="6413" max="6413" width="12.6328125" customWidth="1"/>
    <col min="6414" max="6414" width="12.36328125" bestFit="1" customWidth="1"/>
    <col min="6415" max="6415" width="13.81640625" bestFit="1" customWidth="1"/>
    <col min="6416" max="6418" width="11.1796875" customWidth="1"/>
    <col min="6422" max="6422" width="13" bestFit="1" customWidth="1"/>
    <col min="6426" max="6427" width="12.453125" customWidth="1"/>
    <col min="6435" max="6435" width="12.81640625" customWidth="1"/>
    <col min="6436" max="6438" width="15.453125" customWidth="1"/>
    <col min="6439" max="6439" width="15.81640625" bestFit="1" customWidth="1"/>
    <col min="6440" max="6440" width="15.81640625" customWidth="1"/>
    <col min="6442" max="6442" width="11" bestFit="1" customWidth="1"/>
    <col min="6452" max="6452" width="10.453125" bestFit="1" customWidth="1"/>
    <col min="6453" max="6453" width="14.453125" customWidth="1"/>
    <col min="6661" max="6663" width="16.453125" customWidth="1"/>
    <col min="6664" max="6664" width="21" bestFit="1" customWidth="1"/>
    <col min="6665" max="6665" width="16.453125" customWidth="1"/>
    <col min="6666" max="6666" width="24.6328125" bestFit="1" customWidth="1"/>
    <col min="6667" max="6667" width="16.453125" customWidth="1"/>
    <col min="6668" max="6668" width="13.6328125" customWidth="1"/>
    <col min="6669" max="6669" width="12.6328125" customWidth="1"/>
    <col min="6670" max="6670" width="12.36328125" bestFit="1" customWidth="1"/>
    <col min="6671" max="6671" width="13.81640625" bestFit="1" customWidth="1"/>
    <col min="6672" max="6674" width="11.1796875" customWidth="1"/>
    <col min="6678" max="6678" width="13" bestFit="1" customWidth="1"/>
    <col min="6682" max="6683" width="12.453125" customWidth="1"/>
    <col min="6691" max="6691" width="12.81640625" customWidth="1"/>
    <col min="6692" max="6694" width="15.453125" customWidth="1"/>
    <col min="6695" max="6695" width="15.81640625" bestFit="1" customWidth="1"/>
    <col min="6696" max="6696" width="15.81640625" customWidth="1"/>
    <col min="6698" max="6698" width="11" bestFit="1" customWidth="1"/>
    <col min="6708" max="6708" width="10.453125" bestFit="1" customWidth="1"/>
    <col min="6709" max="6709" width="14.453125" customWidth="1"/>
    <col min="6917" max="6919" width="16.453125" customWidth="1"/>
    <col min="6920" max="6920" width="21" bestFit="1" customWidth="1"/>
    <col min="6921" max="6921" width="16.453125" customWidth="1"/>
    <col min="6922" max="6922" width="24.6328125" bestFit="1" customWidth="1"/>
    <col min="6923" max="6923" width="16.453125" customWidth="1"/>
    <col min="6924" max="6924" width="13.6328125" customWidth="1"/>
    <col min="6925" max="6925" width="12.6328125" customWidth="1"/>
    <col min="6926" max="6926" width="12.36328125" bestFit="1" customWidth="1"/>
    <col min="6927" max="6927" width="13.81640625" bestFit="1" customWidth="1"/>
    <col min="6928" max="6930" width="11.1796875" customWidth="1"/>
    <col min="6934" max="6934" width="13" bestFit="1" customWidth="1"/>
    <col min="6938" max="6939" width="12.453125" customWidth="1"/>
    <col min="6947" max="6947" width="12.81640625" customWidth="1"/>
    <col min="6948" max="6950" width="15.453125" customWidth="1"/>
    <col min="6951" max="6951" width="15.81640625" bestFit="1" customWidth="1"/>
    <col min="6952" max="6952" width="15.81640625" customWidth="1"/>
    <col min="6954" max="6954" width="11" bestFit="1" customWidth="1"/>
    <col min="6964" max="6964" width="10.453125" bestFit="1" customWidth="1"/>
    <col min="6965" max="6965" width="14.453125" customWidth="1"/>
    <col min="7173" max="7175" width="16.453125" customWidth="1"/>
    <col min="7176" max="7176" width="21" bestFit="1" customWidth="1"/>
    <col min="7177" max="7177" width="16.453125" customWidth="1"/>
    <col min="7178" max="7178" width="24.6328125" bestFit="1" customWidth="1"/>
    <col min="7179" max="7179" width="16.453125" customWidth="1"/>
    <col min="7180" max="7180" width="13.6328125" customWidth="1"/>
    <col min="7181" max="7181" width="12.6328125" customWidth="1"/>
    <col min="7182" max="7182" width="12.36328125" bestFit="1" customWidth="1"/>
    <col min="7183" max="7183" width="13.81640625" bestFit="1" customWidth="1"/>
    <col min="7184" max="7186" width="11.1796875" customWidth="1"/>
    <col min="7190" max="7190" width="13" bestFit="1" customWidth="1"/>
    <col min="7194" max="7195" width="12.453125" customWidth="1"/>
    <col min="7203" max="7203" width="12.81640625" customWidth="1"/>
    <col min="7204" max="7206" width="15.453125" customWidth="1"/>
    <col min="7207" max="7207" width="15.81640625" bestFit="1" customWidth="1"/>
    <col min="7208" max="7208" width="15.81640625" customWidth="1"/>
    <col min="7210" max="7210" width="11" bestFit="1" customWidth="1"/>
    <col min="7220" max="7220" width="10.453125" bestFit="1" customWidth="1"/>
    <col min="7221" max="7221" width="14.453125" customWidth="1"/>
    <col min="7429" max="7431" width="16.453125" customWidth="1"/>
    <col min="7432" max="7432" width="21" bestFit="1" customWidth="1"/>
    <col min="7433" max="7433" width="16.453125" customWidth="1"/>
    <col min="7434" max="7434" width="24.6328125" bestFit="1" customWidth="1"/>
    <col min="7435" max="7435" width="16.453125" customWidth="1"/>
    <col min="7436" max="7436" width="13.6328125" customWidth="1"/>
    <col min="7437" max="7437" width="12.6328125" customWidth="1"/>
    <col min="7438" max="7438" width="12.36328125" bestFit="1" customWidth="1"/>
    <col min="7439" max="7439" width="13.81640625" bestFit="1" customWidth="1"/>
    <col min="7440" max="7442" width="11.1796875" customWidth="1"/>
    <col min="7446" max="7446" width="13" bestFit="1" customWidth="1"/>
    <col min="7450" max="7451" width="12.453125" customWidth="1"/>
    <col min="7459" max="7459" width="12.81640625" customWidth="1"/>
    <col min="7460" max="7462" width="15.453125" customWidth="1"/>
    <col min="7463" max="7463" width="15.81640625" bestFit="1" customWidth="1"/>
    <col min="7464" max="7464" width="15.81640625" customWidth="1"/>
    <col min="7466" max="7466" width="11" bestFit="1" customWidth="1"/>
    <col min="7476" max="7476" width="10.453125" bestFit="1" customWidth="1"/>
    <col min="7477" max="7477" width="14.453125" customWidth="1"/>
    <col min="7685" max="7687" width="16.453125" customWidth="1"/>
    <col min="7688" max="7688" width="21" bestFit="1" customWidth="1"/>
    <col min="7689" max="7689" width="16.453125" customWidth="1"/>
    <col min="7690" max="7690" width="24.6328125" bestFit="1" customWidth="1"/>
    <col min="7691" max="7691" width="16.453125" customWidth="1"/>
    <col min="7692" max="7692" width="13.6328125" customWidth="1"/>
    <col min="7693" max="7693" width="12.6328125" customWidth="1"/>
    <col min="7694" max="7694" width="12.36328125" bestFit="1" customWidth="1"/>
    <col min="7695" max="7695" width="13.81640625" bestFit="1" customWidth="1"/>
    <col min="7696" max="7698" width="11.1796875" customWidth="1"/>
    <col min="7702" max="7702" width="13" bestFit="1" customWidth="1"/>
    <col min="7706" max="7707" width="12.453125" customWidth="1"/>
    <col min="7715" max="7715" width="12.81640625" customWidth="1"/>
    <col min="7716" max="7718" width="15.453125" customWidth="1"/>
    <col min="7719" max="7719" width="15.81640625" bestFit="1" customWidth="1"/>
    <col min="7720" max="7720" width="15.81640625" customWidth="1"/>
    <col min="7722" max="7722" width="11" bestFit="1" customWidth="1"/>
    <col min="7732" max="7732" width="10.453125" bestFit="1" customWidth="1"/>
    <col min="7733" max="7733" width="14.453125" customWidth="1"/>
    <col min="7941" max="7943" width="16.453125" customWidth="1"/>
    <col min="7944" max="7944" width="21" bestFit="1" customWidth="1"/>
    <col min="7945" max="7945" width="16.453125" customWidth="1"/>
    <col min="7946" max="7946" width="24.6328125" bestFit="1" customWidth="1"/>
    <col min="7947" max="7947" width="16.453125" customWidth="1"/>
    <col min="7948" max="7948" width="13.6328125" customWidth="1"/>
    <col min="7949" max="7949" width="12.6328125" customWidth="1"/>
    <col min="7950" max="7950" width="12.36328125" bestFit="1" customWidth="1"/>
    <col min="7951" max="7951" width="13.81640625" bestFit="1" customWidth="1"/>
    <col min="7952" max="7954" width="11.1796875" customWidth="1"/>
    <col min="7958" max="7958" width="13" bestFit="1" customWidth="1"/>
    <col min="7962" max="7963" width="12.453125" customWidth="1"/>
    <col min="7971" max="7971" width="12.81640625" customWidth="1"/>
    <col min="7972" max="7974" width="15.453125" customWidth="1"/>
    <col min="7975" max="7975" width="15.81640625" bestFit="1" customWidth="1"/>
    <col min="7976" max="7976" width="15.81640625" customWidth="1"/>
    <col min="7978" max="7978" width="11" bestFit="1" customWidth="1"/>
    <col min="7988" max="7988" width="10.453125" bestFit="1" customWidth="1"/>
    <col min="7989" max="7989" width="14.453125" customWidth="1"/>
    <col min="8197" max="8199" width="16.453125" customWidth="1"/>
    <col min="8200" max="8200" width="21" bestFit="1" customWidth="1"/>
    <col min="8201" max="8201" width="16.453125" customWidth="1"/>
    <col min="8202" max="8202" width="24.6328125" bestFit="1" customWidth="1"/>
    <col min="8203" max="8203" width="16.453125" customWidth="1"/>
    <col min="8204" max="8204" width="13.6328125" customWidth="1"/>
    <col min="8205" max="8205" width="12.6328125" customWidth="1"/>
    <col min="8206" max="8206" width="12.36328125" bestFit="1" customWidth="1"/>
    <col min="8207" max="8207" width="13.81640625" bestFit="1" customWidth="1"/>
    <col min="8208" max="8210" width="11.1796875" customWidth="1"/>
    <col min="8214" max="8214" width="13" bestFit="1" customWidth="1"/>
    <col min="8218" max="8219" width="12.453125" customWidth="1"/>
    <col min="8227" max="8227" width="12.81640625" customWidth="1"/>
    <col min="8228" max="8230" width="15.453125" customWidth="1"/>
    <col min="8231" max="8231" width="15.81640625" bestFit="1" customWidth="1"/>
    <col min="8232" max="8232" width="15.81640625" customWidth="1"/>
    <col min="8234" max="8234" width="11" bestFit="1" customWidth="1"/>
    <col min="8244" max="8244" width="10.453125" bestFit="1" customWidth="1"/>
    <col min="8245" max="8245" width="14.453125" customWidth="1"/>
    <col min="8453" max="8455" width="16.453125" customWidth="1"/>
    <col min="8456" max="8456" width="21" bestFit="1" customWidth="1"/>
    <col min="8457" max="8457" width="16.453125" customWidth="1"/>
    <col min="8458" max="8458" width="24.6328125" bestFit="1" customWidth="1"/>
    <col min="8459" max="8459" width="16.453125" customWidth="1"/>
    <col min="8460" max="8460" width="13.6328125" customWidth="1"/>
    <col min="8461" max="8461" width="12.6328125" customWidth="1"/>
    <col min="8462" max="8462" width="12.36328125" bestFit="1" customWidth="1"/>
    <col min="8463" max="8463" width="13.81640625" bestFit="1" customWidth="1"/>
    <col min="8464" max="8466" width="11.1796875" customWidth="1"/>
    <col min="8470" max="8470" width="13" bestFit="1" customWidth="1"/>
    <col min="8474" max="8475" width="12.453125" customWidth="1"/>
    <col min="8483" max="8483" width="12.81640625" customWidth="1"/>
    <col min="8484" max="8486" width="15.453125" customWidth="1"/>
    <col min="8487" max="8487" width="15.81640625" bestFit="1" customWidth="1"/>
    <col min="8488" max="8488" width="15.81640625" customWidth="1"/>
    <col min="8490" max="8490" width="11" bestFit="1" customWidth="1"/>
    <col min="8500" max="8500" width="10.453125" bestFit="1" customWidth="1"/>
    <col min="8501" max="8501" width="14.453125" customWidth="1"/>
    <col min="8709" max="8711" width="16.453125" customWidth="1"/>
    <col min="8712" max="8712" width="21" bestFit="1" customWidth="1"/>
    <col min="8713" max="8713" width="16.453125" customWidth="1"/>
    <col min="8714" max="8714" width="24.6328125" bestFit="1" customWidth="1"/>
    <col min="8715" max="8715" width="16.453125" customWidth="1"/>
    <col min="8716" max="8716" width="13.6328125" customWidth="1"/>
    <col min="8717" max="8717" width="12.6328125" customWidth="1"/>
    <col min="8718" max="8718" width="12.36328125" bestFit="1" customWidth="1"/>
    <col min="8719" max="8719" width="13.81640625" bestFit="1" customWidth="1"/>
    <col min="8720" max="8722" width="11.1796875" customWidth="1"/>
    <col min="8726" max="8726" width="13" bestFit="1" customWidth="1"/>
    <col min="8730" max="8731" width="12.453125" customWidth="1"/>
    <col min="8739" max="8739" width="12.81640625" customWidth="1"/>
    <col min="8740" max="8742" width="15.453125" customWidth="1"/>
    <col min="8743" max="8743" width="15.81640625" bestFit="1" customWidth="1"/>
    <col min="8744" max="8744" width="15.81640625" customWidth="1"/>
    <col min="8746" max="8746" width="11" bestFit="1" customWidth="1"/>
    <col min="8756" max="8756" width="10.453125" bestFit="1" customWidth="1"/>
    <col min="8757" max="8757" width="14.453125" customWidth="1"/>
    <col min="8965" max="8967" width="16.453125" customWidth="1"/>
    <col min="8968" max="8968" width="21" bestFit="1" customWidth="1"/>
    <col min="8969" max="8969" width="16.453125" customWidth="1"/>
    <col min="8970" max="8970" width="24.6328125" bestFit="1" customWidth="1"/>
    <col min="8971" max="8971" width="16.453125" customWidth="1"/>
    <col min="8972" max="8972" width="13.6328125" customWidth="1"/>
    <col min="8973" max="8973" width="12.6328125" customWidth="1"/>
    <col min="8974" max="8974" width="12.36328125" bestFit="1" customWidth="1"/>
    <col min="8975" max="8975" width="13.81640625" bestFit="1" customWidth="1"/>
    <col min="8976" max="8978" width="11.1796875" customWidth="1"/>
    <col min="8982" max="8982" width="13" bestFit="1" customWidth="1"/>
    <col min="8986" max="8987" width="12.453125" customWidth="1"/>
    <col min="8995" max="8995" width="12.81640625" customWidth="1"/>
    <col min="8996" max="8998" width="15.453125" customWidth="1"/>
    <col min="8999" max="8999" width="15.81640625" bestFit="1" customWidth="1"/>
    <col min="9000" max="9000" width="15.81640625" customWidth="1"/>
    <col min="9002" max="9002" width="11" bestFit="1" customWidth="1"/>
    <col min="9012" max="9012" width="10.453125" bestFit="1" customWidth="1"/>
    <col min="9013" max="9013" width="14.453125" customWidth="1"/>
    <col min="9221" max="9223" width="16.453125" customWidth="1"/>
    <col min="9224" max="9224" width="21" bestFit="1" customWidth="1"/>
    <col min="9225" max="9225" width="16.453125" customWidth="1"/>
    <col min="9226" max="9226" width="24.6328125" bestFit="1" customWidth="1"/>
    <col min="9227" max="9227" width="16.453125" customWidth="1"/>
    <col min="9228" max="9228" width="13.6328125" customWidth="1"/>
    <col min="9229" max="9229" width="12.6328125" customWidth="1"/>
    <col min="9230" max="9230" width="12.36328125" bestFit="1" customWidth="1"/>
    <col min="9231" max="9231" width="13.81640625" bestFit="1" customWidth="1"/>
    <col min="9232" max="9234" width="11.1796875" customWidth="1"/>
    <col min="9238" max="9238" width="13" bestFit="1" customWidth="1"/>
    <col min="9242" max="9243" width="12.453125" customWidth="1"/>
    <col min="9251" max="9251" width="12.81640625" customWidth="1"/>
    <col min="9252" max="9254" width="15.453125" customWidth="1"/>
    <col min="9255" max="9255" width="15.81640625" bestFit="1" customWidth="1"/>
    <col min="9256" max="9256" width="15.81640625" customWidth="1"/>
    <col min="9258" max="9258" width="11" bestFit="1" customWidth="1"/>
    <col min="9268" max="9268" width="10.453125" bestFit="1" customWidth="1"/>
    <col min="9269" max="9269" width="14.453125" customWidth="1"/>
    <col min="9477" max="9479" width="16.453125" customWidth="1"/>
    <col min="9480" max="9480" width="21" bestFit="1" customWidth="1"/>
    <col min="9481" max="9481" width="16.453125" customWidth="1"/>
    <col min="9482" max="9482" width="24.6328125" bestFit="1" customWidth="1"/>
    <col min="9483" max="9483" width="16.453125" customWidth="1"/>
    <col min="9484" max="9484" width="13.6328125" customWidth="1"/>
    <col min="9485" max="9485" width="12.6328125" customWidth="1"/>
    <col min="9486" max="9486" width="12.36328125" bestFit="1" customWidth="1"/>
    <col min="9487" max="9487" width="13.81640625" bestFit="1" customWidth="1"/>
    <col min="9488" max="9490" width="11.1796875" customWidth="1"/>
    <col min="9494" max="9494" width="13" bestFit="1" customWidth="1"/>
    <col min="9498" max="9499" width="12.453125" customWidth="1"/>
    <col min="9507" max="9507" width="12.81640625" customWidth="1"/>
    <col min="9508" max="9510" width="15.453125" customWidth="1"/>
    <col min="9511" max="9511" width="15.81640625" bestFit="1" customWidth="1"/>
    <col min="9512" max="9512" width="15.81640625" customWidth="1"/>
    <col min="9514" max="9514" width="11" bestFit="1" customWidth="1"/>
    <col min="9524" max="9524" width="10.453125" bestFit="1" customWidth="1"/>
    <col min="9525" max="9525" width="14.453125" customWidth="1"/>
    <col min="9733" max="9735" width="16.453125" customWidth="1"/>
    <col min="9736" max="9736" width="21" bestFit="1" customWidth="1"/>
    <col min="9737" max="9737" width="16.453125" customWidth="1"/>
    <col min="9738" max="9738" width="24.6328125" bestFit="1" customWidth="1"/>
    <col min="9739" max="9739" width="16.453125" customWidth="1"/>
    <col min="9740" max="9740" width="13.6328125" customWidth="1"/>
    <col min="9741" max="9741" width="12.6328125" customWidth="1"/>
    <col min="9742" max="9742" width="12.36328125" bestFit="1" customWidth="1"/>
    <col min="9743" max="9743" width="13.81640625" bestFit="1" customWidth="1"/>
    <col min="9744" max="9746" width="11.1796875" customWidth="1"/>
    <col min="9750" max="9750" width="13" bestFit="1" customWidth="1"/>
    <col min="9754" max="9755" width="12.453125" customWidth="1"/>
    <col min="9763" max="9763" width="12.81640625" customWidth="1"/>
    <col min="9764" max="9766" width="15.453125" customWidth="1"/>
    <col min="9767" max="9767" width="15.81640625" bestFit="1" customWidth="1"/>
    <col min="9768" max="9768" width="15.81640625" customWidth="1"/>
    <col min="9770" max="9770" width="11" bestFit="1" customWidth="1"/>
    <col min="9780" max="9780" width="10.453125" bestFit="1" customWidth="1"/>
    <col min="9781" max="9781" width="14.453125" customWidth="1"/>
    <col min="9989" max="9991" width="16.453125" customWidth="1"/>
    <col min="9992" max="9992" width="21" bestFit="1" customWidth="1"/>
    <col min="9993" max="9993" width="16.453125" customWidth="1"/>
    <col min="9994" max="9994" width="24.6328125" bestFit="1" customWidth="1"/>
    <col min="9995" max="9995" width="16.453125" customWidth="1"/>
    <col min="9996" max="9996" width="13.6328125" customWidth="1"/>
    <col min="9997" max="9997" width="12.6328125" customWidth="1"/>
    <col min="9998" max="9998" width="12.36328125" bestFit="1" customWidth="1"/>
    <col min="9999" max="9999" width="13.81640625" bestFit="1" customWidth="1"/>
    <col min="10000" max="10002" width="11.1796875" customWidth="1"/>
    <col min="10006" max="10006" width="13" bestFit="1" customWidth="1"/>
    <col min="10010" max="10011" width="12.453125" customWidth="1"/>
    <col min="10019" max="10019" width="12.81640625" customWidth="1"/>
    <col min="10020" max="10022" width="15.453125" customWidth="1"/>
    <col min="10023" max="10023" width="15.81640625" bestFit="1" customWidth="1"/>
    <col min="10024" max="10024" width="15.81640625" customWidth="1"/>
    <col min="10026" max="10026" width="11" bestFit="1" customWidth="1"/>
    <col min="10036" max="10036" width="10.453125" bestFit="1" customWidth="1"/>
    <col min="10037" max="10037" width="14.453125" customWidth="1"/>
    <col min="10245" max="10247" width="16.453125" customWidth="1"/>
    <col min="10248" max="10248" width="21" bestFit="1" customWidth="1"/>
    <col min="10249" max="10249" width="16.453125" customWidth="1"/>
    <col min="10250" max="10250" width="24.6328125" bestFit="1" customWidth="1"/>
    <col min="10251" max="10251" width="16.453125" customWidth="1"/>
    <col min="10252" max="10252" width="13.6328125" customWidth="1"/>
    <col min="10253" max="10253" width="12.6328125" customWidth="1"/>
    <col min="10254" max="10254" width="12.36328125" bestFit="1" customWidth="1"/>
    <col min="10255" max="10255" width="13.81640625" bestFit="1" customWidth="1"/>
    <col min="10256" max="10258" width="11.1796875" customWidth="1"/>
    <col min="10262" max="10262" width="13" bestFit="1" customWidth="1"/>
    <col min="10266" max="10267" width="12.453125" customWidth="1"/>
    <col min="10275" max="10275" width="12.81640625" customWidth="1"/>
    <col min="10276" max="10278" width="15.453125" customWidth="1"/>
    <col min="10279" max="10279" width="15.81640625" bestFit="1" customWidth="1"/>
    <col min="10280" max="10280" width="15.81640625" customWidth="1"/>
    <col min="10282" max="10282" width="11" bestFit="1" customWidth="1"/>
    <col min="10292" max="10292" width="10.453125" bestFit="1" customWidth="1"/>
    <col min="10293" max="10293" width="14.453125" customWidth="1"/>
    <col min="10501" max="10503" width="16.453125" customWidth="1"/>
    <col min="10504" max="10504" width="21" bestFit="1" customWidth="1"/>
    <col min="10505" max="10505" width="16.453125" customWidth="1"/>
    <col min="10506" max="10506" width="24.6328125" bestFit="1" customWidth="1"/>
    <col min="10507" max="10507" width="16.453125" customWidth="1"/>
    <col min="10508" max="10508" width="13.6328125" customWidth="1"/>
    <col min="10509" max="10509" width="12.6328125" customWidth="1"/>
    <col min="10510" max="10510" width="12.36328125" bestFit="1" customWidth="1"/>
    <col min="10511" max="10511" width="13.81640625" bestFit="1" customWidth="1"/>
    <col min="10512" max="10514" width="11.1796875" customWidth="1"/>
    <col min="10518" max="10518" width="13" bestFit="1" customWidth="1"/>
    <col min="10522" max="10523" width="12.453125" customWidth="1"/>
    <col min="10531" max="10531" width="12.81640625" customWidth="1"/>
    <col min="10532" max="10534" width="15.453125" customWidth="1"/>
    <col min="10535" max="10535" width="15.81640625" bestFit="1" customWidth="1"/>
    <col min="10536" max="10536" width="15.81640625" customWidth="1"/>
    <col min="10538" max="10538" width="11" bestFit="1" customWidth="1"/>
    <col min="10548" max="10548" width="10.453125" bestFit="1" customWidth="1"/>
    <col min="10549" max="10549" width="14.453125" customWidth="1"/>
    <col min="10757" max="10759" width="16.453125" customWidth="1"/>
    <col min="10760" max="10760" width="21" bestFit="1" customWidth="1"/>
    <col min="10761" max="10761" width="16.453125" customWidth="1"/>
    <col min="10762" max="10762" width="24.6328125" bestFit="1" customWidth="1"/>
    <col min="10763" max="10763" width="16.453125" customWidth="1"/>
    <col min="10764" max="10764" width="13.6328125" customWidth="1"/>
    <col min="10765" max="10765" width="12.6328125" customWidth="1"/>
    <col min="10766" max="10766" width="12.36328125" bestFit="1" customWidth="1"/>
    <col min="10767" max="10767" width="13.81640625" bestFit="1" customWidth="1"/>
    <col min="10768" max="10770" width="11.1796875" customWidth="1"/>
    <col min="10774" max="10774" width="13" bestFit="1" customWidth="1"/>
    <col min="10778" max="10779" width="12.453125" customWidth="1"/>
    <col min="10787" max="10787" width="12.81640625" customWidth="1"/>
    <col min="10788" max="10790" width="15.453125" customWidth="1"/>
    <col min="10791" max="10791" width="15.81640625" bestFit="1" customWidth="1"/>
    <col min="10792" max="10792" width="15.81640625" customWidth="1"/>
    <col min="10794" max="10794" width="11" bestFit="1" customWidth="1"/>
    <col min="10804" max="10804" width="10.453125" bestFit="1" customWidth="1"/>
    <col min="10805" max="10805" width="14.453125" customWidth="1"/>
    <col min="11013" max="11015" width="16.453125" customWidth="1"/>
    <col min="11016" max="11016" width="21" bestFit="1" customWidth="1"/>
    <col min="11017" max="11017" width="16.453125" customWidth="1"/>
    <col min="11018" max="11018" width="24.6328125" bestFit="1" customWidth="1"/>
    <col min="11019" max="11019" width="16.453125" customWidth="1"/>
    <col min="11020" max="11020" width="13.6328125" customWidth="1"/>
    <col min="11021" max="11021" width="12.6328125" customWidth="1"/>
    <col min="11022" max="11022" width="12.36328125" bestFit="1" customWidth="1"/>
    <col min="11023" max="11023" width="13.81640625" bestFit="1" customWidth="1"/>
    <col min="11024" max="11026" width="11.1796875" customWidth="1"/>
    <col min="11030" max="11030" width="13" bestFit="1" customWidth="1"/>
    <col min="11034" max="11035" width="12.453125" customWidth="1"/>
    <col min="11043" max="11043" width="12.81640625" customWidth="1"/>
    <col min="11044" max="11046" width="15.453125" customWidth="1"/>
    <col min="11047" max="11047" width="15.81640625" bestFit="1" customWidth="1"/>
    <col min="11048" max="11048" width="15.81640625" customWidth="1"/>
    <col min="11050" max="11050" width="11" bestFit="1" customWidth="1"/>
    <col min="11060" max="11060" width="10.453125" bestFit="1" customWidth="1"/>
    <col min="11061" max="11061" width="14.453125" customWidth="1"/>
    <col min="11269" max="11271" width="16.453125" customWidth="1"/>
    <col min="11272" max="11272" width="21" bestFit="1" customWidth="1"/>
    <col min="11273" max="11273" width="16.453125" customWidth="1"/>
    <col min="11274" max="11274" width="24.6328125" bestFit="1" customWidth="1"/>
    <col min="11275" max="11275" width="16.453125" customWidth="1"/>
    <col min="11276" max="11276" width="13.6328125" customWidth="1"/>
    <col min="11277" max="11277" width="12.6328125" customWidth="1"/>
    <col min="11278" max="11278" width="12.36328125" bestFit="1" customWidth="1"/>
    <col min="11279" max="11279" width="13.81640625" bestFit="1" customWidth="1"/>
    <col min="11280" max="11282" width="11.1796875" customWidth="1"/>
    <col min="11286" max="11286" width="13" bestFit="1" customWidth="1"/>
    <col min="11290" max="11291" width="12.453125" customWidth="1"/>
    <col min="11299" max="11299" width="12.81640625" customWidth="1"/>
    <col min="11300" max="11302" width="15.453125" customWidth="1"/>
    <col min="11303" max="11303" width="15.81640625" bestFit="1" customWidth="1"/>
    <col min="11304" max="11304" width="15.81640625" customWidth="1"/>
    <col min="11306" max="11306" width="11" bestFit="1" customWidth="1"/>
    <col min="11316" max="11316" width="10.453125" bestFit="1" customWidth="1"/>
    <col min="11317" max="11317" width="14.453125" customWidth="1"/>
    <col min="11525" max="11527" width="16.453125" customWidth="1"/>
    <col min="11528" max="11528" width="21" bestFit="1" customWidth="1"/>
    <col min="11529" max="11529" width="16.453125" customWidth="1"/>
    <col min="11530" max="11530" width="24.6328125" bestFit="1" customWidth="1"/>
    <col min="11531" max="11531" width="16.453125" customWidth="1"/>
    <col min="11532" max="11532" width="13.6328125" customWidth="1"/>
    <col min="11533" max="11533" width="12.6328125" customWidth="1"/>
    <col min="11534" max="11534" width="12.36328125" bestFit="1" customWidth="1"/>
    <col min="11535" max="11535" width="13.81640625" bestFit="1" customWidth="1"/>
    <col min="11536" max="11538" width="11.1796875" customWidth="1"/>
    <col min="11542" max="11542" width="13" bestFit="1" customWidth="1"/>
    <col min="11546" max="11547" width="12.453125" customWidth="1"/>
    <col min="11555" max="11555" width="12.81640625" customWidth="1"/>
    <col min="11556" max="11558" width="15.453125" customWidth="1"/>
    <col min="11559" max="11559" width="15.81640625" bestFit="1" customWidth="1"/>
    <col min="11560" max="11560" width="15.81640625" customWidth="1"/>
    <col min="11562" max="11562" width="11" bestFit="1" customWidth="1"/>
    <col min="11572" max="11572" width="10.453125" bestFit="1" customWidth="1"/>
    <col min="11573" max="11573" width="14.453125" customWidth="1"/>
    <col min="11781" max="11783" width="16.453125" customWidth="1"/>
    <col min="11784" max="11784" width="21" bestFit="1" customWidth="1"/>
    <col min="11785" max="11785" width="16.453125" customWidth="1"/>
    <col min="11786" max="11786" width="24.6328125" bestFit="1" customWidth="1"/>
    <col min="11787" max="11787" width="16.453125" customWidth="1"/>
    <col min="11788" max="11788" width="13.6328125" customWidth="1"/>
    <col min="11789" max="11789" width="12.6328125" customWidth="1"/>
    <col min="11790" max="11790" width="12.36328125" bestFit="1" customWidth="1"/>
    <col min="11791" max="11791" width="13.81640625" bestFit="1" customWidth="1"/>
    <col min="11792" max="11794" width="11.1796875" customWidth="1"/>
    <col min="11798" max="11798" width="13" bestFit="1" customWidth="1"/>
    <col min="11802" max="11803" width="12.453125" customWidth="1"/>
    <col min="11811" max="11811" width="12.81640625" customWidth="1"/>
    <col min="11812" max="11814" width="15.453125" customWidth="1"/>
    <col min="11815" max="11815" width="15.81640625" bestFit="1" customWidth="1"/>
    <col min="11816" max="11816" width="15.81640625" customWidth="1"/>
    <col min="11818" max="11818" width="11" bestFit="1" customWidth="1"/>
    <col min="11828" max="11828" width="10.453125" bestFit="1" customWidth="1"/>
    <col min="11829" max="11829" width="14.453125" customWidth="1"/>
    <col min="12037" max="12039" width="16.453125" customWidth="1"/>
    <col min="12040" max="12040" width="21" bestFit="1" customWidth="1"/>
    <col min="12041" max="12041" width="16.453125" customWidth="1"/>
    <col min="12042" max="12042" width="24.6328125" bestFit="1" customWidth="1"/>
    <col min="12043" max="12043" width="16.453125" customWidth="1"/>
    <col min="12044" max="12044" width="13.6328125" customWidth="1"/>
    <col min="12045" max="12045" width="12.6328125" customWidth="1"/>
    <col min="12046" max="12046" width="12.36328125" bestFit="1" customWidth="1"/>
    <col min="12047" max="12047" width="13.81640625" bestFit="1" customWidth="1"/>
    <col min="12048" max="12050" width="11.1796875" customWidth="1"/>
    <col min="12054" max="12054" width="13" bestFit="1" customWidth="1"/>
    <col min="12058" max="12059" width="12.453125" customWidth="1"/>
    <col min="12067" max="12067" width="12.81640625" customWidth="1"/>
    <col min="12068" max="12070" width="15.453125" customWidth="1"/>
    <col min="12071" max="12071" width="15.81640625" bestFit="1" customWidth="1"/>
    <col min="12072" max="12072" width="15.81640625" customWidth="1"/>
    <col min="12074" max="12074" width="11" bestFit="1" customWidth="1"/>
    <col min="12084" max="12084" width="10.453125" bestFit="1" customWidth="1"/>
    <col min="12085" max="12085" width="14.453125" customWidth="1"/>
    <col min="12293" max="12295" width="16.453125" customWidth="1"/>
    <col min="12296" max="12296" width="21" bestFit="1" customWidth="1"/>
    <col min="12297" max="12297" width="16.453125" customWidth="1"/>
    <col min="12298" max="12298" width="24.6328125" bestFit="1" customWidth="1"/>
    <col min="12299" max="12299" width="16.453125" customWidth="1"/>
    <col min="12300" max="12300" width="13.6328125" customWidth="1"/>
    <col min="12301" max="12301" width="12.6328125" customWidth="1"/>
    <col min="12302" max="12302" width="12.36328125" bestFit="1" customWidth="1"/>
    <col min="12303" max="12303" width="13.81640625" bestFit="1" customWidth="1"/>
    <col min="12304" max="12306" width="11.1796875" customWidth="1"/>
    <col min="12310" max="12310" width="13" bestFit="1" customWidth="1"/>
    <col min="12314" max="12315" width="12.453125" customWidth="1"/>
    <col min="12323" max="12323" width="12.81640625" customWidth="1"/>
    <col min="12324" max="12326" width="15.453125" customWidth="1"/>
    <col min="12327" max="12327" width="15.81640625" bestFit="1" customWidth="1"/>
    <col min="12328" max="12328" width="15.81640625" customWidth="1"/>
    <col min="12330" max="12330" width="11" bestFit="1" customWidth="1"/>
    <col min="12340" max="12340" width="10.453125" bestFit="1" customWidth="1"/>
    <col min="12341" max="12341" width="14.453125" customWidth="1"/>
    <col min="12549" max="12551" width="16.453125" customWidth="1"/>
    <col min="12552" max="12552" width="21" bestFit="1" customWidth="1"/>
    <col min="12553" max="12553" width="16.453125" customWidth="1"/>
    <col min="12554" max="12554" width="24.6328125" bestFit="1" customWidth="1"/>
    <col min="12555" max="12555" width="16.453125" customWidth="1"/>
    <col min="12556" max="12556" width="13.6328125" customWidth="1"/>
    <col min="12557" max="12557" width="12.6328125" customWidth="1"/>
    <col min="12558" max="12558" width="12.36328125" bestFit="1" customWidth="1"/>
    <col min="12559" max="12559" width="13.81640625" bestFit="1" customWidth="1"/>
    <col min="12560" max="12562" width="11.1796875" customWidth="1"/>
    <col min="12566" max="12566" width="13" bestFit="1" customWidth="1"/>
    <col min="12570" max="12571" width="12.453125" customWidth="1"/>
    <col min="12579" max="12579" width="12.81640625" customWidth="1"/>
    <col min="12580" max="12582" width="15.453125" customWidth="1"/>
    <col min="12583" max="12583" width="15.81640625" bestFit="1" customWidth="1"/>
    <col min="12584" max="12584" width="15.81640625" customWidth="1"/>
    <col min="12586" max="12586" width="11" bestFit="1" customWidth="1"/>
    <col min="12596" max="12596" width="10.453125" bestFit="1" customWidth="1"/>
    <col min="12597" max="12597" width="14.453125" customWidth="1"/>
    <col min="12805" max="12807" width="16.453125" customWidth="1"/>
    <col min="12808" max="12808" width="21" bestFit="1" customWidth="1"/>
    <col min="12809" max="12809" width="16.453125" customWidth="1"/>
    <col min="12810" max="12810" width="24.6328125" bestFit="1" customWidth="1"/>
    <col min="12811" max="12811" width="16.453125" customWidth="1"/>
    <col min="12812" max="12812" width="13.6328125" customWidth="1"/>
    <col min="12813" max="12813" width="12.6328125" customWidth="1"/>
    <col min="12814" max="12814" width="12.36328125" bestFit="1" customWidth="1"/>
    <col min="12815" max="12815" width="13.81640625" bestFit="1" customWidth="1"/>
    <col min="12816" max="12818" width="11.1796875" customWidth="1"/>
    <col min="12822" max="12822" width="13" bestFit="1" customWidth="1"/>
    <col min="12826" max="12827" width="12.453125" customWidth="1"/>
    <col min="12835" max="12835" width="12.81640625" customWidth="1"/>
    <col min="12836" max="12838" width="15.453125" customWidth="1"/>
    <col min="12839" max="12839" width="15.81640625" bestFit="1" customWidth="1"/>
    <col min="12840" max="12840" width="15.81640625" customWidth="1"/>
    <col min="12842" max="12842" width="11" bestFit="1" customWidth="1"/>
    <col min="12852" max="12852" width="10.453125" bestFit="1" customWidth="1"/>
    <col min="12853" max="12853" width="14.453125" customWidth="1"/>
    <col min="13061" max="13063" width="16.453125" customWidth="1"/>
    <col min="13064" max="13064" width="21" bestFit="1" customWidth="1"/>
    <col min="13065" max="13065" width="16.453125" customWidth="1"/>
    <col min="13066" max="13066" width="24.6328125" bestFit="1" customWidth="1"/>
    <col min="13067" max="13067" width="16.453125" customWidth="1"/>
    <col min="13068" max="13068" width="13.6328125" customWidth="1"/>
    <col min="13069" max="13069" width="12.6328125" customWidth="1"/>
    <col min="13070" max="13070" width="12.36328125" bestFit="1" customWidth="1"/>
    <col min="13071" max="13071" width="13.81640625" bestFit="1" customWidth="1"/>
    <col min="13072" max="13074" width="11.1796875" customWidth="1"/>
    <col min="13078" max="13078" width="13" bestFit="1" customWidth="1"/>
    <col min="13082" max="13083" width="12.453125" customWidth="1"/>
    <col min="13091" max="13091" width="12.81640625" customWidth="1"/>
    <col min="13092" max="13094" width="15.453125" customWidth="1"/>
    <col min="13095" max="13095" width="15.81640625" bestFit="1" customWidth="1"/>
    <col min="13096" max="13096" width="15.81640625" customWidth="1"/>
    <col min="13098" max="13098" width="11" bestFit="1" customWidth="1"/>
    <col min="13108" max="13108" width="10.453125" bestFit="1" customWidth="1"/>
    <col min="13109" max="13109" width="14.453125" customWidth="1"/>
    <col min="13317" max="13319" width="16.453125" customWidth="1"/>
    <col min="13320" max="13320" width="21" bestFit="1" customWidth="1"/>
    <col min="13321" max="13321" width="16.453125" customWidth="1"/>
    <col min="13322" max="13322" width="24.6328125" bestFit="1" customWidth="1"/>
    <col min="13323" max="13323" width="16.453125" customWidth="1"/>
    <col min="13324" max="13324" width="13.6328125" customWidth="1"/>
    <col min="13325" max="13325" width="12.6328125" customWidth="1"/>
    <col min="13326" max="13326" width="12.36328125" bestFit="1" customWidth="1"/>
    <col min="13327" max="13327" width="13.81640625" bestFit="1" customWidth="1"/>
    <col min="13328" max="13330" width="11.1796875" customWidth="1"/>
    <col min="13334" max="13334" width="13" bestFit="1" customWidth="1"/>
    <col min="13338" max="13339" width="12.453125" customWidth="1"/>
    <col min="13347" max="13347" width="12.81640625" customWidth="1"/>
    <col min="13348" max="13350" width="15.453125" customWidth="1"/>
    <col min="13351" max="13351" width="15.81640625" bestFit="1" customWidth="1"/>
    <col min="13352" max="13352" width="15.81640625" customWidth="1"/>
    <col min="13354" max="13354" width="11" bestFit="1" customWidth="1"/>
    <col min="13364" max="13364" width="10.453125" bestFit="1" customWidth="1"/>
    <col min="13365" max="13365" width="14.453125" customWidth="1"/>
    <col min="13573" max="13575" width="16.453125" customWidth="1"/>
    <col min="13576" max="13576" width="21" bestFit="1" customWidth="1"/>
    <col min="13577" max="13577" width="16.453125" customWidth="1"/>
    <col min="13578" max="13578" width="24.6328125" bestFit="1" customWidth="1"/>
    <col min="13579" max="13579" width="16.453125" customWidth="1"/>
    <col min="13580" max="13580" width="13.6328125" customWidth="1"/>
    <col min="13581" max="13581" width="12.6328125" customWidth="1"/>
    <col min="13582" max="13582" width="12.36328125" bestFit="1" customWidth="1"/>
    <col min="13583" max="13583" width="13.81640625" bestFit="1" customWidth="1"/>
    <col min="13584" max="13586" width="11.1796875" customWidth="1"/>
    <col min="13590" max="13590" width="13" bestFit="1" customWidth="1"/>
    <col min="13594" max="13595" width="12.453125" customWidth="1"/>
    <col min="13603" max="13603" width="12.81640625" customWidth="1"/>
    <col min="13604" max="13606" width="15.453125" customWidth="1"/>
    <col min="13607" max="13607" width="15.81640625" bestFit="1" customWidth="1"/>
    <col min="13608" max="13608" width="15.81640625" customWidth="1"/>
    <col min="13610" max="13610" width="11" bestFit="1" customWidth="1"/>
    <col min="13620" max="13620" width="10.453125" bestFit="1" customWidth="1"/>
    <col min="13621" max="13621" width="14.453125" customWidth="1"/>
    <col min="13829" max="13831" width="16.453125" customWidth="1"/>
    <col min="13832" max="13832" width="21" bestFit="1" customWidth="1"/>
    <col min="13833" max="13833" width="16.453125" customWidth="1"/>
    <col min="13834" max="13834" width="24.6328125" bestFit="1" customWidth="1"/>
    <col min="13835" max="13835" width="16.453125" customWidth="1"/>
    <col min="13836" max="13836" width="13.6328125" customWidth="1"/>
    <col min="13837" max="13837" width="12.6328125" customWidth="1"/>
    <col min="13838" max="13838" width="12.36328125" bestFit="1" customWidth="1"/>
    <col min="13839" max="13839" width="13.81640625" bestFit="1" customWidth="1"/>
    <col min="13840" max="13842" width="11.1796875" customWidth="1"/>
    <col min="13846" max="13846" width="13" bestFit="1" customWidth="1"/>
    <col min="13850" max="13851" width="12.453125" customWidth="1"/>
    <col min="13859" max="13859" width="12.81640625" customWidth="1"/>
    <col min="13860" max="13862" width="15.453125" customWidth="1"/>
    <col min="13863" max="13863" width="15.81640625" bestFit="1" customWidth="1"/>
    <col min="13864" max="13864" width="15.81640625" customWidth="1"/>
    <col min="13866" max="13866" width="11" bestFit="1" customWidth="1"/>
    <col min="13876" max="13876" width="10.453125" bestFit="1" customWidth="1"/>
    <col min="13877" max="13877" width="14.453125" customWidth="1"/>
    <col min="14085" max="14087" width="16.453125" customWidth="1"/>
    <col min="14088" max="14088" width="21" bestFit="1" customWidth="1"/>
    <col min="14089" max="14089" width="16.453125" customWidth="1"/>
    <col min="14090" max="14090" width="24.6328125" bestFit="1" customWidth="1"/>
    <col min="14091" max="14091" width="16.453125" customWidth="1"/>
    <col min="14092" max="14092" width="13.6328125" customWidth="1"/>
    <col min="14093" max="14093" width="12.6328125" customWidth="1"/>
    <col min="14094" max="14094" width="12.36328125" bestFit="1" customWidth="1"/>
    <col min="14095" max="14095" width="13.81640625" bestFit="1" customWidth="1"/>
    <col min="14096" max="14098" width="11.1796875" customWidth="1"/>
    <col min="14102" max="14102" width="13" bestFit="1" customWidth="1"/>
    <col min="14106" max="14107" width="12.453125" customWidth="1"/>
    <col min="14115" max="14115" width="12.81640625" customWidth="1"/>
    <col min="14116" max="14118" width="15.453125" customWidth="1"/>
    <col min="14119" max="14119" width="15.81640625" bestFit="1" customWidth="1"/>
    <col min="14120" max="14120" width="15.81640625" customWidth="1"/>
    <col min="14122" max="14122" width="11" bestFit="1" customWidth="1"/>
    <col min="14132" max="14132" width="10.453125" bestFit="1" customWidth="1"/>
    <col min="14133" max="14133" width="14.453125" customWidth="1"/>
    <col min="14341" max="14343" width="16.453125" customWidth="1"/>
    <col min="14344" max="14344" width="21" bestFit="1" customWidth="1"/>
    <col min="14345" max="14345" width="16.453125" customWidth="1"/>
    <col min="14346" max="14346" width="24.6328125" bestFit="1" customWidth="1"/>
    <col min="14347" max="14347" width="16.453125" customWidth="1"/>
    <col min="14348" max="14348" width="13.6328125" customWidth="1"/>
    <col min="14349" max="14349" width="12.6328125" customWidth="1"/>
    <col min="14350" max="14350" width="12.36328125" bestFit="1" customWidth="1"/>
    <col min="14351" max="14351" width="13.81640625" bestFit="1" customWidth="1"/>
    <col min="14352" max="14354" width="11.1796875" customWidth="1"/>
    <col min="14358" max="14358" width="13" bestFit="1" customWidth="1"/>
    <col min="14362" max="14363" width="12.453125" customWidth="1"/>
    <col min="14371" max="14371" width="12.81640625" customWidth="1"/>
    <col min="14372" max="14374" width="15.453125" customWidth="1"/>
    <col min="14375" max="14375" width="15.81640625" bestFit="1" customWidth="1"/>
    <col min="14376" max="14376" width="15.81640625" customWidth="1"/>
    <col min="14378" max="14378" width="11" bestFit="1" customWidth="1"/>
    <col min="14388" max="14388" width="10.453125" bestFit="1" customWidth="1"/>
    <col min="14389" max="14389" width="14.453125" customWidth="1"/>
    <col min="14597" max="14599" width="16.453125" customWidth="1"/>
    <col min="14600" max="14600" width="21" bestFit="1" customWidth="1"/>
    <col min="14601" max="14601" width="16.453125" customWidth="1"/>
    <col min="14602" max="14602" width="24.6328125" bestFit="1" customWidth="1"/>
    <col min="14603" max="14603" width="16.453125" customWidth="1"/>
    <col min="14604" max="14604" width="13.6328125" customWidth="1"/>
    <col min="14605" max="14605" width="12.6328125" customWidth="1"/>
    <col min="14606" max="14606" width="12.36328125" bestFit="1" customWidth="1"/>
    <col min="14607" max="14607" width="13.81640625" bestFit="1" customWidth="1"/>
    <col min="14608" max="14610" width="11.1796875" customWidth="1"/>
    <col min="14614" max="14614" width="13" bestFit="1" customWidth="1"/>
    <col min="14618" max="14619" width="12.453125" customWidth="1"/>
    <col min="14627" max="14627" width="12.81640625" customWidth="1"/>
    <col min="14628" max="14630" width="15.453125" customWidth="1"/>
    <col min="14631" max="14631" width="15.81640625" bestFit="1" customWidth="1"/>
    <col min="14632" max="14632" width="15.81640625" customWidth="1"/>
    <col min="14634" max="14634" width="11" bestFit="1" customWidth="1"/>
    <col min="14644" max="14644" width="10.453125" bestFit="1" customWidth="1"/>
    <col min="14645" max="14645" width="14.453125" customWidth="1"/>
    <col min="14853" max="14855" width="16.453125" customWidth="1"/>
    <col min="14856" max="14856" width="21" bestFit="1" customWidth="1"/>
    <col min="14857" max="14857" width="16.453125" customWidth="1"/>
    <col min="14858" max="14858" width="24.6328125" bestFit="1" customWidth="1"/>
    <col min="14859" max="14859" width="16.453125" customWidth="1"/>
    <col min="14860" max="14860" width="13.6328125" customWidth="1"/>
    <col min="14861" max="14861" width="12.6328125" customWidth="1"/>
    <col min="14862" max="14862" width="12.36328125" bestFit="1" customWidth="1"/>
    <col min="14863" max="14863" width="13.81640625" bestFit="1" customWidth="1"/>
    <col min="14864" max="14866" width="11.1796875" customWidth="1"/>
    <col min="14870" max="14870" width="13" bestFit="1" customWidth="1"/>
    <col min="14874" max="14875" width="12.453125" customWidth="1"/>
    <col min="14883" max="14883" width="12.81640625" customWidth="1"/>
    <col min="14884" max="14886" width="15.453125" customWidth="1"/>
    <col min="14887" max="14887" width="15.81640625" bestFit="1" customWidth="1"/>
    <col min="14888" max="14888" width="15.81640625" customWidth="1"/>
    <col min="14890" max="14890" width="11" bestFit="1" customWidth="1"/>
    <col min="14900" max="14900" width="10.453125" bestFit="1" customWidth="1"/>
    <col min="14901" max="14901" width="14.453125" customWidth="1"/>
    <col min="15109" max="15111" width="16.453125" customWidth="1"/>
    <col min="15112" max="15112" width="21" bestFit="1" customWidth="1"/>
    <col min="15113" max="15113" width="16.453125" customWidth="1"/>
    <col min="15114" max="15114" width="24.6328125" bestFit="1" customWidth="1"/>
    <col min="15115" max="15115" width="16.453125" customWidth="1"/>
    <col min="15116" max="15116" width="13.6328125" customWidth="1"/>
    <col min="15117" max="15117" width="12.6328125" customWidth="1"/>
    <col min="15118" max="15118" width="12.36328125" bestFit="1" customWidth="1"/>
    <col min="15119" max="15119" width="13.81640625" bestFit="1" customWidth="1"/>
    <col min="15120" max="15122" width="11.1796875" customWidth="1"/>
    <col min="15126" max="15126" width="13" bestFit="1" customWidth="1"/>
    <col min="15130" max="15131" width="12.453125" customWidth="1"/>
    <col min="15139" max="15139" width="12.81640625" customWidth="1"/>
    <col min="15140" max="15142" width="15.453125" customWidth="1"/>
    <col min="15143" max="15143" width="15.81640625" bestFit="1" customWidth="1"/>
    <col min="15144" max="15144" width="15.81640625" customWidth="1"/>
    <col min="15146" max="15146" width="11" bestFit="1" customWidth="1"/>
    <col min="15156" max="15156" width="10.453125" bestFit="1" customWidth="1"/>
    <col min="15157" max="15157" width="14.453125" customWidth="1"/>
    <col min="15365" max="15367" width="16.453125" customWidth="1"/>
    <col min="15368" max="15368" width="21" bestFit="1" customWidth="1"/>
    <col min="15369" max="15369" width="16.453125" customWidth="1"/>
    <col min="15370" max="15370" width="24.6328125" bestFit="1" customWidth="1"/>
    <col min="15371" max="15371" width="16.453125" customWidth="1"/>
    <col min="15372" max="15372" width="13.6328125" customWidth="1"/>
    <col min="15373" max="15373" width="12.6328125" customWidth="1"/>
    <col min="15374" max="15374" width="12.36328125" bestFit="1" customWidth="1"/>
    <col min="15375" max="15375" width="13.81640625" bestFit="1" customWidth="1"/>
    <col min="15376" max="15378" width="11.1796875" customWidth="1"/>
    <col min="15382" max="15382" width="13" bestFit="1" customWidth="1"/>
    <col min="15386" max="15387" width="12.453125" customWidth="1"/>
    <col min="15395" max="15395" width="12.81640625" customWidth="1"/>
    <col min="15396" max="15398" width="15.453125" customWidth="1"/>
    <col min="15399" max="15399" width="15.81640625" bestFit="1" customWidth="1"/>
    <col min="15400" max="15400" width="15.81640625" customWidth="1"/>
    <col min="15402" max="15402" width="11" bestFit="1" customWidth="1"/>
    <col min="15412" max="15412" width="10.453125" bestFit="1" customWidth="1"/>
    <col min="15413" max="15413" width="14.453125" customWidth="1"/>
    <col min="15621" max="15623" width="16.453125" customWidth="1"/>
    <col min="15624" max="15624" width="21" bestFit="1" customWidth="1"/>
    <col min="15625" max="15625" width="16.453125" customWidth="1"/>
    <col min="15626" max="15626" width="24.6328125" bestFit="1" customWidth="1"/>
    <col min="15627" max="15627" width="16.453125" customWidth="1"/>
    <col min="15628" max="15628" width="13.6328125" customWidth="1"/>
    <col min="15629" max="15629" width="12.6328125" customWidth="1"/>
    <col min="15630" max="15630" width="12.36328125" bestFit="1" customWidth="1"/>
    <col min="15631" max="15631" width="13.81640625" bestFit="1" customWidth="1"/>
    <col min="15632" max="15634" width="11.1796875" customWidth="1"/>
    <col min="15638" max="15638" width="13" bestFit="1" customWidth="1"/>
    <col min="15642" max="15643" width="12.453125" customWidth="1"/>
    <col min="15651" max="15651" width="12.81640625" customWidth="1"/>
    <col min="15652" max="15654" width="15.453125" customWidth="1"/>
    <col min="15655" max="15655" width="15.81640625" bestFit="1" customWidth="1"/>
    <col min="15656" max="15656" width="15.81640625" customWidth="1"/>
    <col min="15658" max="15658" width="11" bestFit="1" customWidth="1"/>
    <col min="15668" max="15668" width="10.453125" bestFit="1" customWidth="1"/>
    <col min="15669" max="15669" width="14.453125" customWidth="1"/>
    <col min="15877" max="15879" width="16.453125" customWidth="1"/>
    <col min="15880" max="15880" width="21" bestFit="1" customWidth="1"/>
    <col min="15881" max="15881" width="16.453125" customWidth="1"/>
    <col min="15882" max="15882" width="24.6328125" bestFit="1" customWidth="1"/>
    <col min="15883" max="15883" width="16.453125" customWidth="1"/>
    <col min="15884" max="15884" width="13.6328125" customWidth="1"/>
    <col min="15885" max="15885" width="12.6328125" customWidth="1"/>
    <col min="15886" max="15886" width="12.36328125" bestFit="1" customWidth="1"/>
    <col min="15887" max="15887" width="13.81640625" bestFit="1" customWidth="1"/>
    <col min="15888" max="15890" width="11.1796875" customWidth="1"/>
    <col min="15894" max="15894" width="13" bestFit="1" customWidth="1"/>
    <col min="15898" max="15899" width="12.453125" customWidth="1"/>
    <col min="15907" max="15907" width="12.81640625" customWidth="1"/>
    <col min="15908" max="15910" width="15.453125" customWidth="1"/>
    <col min="15911" max="15911" width="15.81640625" bestFit="1" customWidth="1"/>
    <col min="15912" max="15912" width="15.81640625" customWidth="1"/>
    <col min="15914" max="15914" width="11" bestFit="1" customWidth="1"/>
    <col min="15924" max="15924" width="10.453125" bestFit="1" customWidth="1"/>
    <col min="15925" max="15925" width="14.453125" customWidth="1"/>
    <col min="16133" max="16135" width="16.453125" customWidth="1"/>
    <col min="16136" max="16136" width="21" bestFit="1" customWidth="1"/>
    <col min="16137" max="16137" width="16.453125" customWidth="1"/>
    <col min="16138" max="16138" width="24.6328125" bestFit="1" customWidth="1"/>
    <col min="16139" max="16139" width="16.453125" customWidth="1"/>
    <col min="16140" max="16140" width="13.6328125" customWidth="1"/>
    <col min="16141" max="16141" width="12.6328125" customWidth="1"/>
    <col min="16142" max="16142" width="12.36328125" bestFit="1" customWidth="1"/>
    <col min="16143" max="16143" width="13.81640625" bestFit="1" customWidth="1"/>
    <col min="16144" max="16146" width="11.1796875" customWidth="1"/>
    <col min="16150" max="16150" width="13" bestFit="1" customWidth="1"/>
    <col min="16154" max="16155" width="12.453125" customWidth="1"/>
    <col min="16163" max="16163" width="12.81640625" customWidth="1"/>
    <col min="16164" max="16166" width="15.453125" customWidth="1"/>
    <col min="16167" max="16167" width="15.81640625" bestFit="1" customWidth="1"/>
    <col min="16168" max="16168" width="15.81640625" customWidth="1"/>
    <col min="16170" max="16170" width="11" bestFit="1" customWidth="1"/>
    <col min="16180" max="16180" width="10.453125" bestFit="1" customWidth="1"/>
    <col min="16181" max="16181" width="14.453125" customWidth="1"/>
  </cols>
  <sheetData>
    <row r="1" spans="1:53" s="287" customFormat="1" x14ac:dyDescent="0.25">
      <c r="A1" s="283"/>
      <c r="B1" s="284"/>
      <c r="C1" s="284"/>
      <c r="D1" s="284"/>
      <c r="E1" s="284"/>
      <c r="F1" s="284"/>
      <c r="G1" s="284"/>
      <c r="H1" s="284"/>
      <c r="I1" s="285"/>
      <c r="J1" s="286"/>
      <c r="K1" s="286"/>
      <c r="L1" s="286"/>
      <c r="M1" s="286"/>
      <c r="N1" s="286"/>
      <c r="O1" s="286"/>
      <c r="P1" s="286"/>
      <c r="Q1" s="286"/>
      <c r="R1" s="286"/>
      <c r="S1" s="286"/>
      <c r="T1" s="286"/>
      <c r="U1" s="286"/>
      <c r="V1" s="286"/>
      <c r="W1" s="286"/>
      <c r="X1" s="286"/>
      <c r="Y1" s="286"/>
      <c r="Z1" s="286"/>
      <c r="AA1" s="286"/>
      <c r="AB1" s="286"/>
      <c r="AC1" s="286"/>
      <c r="AD1" s="286"/>
      <c r="AE1" s="286"/>
      <c r="AF1" s="286"/>
      <c r="AG1" s="286"/>
      <c r="AH1" s="286"/>
      <c r="AI1" s="286"/>
      <c r="AJ1" s="286"/>
      <c r="AK1" s="286"/>
      <c r="AL1" s="286"/>
      <c r="AM1" s="286"/>
      <c r="AN1" s="286"/>
      <c r="AO1" s="286"/>
      <c r="AP1" s="286"/>
      <c r="AQ1" s="286"/>
      <c r="AR1" s="286"/>
      <c r="AS1" s="286"/>
      <c r="AT1" s="286"/>
      <c r="AU1" s="286"/>
      <c r="AV1" s="286"/>
      <c r="AW1" s="286"/>
      <c r="AX1" s="286"/>
      <c r="AY1" s="286"/>
      <c r="AZ1" s="286"/>
    </row>
    <row r="2" spans="1:53" s="287" customFormat="1" ht="28.5" customHeight="1" x14ac:dyDescent="0.25">
      <c r="A2" s="283"/>
      <c r="B2" s="658" t="s">
        <v>2888</v>
      </c>
      <c r="C2" s="658"/>
      <c r="D2" s="288">
        <v>0.04</v>
      </c>
      <c r="E2" s="289" t="s">
        <v>2889</v>
      </c>
      <c r="F2" s="289">
        <v>0.6</v>
      </c>
      <c r="G2" s="289" t="s">
        <v>2890</v>
      </c>
      <c r="H2" s="290">
        <v>2</v>
      </c>
      <c r="I2" s="291"/>
      <c r="J2" s="292" t="s">
        <v>2891</v>
      </c>
      <c r="K2" s="293">
        <v>0.75</v>
      </c>
      <c r="L2" s="286"/>
      <c r="M2" s="286"/>
      <c r="N2" s="286"/>
      <c r="O2" s="286"/>
      <c r="P2" s="286"/>
      <c r="Q2" s="286"/>
      <c r="R2" s="286"/>
      <c r="S2" s="286"/>
      <c r="T2" s="286"/>
      <c r="U2" s="286"/>
      <c r="V2" s="286"/>
      <c r="W2" s="286"/>
      <c r="X2" s="286"/>
      <c r="Y2" s="286"/>
      <c r="Z2" s="286"/>
      <c r="AA2" s="286"/>
      <c r="AB2" s="286"/>
      <c r="AC2" s="286"/>
      <c r="AD2" s="286"/>
      <c r="AE2" s="286"/>
      <c r="AF2" s="286"/>
      <c r="AG2" s="286"/>
      <c r="AH2" s="286"/>
      <c r="AI2" s="286"/>
      <c r="AJ2" s="286"/>
      <c r="AK2" s="286"/>
      <c r="AL2" s="286"/>
      <c r="AM2" s="286"/>
      <c r="AN2" s="286"/>
      <c r="AO2" s="286"/>
      <c r="AP2" s="286"/>
      <c r="AQ2" s="286"/>
      <c r="AR2" s="286"/>
      <c r="AS2" s="286"/>
      <c r="AT2" s="286"/>
      <c r="AU2" s="286"/>
      <c r="AV2" s="286"/>
      <c r="AW2" s="286"/>
      <c r="AX2" s="286"/>
      <c r="AY2" s="286"/>
      <c r="AZ2" s="286"/>
    </row>
    <row r="3" spans="1:53" s="287" customFormat="1" ht="30" customHeight="1" x14ac:dyDescent="0.25">
      <c r="A3" s="283"/>
      <c r="B3" s="658" t="s">
        <v>2892</v>
      </c>
      <c r="C3" s="658"/>
      <c r="D3" s="288">
        <v>0.04</v>
      </c>
      <c r="E3" s="289" t="s">
        <v>2893</v>
      </c>
      <c r="F3" s="289">
        <f>0.02*4/5</f>
        <v>1.6E-2</v>
      </c>
      <c r="G3" s="294" t="s">
        <v>2894</v>
      </c>
      <c r="H3" s="290">
        <v>0.55000000000000004</v>
      </c>
      <c r="I3" s="285"/>
      <c r="J3" s="286"/>
      <c r="K3" s="286"/>
      <c r="L3" s="286"/>
      <c r="M3" s="286"/>
      <c r="N3" s="286"/>
      <c r="O3" s="286"/>
      <c r="P3" s="286"/>
      <c r="Q3" s="286"/>
      <c r="R3" s="286"/>
      <c r="S3" s="286"/>
      <c r="T3" s="286"/>
      <c r="U3" s="286"/>
      <c r="V3" s="286"/>
      <c r="W3" s="286"/>
      <c r="X3" s="286"/>
      <c r="Y3" s="286"/>
      <c r="Z3" s="286"/>
      <c r="AA3" s="286"/>
      <c r="AB3" s="286"/>
      <c r="AC3" s="286"/>
      <c r="AD3" s="286"/>
      <c r="AE3" s="286"/>
      <c r="AF3" s="286"/>
      <c r="AG3" s="286"/>
      <c r="AH3" s="286"/>
      <c r="AI3" s="286"/>
      <c r="AJ3" s="286"/>
      <c r="AK3" s="286"/>
      <c r="AL3" s="286"/>
      <c r="AM3" s="286"/>
      <c r="AN3" s="286"/>
      <c r="AO3" s="286"/>
      <c r="AP3" s="286"/>
      <c r="AQ3" s="286"/>
      <c r="AR3" s="286"/>
      <c r="AS3" s="286"/>
      <c r="AT3" s="286"/>
      <c r="AU3" s="286"/>
      <c r="AV3" s="286"/>
      <c r="AW3" s="286"/>
      <c r="AX3" s="286"/>
      <c r="AY3" s="286"/>
      <c r="AZ3" s="286"/>
    </row>
    <row r="4" spans="1:53" s="287" customFormat="1" ht="21.75" customHeight="1" thickBot="1" x14ac:dyDescent="0.3">
      <c r="A4" s="283"/>
      <c r="B4" s="658" t="s">
        <v>2895</v>
      </c>
      <c r="C4" s="658"/>
      <c r="D4" s="288">
        <v>0.2</v>
      </c>
      <c r="E4" s="289" t="s">
        <v>2896</v>
      </c>
      <c r="F4" s="288">
        <f>40/1000</f>
        <v>0.04</v>
      </c>
      <c r="G4" s="294" t="s">
        <v>2897</v>
      </c>
      <c r="H4" s="290">
        <v>2.4500000000000002</v>
      </c>
      <c r="I4" s="285"/>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row>
    <row r="5" spans="1:53" s="287" customFormat="1" ht="21.75" customHeight="1" thickBot="1" x14ac:dyDescent="0.3">
      <c r="A5" s="283"/>
      <c r="B5" s="658" t="s">
        <v>2898</v>
      </c>
      <c r="C5" s="658"/>
      <c r="D5" s="295">
        <v>0.2</v>
      </c>
      <c r="E5" s="289" t="s">
        <v>2899</v>
      </c>
      <c r="F5" s="288">
        <v>0.04</v>
      </c>
      <c r="G5" s="294" t="s">
        <v>2900</v>
      </c>
      <c r="H5" s="290">
        <v>1.9</v>
      </c>
      <c r="I5" s="285"/>
      <c r="J5" s="286"/>
      <c r="K5" s="286"/>
      <c r="L5" s="659" t="s">
        <v>2901</v>
      </c>
      <c r="M5" s="660"/>
      <c r="N5" s="660"/>
      <c r="O5" s="660"/>
      <c r="P5" s="660"/>
      <c r="Q5" s="660"/>
      <c r="R5" s="660"/>
      <c r="S5" s="660"/>
      <c r="T5" s="660"/>
      <c r="U5" s="660"/>
      <c r="V5" s="660"/>
      <c r="W5" s="660"/>
      <c r="X5" s="660"/>
      <c r="Y5" s="660"/>
      <c r="Z5" s="660"/>
      <c r="AA5" s="660"/>
      <c r="AB5" s="660"/>
      <c r="AC5" s="660"/>
      <c r="AD5" s="660"/>
      <c r="AE5" s="660"/>
      <c r="AF5" s="660"/>
      <c r="AG5" s="661"/>
      <c r="AH5" s="671" t="s">
        <v>2902</v>
      </c>
      <c r="AI5" s="672"/>
      <c r="AJ5" s="672"/>
      <c r="AK5" s="672"/>
      <c r="AL5" s="672"/>
      <c r="AM5" s="672"/>
      <c r="AN5" s="672"/>
      <c r="AO5" s="672"/>
      <c r="AP5" s="672"/>
      <c r="AQ5" s="672"/>
      <c r="AR5" s="672"/>
      <c r="AS5" s="672"/>
      <c r="AT5" s="672"/>
      <c r="AU5" s="672"/>
      <c r="AV5" s="672"/>
      <c r="AW5" s="672"/>
      <c r="AX5" s="672"/>
      <c r="AY5" s="672"/>
      <c r="AZ5" s="672"/>
      <c r="BA5" s="673"/>
    </row>
    <row r="6" spans="1:53" ht="30" customHeight="1" thickBot="1" x14ac:dyDescent="0.35">
      <c r="K6" s="301"/>
      <c r="L6" s="662" t="s">
        <v>2903</v>
      </c>
      <c r="M6" s="663"/>
      <c r="N6" s="663"/>
      <c r="O6" s="663"/>
      <c r="P6" s="663"/>
      <c r="Q6" s="663"/>
      <c r="R6" s="663"/>
      <c r="S6" s="663"/>
      <c r="T6" s="663"/>
      <c r="U6" s="663"/>
      <c r="V6" s="663"/>
      <c r="W6" s="663"/>
      <c r="X6" s="664"/>
      <c r="Y6" s="302" t="s">
        <v>2904</v>
      </c>
      <c r="Z6" s="659" t="s">
        <v>2905</v>
      </c>
      <c r="AA6" s="661"/>
      <c r="AB6" s="659" t="s">
        <v>2906</v>
      </c>
      <c r="AC6" s="660"/>
      <c r="AD6" s="660"/>
      <c r="AE6" s="660"/>
      <c r="AF6" s="660"/>
      <c r="AG6" s="660"/>
      <c r="AH6" s="700" t="s">
        <v>2907</v>
      </c>
      <c r="AI6" s="701"/>
      <c r="AJ6" s="702" t="s">
        <v>2908</v>
      </c>
      <c r="AK6" s="703"/>
      <c r="AL6" s="704"/>
      <c r="AM6" s="687" t="s">
        <v>2909</v>
      </c>
      <c r="AN6" s="687"/>
      <c r="AO6" s="697" t="s">
        <v>2910</v>
      </c>
      <c r="AP6" s="698"/>
      <c r="AQ6" s="698"/>
      <c r="AR6" s="698"/>
      <c r="AS6" s="698"/>
      <c r="AT6" s="698"/>
      <c r="AU6" s="698"/>
      <c r="AV6" s="698"/>
      <c r="AW6" s="698"/>
      <c r="AX6" s="698"/>
      <c r="AY6" s="698"/>
      <c r="AZ6" s="699"/>
      <c r="BA6" s="303"/>
    </row>
    <row r="7" spans="1:53" ht="30" customHeight="1" thickBot="1" x14ac:dyDescent="0.35">
      <c r="K7" s="301"/>
      <c r="L7" s="452"/>
      <c r="M7" s="453"/>
      <c r="N7" s="453"/>
      <c r="O7" s="453"/>
      <c r="P7" s="453"/>
      <c r="Q7" s="693" t="s">
        <v>2911</v>
      </c>
      <c r="R7" s="693"/>
      <c r="S7" s="693"/>
      <c r="T7" s="693"/>
      <c r="U7" s="693"/>
      <c r="V7" s="693"/>
      <c r="W7" s="693"/>
      <c r="X7" s="694"/>
      <c r="Y7" s="306"/>
      <c r="Z7" s="454"/>
      <c r="AA7" s="456"/>
      <c r="AB7" s="454"/>
      <c r="AC7" s="455"/>
      <c r="AD7" s="455"/>
      <c r="AE7" s="455"/>
      <c r="AF7" s="455"/>
      <c r="AG7" s="455"/>
      <c r="AH7" s="484"/>
      <c r="AI7" s="485"/>
      <c r="AJ7" s="457"/>
      <c r="AK7" s="458"/>
      <c r="AL7" s="459"/>
      <c r="AM7" s="460"/>
      <c r="AN7" s="460"/>
      <c r="AO7" s="480"/>
      <c r="AP7" s="481"/>
      <c r="AQ7" s="481"/>
      <c r="AR7" s="481"/>
      <c r="AS7" s="481"/>
      <c r="AT7" s="481"/>
      <c r="AU7" s="481"/>
      <c r="AV7" s="481"/>
      <c r="AW7" s="481"/>
      <c r="AX7" s="481"/>
      <c r="AY7" s="481"/>
      <c r="AZ7" s="482"/>
      <c r="BA7" s="314"/>
    </row>
    <row r="8" spans="1:53" ht="37.5" customHeight="1" x14ac:dyDescent="0.25">
      <c r="A8" s="705" t="s">
        <v>2912</v>
      </c>
      <c r="B8" s="708" t="s">
        <v>2913</v>
      </c>
      <c r="C8" s="711" t="s">
        <v>2914</v>
      </c>
      <c r="D8" s="674" t="s">
        <v>2915</v>
      </c>
      <c r="E8" s="677" t="s">
        <v>2916</v>
      </c>
      <c r="F8" s="680" t="s">
        <v>2917</v>
      </c>
      <c r="G8" s="680" t="s">
        <v>2918</v>
      </c>
      <c r="H8" s="677" t="s">
        <v>2919</v>
      </c>
      <c r="I8" s="665" t="s">
        <v>2920</v>
      </c>
      <c r="J8" s="304"/>
      <c r="K8" s="305"/>
      <c r="L8" s="306" t="s">
        <v>2921</v>
      </c>
      <c r="M8" s="684" t="s">
        <v>2922</v>
      </c>
      <c r="N8" s="685"/>
      <c r="O8" s="685"/>
      <c r="P8" s="686"/>
      <c r="Q8" s="690" t="s">
        <v>2923</v>
      </c>
      <c r="R8" s="691"/>
      <c r="S8" s="691"/>
      <c r="T8" s="692"/>
      <c r="U8" s="668" t="s">
        <v>2924</v>
      </c>
      <c r="V8" s="669"/>
      <c r="W8" s="669"/>
      <c r="X8" s="670"/>
      <c r="Y8" s="307" t="s">
        <v>2925</v>
      </c>
      <c r="Z8" s="308" t="s">
        <v>2926</v>
      </c>
      <c r="AA8" s="309" t="s">
        <v>2927</v>
      </c>
      <c r="AB8" s="684" t="s">
        <v>2928</v>
      </c>
      <c r="AC8" s="685"/>
      <c r="AD8" s="686"/>
      <c r="AE8" s="684" t="s">
        <v>2929</v>
      </c>
      <c r="AF8" s="685"/>
      <c r="AG8" s="685"/>
      <c r="AH8" s="313" t="s">
        <v>2930</v>
      </c>
      <c r="AI8" s="311" t="s">
        <v>2838</v>
      </c>
      <c r="AJ8" s="312" t="s">
        <v>2931</v>
      </c>
      <c r="AK8" s="312" t="s">
        <v>2932</v>
      </c>
      <c r="AL8" s="488" t="s">
        <v>2933</v>
      </c>
      <c r="AM8" s="695" t="s">
        <v>2850</v>
      </c>
      <c r="AN8" s="696"/>
      <c r="AO8" s="310"/>
      <c r="AP8" s="688" t="s">
        <v>2934</v>
      </c>
      <c r="AQ8" s="688"/>
      <c r="AR8" s="688"/>
      <c r="AS8" s="688"/>
      <c r="AT8" s="688"/>
      <c r="AU8" s="688"/>
      <c r="AV8" s="688"/>
      <c r="AW8" s="688"/>
      <c r="AX8" s="688"/>
      <c r="AY8" s="688"/>
      <c r="AZ8" s="689"/>
      <c r="BA8" s="314" t="s">
        <v>2935</v>
      </c>
    </row>
    <row r="9" spans="1:53" ht="117" x14ac:dyDescent="0.3">
      <c r="A9" s="706"/>
      <c r="B9" s="709"/>
      <c r="C9" s="712"/>
      <c r="D9" s="675"/>
      <c r="E9" s="678"/>
      <c r="F9" s="681"/>
      <c r="G9" s="681"/>
      <c r="H9" s="678"/>
      <c r="I9" s="666"/>
      <c r="J9" s="315" t="s">
        <v>2936</v>
      </c>
      <c r="K9" s="316" t="s">
        <v>2937</v>
      </c>
      <c r="L9" s="317" t="s">
        <v>2938</v>
      </c>
      <c r="M9" s="318" t="s">
        <v>2939</v>
      </c>
      <c r="N9" s="319" t="s">
        <v>2940</v>
      </c>
      <c r="O9" s="462" t="s">
        <v>2941</v>
      </c>
      <c r="P9" s="463" t="s">
        <v>2942</v>
      </c>
      <c r="Q9" s="472" t="s">
        <v>2939</v>
      </c>
      <c r="R9" s="473" t="s">
        <v>2940</v>
      </c>
      <c r="S9" s="476" t="s">
        <v>2941</v>
      </c>
      <c r="T9" s="474" t="s">
        <v>2942</v>
      </c>
      <c r="U9" s="446" t="s">
        <v>2939</v>
      </c>
      <c r="V9" s="447" t="s">
        <v>2940</v>
      </c>
      <c r="W9" s="448" t="s">
        <v>2941</v>
      </c>
      <c r="X9" s="469" t="s">
        <v>2942</v>
      </c>
      <c r="Y9" s="317" t="s">
        <v>2943</v>
      </c>
      <c r="Z9" s="321" t="s">
        <v>2944</v>
      </c>
      <c r="AA9" s="321" t="s">
        <v>2945</v>
      </c>
      <c r="AB9" s="318" t="s">
        <v>2946</v>
      </c>
      <c r="AC9" s="319" t="s">
        <v>2947</v>
      </c>
      <c r="AD9" s="320" t="s">
        <v>2948</v>
      </c>
      <c r="AE9" s="318" t="s">
        <v>2946</v>
      </c>
      <c r="AF9" s="319" t="s">
        <v>2947</v>
      </c>
      <c r="AG9" s="322" t="s">
        <v>2948</v>
      </c>
      <c r="AH9" s="486" t="s">
        <v>2949</v>
      </c>
      <c r="AI9" s="487" t="s">
        <v>2950</v>
      </c>
      <c r="AJ9" s="323" t="s">
        <v>2951</v>
      </c>
      <c r="AK9" s="324" t="s">
        <v>2952</v>
      </c>
      <c r="AL9" s="325" t="s">
        <v>2953</v>
      </c>
      <c r="AM9" s="326" t="s">
        <v>2954</v>
      </c>
      <c r="AN9" s="327" t="s">
        <v>2955</v>
      </c>
      <c r="AO9" s="328" t="s">
        <v>2956</v>
      </c>
      <c r="AP9" s="324" t="s">
        <v>2957</v>
      </c>
      <c r="AQ9" s="329" t="s">
        <v>2958</v>
      </c>
      <c r="AR9" s="329" t="s">
        <v>2959</v>
      </c>
      <c r="AS9" s="329" t="s">
        <v>2960</v>
      </c>
      <c r="AT9" s="329" t="s">
        <v>2961</v>
      </c>
      <c r="AU9" s="329" t="s">
        <v>2962</v>
      </c>
      <c r="AV9" s="329" t="s">
        <v>2963</v>
      </c>
      <c r="AW9" s="329" t="s">
        <v>2964</v>
      </c>
      <c r="AX9" s="329" t="s">
        <v>2965</v>
      </c>
      <c r="AY9" s="329" t="s">
        <v>2966</v>
      </c>
      <c r="AZ9" s="330" t="s">
        <v>2967</v>
      </c>
      <c r="BA9" s="331" t="s">
        <v>2968</v>
      </c>
    </row>
    <row r="10" spans="1:53" s="36" customFormat="1" ht="13.5" thickBot="1" x14ac:dyDescent="0.3">
      <c r="A10" s="707"/>
      <c r="B10" s="710"/>
      <c r="C10" s="713"/>
      <c r="D10" s="676"/>
      <c r="E10" s="679"/>
      <c r="F10" s="682"/>
      <c r="G10" s="682"/>
      <c r="H10" s="679"/>
      <c r="I10" s="667"/>
      <c r="J10" s="332" t="s">
        <v>604</v>
      </c>
      <c r="K10" s="333" t="s">
        <v>2969</v>
      </c>
      <c r="L10" s="334" t="s">
        <v>604</v>
      </c>
      <c r="M10" s="335" t="s">
        <v>2970</v>
      </c>
      <c r="N10" s="336" t="s">
        <v>2970</v>
      </c>
      <c r="O10" s="336" t="s">
        <v>2970</v>
      </c>
      <c r="P10" s="461" t="s">
        <v>2970</v>
      </c>
      <c r="Q10" s="449" t="s">
        <v>2970</v>
      </c>
      <c r="R10" s="450" t="s">
        <v>2970</v>
      </c>
      <c r="S10" s="450" t="s">
        <v>2970</v>
      </c>
      <c r="T10" s="475" t="s">
        <v>2970</v>
      </c>
      <c r="U10" s="449" t="s">
        <v>2970</v>
      </c>
      <c r="V10" s="450" t="s">
        <v>2970</v>
      </c>
      <c r="W10" s="451" t="s">
        <v>2970</v>
      </c>
      <c r="X10" s="451" t="s">
        <v>2970</v>
      </c>
      <c r="Y10" s="334" t="s">
        <v>2969</v>
      </c>
      <c r="Z10" s="336" t="s">
        <v>2971</v>
      </c>
      <c r="AA10" s="336" t="s">
        <v>2971</v>
      </c>
      <c r="AB10" s="335" t="s">
        <v>2972</v>
      </c>
      <c r="AC10" s="336" t="s">
        <v>2972</v>
      </c>
      <c r="AD10" s="337" t="s">
        <v>2972</v>
      </c>
      <c r="AE10" s="335" t="s">
        <v>2972</v>
      </c>
      <c r="AF10" s="336" t="s">
        <v>2972</v>
      </c>
      <c r="AG10" s="338" t="s">
        <v>2972</v>
      </c>
      <c r="AH10" s="339" t="s">
        <v>2972</v>
      </c>
      <c r="AI10" s="340" t="s">
        <v>2973</v>
      </c>
      <c r="AJ10" s="341" t="s">
        <v>604</v>
      </c>
      <c r="AK10" s="342" t="s">
        <v>2974</v>
      </c>
      <c r="AL10" s="343" t="s">
        <v>2972</v>
      </c>
      <c r="AM10" s="344" t="s">
        <v>604</v>
      </c>
      <c r="AN10" s="345" t="s">
        <v>604</v>
      </c>
      <c r="AO10" s="339" t="s">
        <v>604</v>
      </c>
      <c r="AP10" s="344" t="s">
        <v>604</v>
      </c>
      <c r="AQ10" s="344" t="s">
        <v>604</v>
      </c>
      <c r="AR10" s="344" t="s">
        <v>2975</v>
      </c>
      <c r="AS10" s="344" t="s">
        <v>2975</v>
      </c>
      <c r="AT10" s="344" t="s">
        <v>2975</v>
      </c>
      <c r="AU10" s="344" t="s">
        <v>2975</v>
      </c>
      <c r="AV10" s="344" t="s">
        <v>2975</v>
      </c>
      <c r="AW10" s="344" t="s">
        <v>2975</v>
      </c>
      <c r="AX10" s="344" t="s">
        <v>2975</v>
      </c>
      <c r="AY10" s="344" t="s">
        <v>2975</v>
      </c>
      <c r="AZ10" s="344" t="s">
        <v>2975</v>
      </c>
      <c r="BA10" s="346" t="s">
        <v>604</v>
      </c>
    </row>
    <row r="11" spans="1:53" s="36" customFormat="1" ht="13" x14ac:dyDescent="0.25">
      <c r="A11" s="347"/>
      <c r="B11" s="348"/>
      <c r="C11" s="349"/>
      <c r="D11" s="350"/>
      <c r="E11" s="351"/>
      <c r="F11" s="352"/>
      <c r="G11" s="352"/>
      <c r="H11" s="351"/>
      <c r="I11" s="353"/>
      <c r="J11" s="354"/>
      <c r="K11" s="355"/>
      <c r="L11" s="356"/>
      <c r="M11" s="357"/>
      <c r="N11" s="358"/>
      <c r="O11" s="358"/>
      <c r="P11" s="464"/>
      <c r="Q11" s="357"/>
      <c r="R11" s="358"/>
      <c r="S11" s="358"/>
      <c r="T11" s="464"/>
      <c r="U11" s="357"/>
      <c r="V11" s="358"/>
      <c r="W11" s="445"/>
      <c r="X11" s="359"/>
      <c r="Y11" s="477"/>
      <c r="Z11" s="360"/>
      <c r="AA11" s="354"/>
      <c r="AB11" s="360"/>
      <c r="AC11" s="354"/>
      <c r="AD11" s="361"/>
      <c r="AE11" s="360"/>
      <c r="AF11" s="354"/>
      <c r="AG11" s="361"/>
      <c r="AH11" s="362"/>
      <c r="AI11" s="355"/>
      <c r="AJ11" s="363"/>
      <c r="AK11" s="364"/>
      <c r="AL11" s="365"/>
      <c r="AM11" s="360"/>
      <c r="AN11" s="361"/>
      <c r="AO11" s="362"/>
      <c r="AP11" s="366"/>
      <c r="AQ11" s="354"/>
      <c r="AR11" s="354">
        <v>0.5</v>
      </c>
      <c r="AS11" s="354">
        <v>1</v>
      </c>
      <c r="AT11" s="354">
        <v>1.5</v>
      </c>
      <c r="AU11" s="354">
        <v>2</v>
      </c>
      <c r="AV11" s="354">
        <v>2.5</v>
      </c>
      <c r="AW11" s="354">
        <v>3</v>
      </c>
      <c r="AX11" s="354">
        <v>3.5</v>
      </c>
      <c r="AY11" s="354">
        <v>4</v>
      </c>
      <c r="AZ11" s="354">
        <v>4.5</v>
      </c>
      <c r="BA11" s="367"/>
    </row>
    <row r="12" spans="1:53" s="36" customFormat="1" ht="15.5" x14ac:dyDescent="0.25">
      <c r="A12" s="347"/>
      <c r="B12" s="368"/>
      <c r="C12" s="349"/>
      <c r="D12" s="350"/>
      <c r="E12" s="351"/>
      <c r="F12" s="352"/>
      <c r="G12" s="352"/>
      <c r="H12" s="351"/>
      <c r="I12" s="353"/>
      <c r="J12" s="354"/>
      <c r="K12" s="355"/>
      <c r="L12" s="356"/>
      <c r="M12" s="357"/>
      <c r="N12" s="358"/>
      <c r="O12" s="358"/>
      <c r="P12" s="464"/>
      <c r="Q12" s="357"/>
      <c r="R12" s="358"/>
      <c r="S12" s="358"/>
      <c r="T12" s="464"/>
      <c r="U12" s="357"/>
      <c r="V12" s="358"/>
      <c r="W12" s="445"/>
      <c r="X12" s="359"/>
      <c r="Y12" s="477"/>
      <c r="Z12" s="360"/>
      <c r="AA12" s="354"/>
      <c r="AB12" s="360"/>
      <c r="AC12" s="354"/>
      <c r="AD12" s="361"/>
      <c r="AE12" s="360"/>
      <c r="AF12" s="354"/>
      <c r="AG12" s="361"/>
      <c r="AH12" s="362"/>
      <c r="AI12" s="355"/>
      <c r="AJ12" s="369"/>
      <c r="AK12" s="1"/>
      <c r="AL12" s="370"/>
      <c r="AM12" s="360"/>
      <c r="AN12" s="361"/>
      <c r="AO12" s="362"/>
      <c r="AP12" s="366"/>
      <c r="AQ12" s="354"/>
      <c r="AR12" s="354"/>
      <c r="AS12" s="354"/>
      <c r="AT12" s="354"/>
      <c r="AU12" s="354"/>
      <c r="AV12" s="354"/>
      <c r="AW12" s="354"/>
      <c r="AX12" s="354"/>
      <c r="AY12" s="354"/>
      <c r="AZ12" s="355"/>
      <c r="BA12" s="371"/>
    </row>
    <row r="13" spans="1:53" x14ac:dyDescent="0.25">
      <c r="A13" s="372"/>
      <c r="B13" s="373"/>
      <c r="C13" s="373"/>
      <c r="D13" s="374"/>
      <c r="E13" s="504"/>
      <c r="F13" s="375"/>
      <c r="G13" s="375"/>
      <c r="H13" s="375"/>
      <c r="I13" s="376"/>
      <c r="J13" s="376"/>
      <c r="K13" s="375"/>
      <c r="L13" s="377" t="str">
        <f>IF(I13="Ap",J13,IF(I13="Bp",J13,""))</f>
        <v/>
      </c>
      <c r="M13" s="378" t="str">
        <f>IF((I13="Ap")*(K13&lt;10),$D$3*K13*(1+$K$2),IF((I13="Bp")*(K13&lt;10),$D$3*K13*(1+$K$2),""))</f>
        <v/>
      </c>
      <c r="N13" s="379" t="str">
        <f>IF((I13="Ap")*(K13&gt;=10)*(K13&lt;50),$D$3*K13*(1+$K$2),IF((I13="Bp")*(K13&gt;=10)*(K13&lt;50),$D$3*K13*(1+$K$2),""))</f>
        <v/>
      </c>
      <c r="O13" s="379" t="str">
        <f>IF((I13="Ap")*(K13&gt;=50)*(K13&lt;100),$D$3*K13*(1+$K$2),IF((I13="Bp")*(K13&gt;=50)*(K13&lt;100),$D$3*K13*(1+$K$2),""))</f>
        <v/>
      </c>
      <c r="P13" s="465" t="str">
        <f>IF((I13="Ap")*(K13&gt;100),$D$3*K13*(1+$K$2),IF((I13="Bp")*(K13&gt;100),$D$3*K13*(1+$K$2),""))</f>
        <v/>
      </c>
      <c r="Q13" s="378"/>
      <c r="R13" s="379"/>
      <c r="S13" s="379"/>
      <c r="T13" s="465"/>
      <c r="U13" s="378" t="str">
        <f>IF((I13="Bp")*(K13&lt;10),K13*$D$4*(1+$K$2),"")</f>
        <v/>
      </c>
      <c r="V13" s="379" t="str">
        <f>IF((I13="Bp")*(K13&gt;=10)*(K13&lt;50),K13*$D$4*(1+$K$2),"")</f>
        <v/>
      </c>
      <c r="W13" s="382" t="str">
        <f>IF((I13="Bp")*(K13&gt;=50)*(K13&lt;100),K13*$D$4*(1+$K$2),"")</f>
        <v/>
      </c>
      <c r="X13" s="380" t="str">
        <f t="shared" ref="X13:X76" si="0">IF((I13="Bp")*(K13&gt;=100),K13*$D$4*(1+$K$2),"")</f>
        <v/>
      </c>
      <c r="Y13" s="377" t="str">
        <f t="shared" ref="Y13:Y76" si="1">IF(I13="Bp",K13*(1+$K$2),"")</f>
        <v/>
      </c>
      <c r="Z13" s="381" t="str">
        <f t="shared" ref="Z13:Z44" si="2">IF(I13="Ap",K13*$F$2,IF(I13="Bp",K13*$F$2*(1+$K$2),""))</f>
        <v/>
      </c>
      <c r="AA13" s="381" t="str">
        <f t="shared" ref="AA13:AA44" si="3">IF(I13="Ap",K13*$H$3*(1+$K$2),IF(I13="Bp",K13*$H$3*(1+$K$2),""))</f>
        <v/>
      </c>
      <c r="AB13" s="378" t="str">
        <f t="shared" ref="AB13:AB44" si="4">IF((I13="Bp")*(K13&lt;5),K13*$F$4*$H$4*(1+$K$2),"")</f>
        <v/>
      </c>
      <c r="AC13" s="379" t="str">
        <f t="shared" ref="AC13:AC44" si="5">IF((I13="Bp")*(K13&gt;=5)*(K13&lt;100),K13*$F$4*$H$4*(1+$K$2),"")</f>
        <v/>
      </c>
      <c r="AD13" s="380" t="str">
        <f t="shared" ref="AD13:AD44" si="6">IF((I13="Bp")*(K13&gt;=100),K13*$F$4*$H$4*(1+$K$2),"")</f>
        <v/>
      </c>
      <c r="AE13" s="378" t="str">
        <f t="shared" ref="AE13:AE44" si="7">IF((I13="Ap")*(K13&lt;5),K13*$F$5*$H$4*(1+$K$2),"")</f>
        <v/>
      </c>
      <c r="AF13" s="379" t="str">
        <f t="shared" ref="AF13:AF44" si="8">IF((I13="Ap")*(K13&gt;=5)*(K13&lt;100),K13*$F$5*$H$4*(1+$K$2),"")</f>
        <v/>
      </c>
      <c r="AG13" s="382" t="str">
        <f t="shared" ref="AG13:AG44" si="9">IF((I13="Ap")*(K13&gt;=100),K13*$F$5*$H$4*(1+$K$2),"")</f>
        <v/>
      </c>
      <c r="AH13" s="378" t="str">
        <f t="shared" ref="AH13:AH44" si="10">IF((I13="St"),(K13*$H$2/1000)*$H$5*(1+$K$2),"")</f>
        <v/>
      </c>
      <c r="AI13" s="380" t="str">
        <f t="shared" ref="AI13:AI44" si="11">IF((I13="RF"),K13*$F$3*(1+$K$2),"")</f>
        <v/>
      </c>
      <c r="AJ13" s="383" t="str">
        <f t="shared" ref="AJ13:AJ44" si="12">IF($I13="EB",(F13*(1+$K$2)),"")</f>
        <v/>
      </c>
      <c r="AK13" s="382" t="str">
        <f t="shared" ref="AK13:AK76" si="13">IF($I13="EB",(AJ13*0.3)*$H$3*(1+$K$2),"")</f>
        <v/>
      </c>
      <c r="AL13" s="380" t="str">
        <f t="shared" ref="AL13:AL76" si="14">IF($I13="EB",(AJ13*0.2*0.1)*$H$4*(1+$K$2),"")</f>
        <v/>
      </c>
      <c r="AM13" s="381" t="str">
        <f t="shared" ref="AM13:AM44" si="15">IF(I13="CsT",G13+((F13/5)*G13),IF(I13="CsL",F13,""))</f>
        <v/>
      </c>
      <c r="AN13" s="382" t="str">
        <f t="shared" ref="AN13:AN44" si="16">IF(I13="CsB",(2*F13+((F13/4)*G13)),"")</f>
        <v/>
      </c>
      <c r="AO13" s="378" t="str">
        <f t="shared" ref="AO13:AO44" si="17">IF(I13="Gf",G13,"")</f>
        <v/>
      </c>
      <c r="AP13" s="379" t="str">
        <f t="shared" ref="AP13:AP44" si="18">IF(I13="Ap",2*(F13*(1+$K$2))+2*G13,IF(I13="Bp",2*(F13*(1+$K$2))+2*G13,""))</f>
        <v/>
      </c>
      <c r="AQ13" s="379" t="str">
        <f t="shared" ref="AQ13:AQ44" si="19">IF(AO13=0,(F13*(1+$K$2)),"")</f>
        <v/>
      </c>
      <c r="AR13" s="379" t="str">
        <f>IF(AND(AO13&gt;0,AO13&lt;=0.2),(F13*(1+$K$2)*AR$11),"")</f>
        <v/>
      </c>
      <c r="AS13" s="379" t="str">
        <f>IF(AND(AO13&gt;0.2,AO13&lt;=0.5),(F13*(1+$K$2)*AS$11),"")</f>
        <v/>
      </c>
      <c r="AT13" s="384" t="str">
        <f>IF(AND(AO13&gt;0.5,AO13&lt;=1),(F13*(1+$K$2)*AT$11),"")</f>
        <v/>
      </c>
      <c r="AU13" s="384" t="str">
        <f>IF(AND(AO13&gt;1,AO13&lt;=1.5),(F13*(1+$K$2)*AU$11),"")</f>
        <v/>
      </c>
      <c r="AV13" s="384" t="str">
        <f>IF(AND(AO13&gt;1.5,AO13&lt;=2),(F13*(1+$K$2)*AV$11),"")</f>
        <v/>
      </c>
      <c r="AW13" s="384" t="str">
        <f>IF(AND(AO13&gt;2,AO13&lt;=2.5),(F13*(1+$K$2)*AW$11),"")</f>
        <v/>
      </c>
      <c r="AX13" s="384" t="str">
        <f>IF(AND(AO13&gt;2.5,AO13&lt;=3),(F13*(1+$K$2)*AX$11),"")</f>
        <v/>
      </c>
      <c r="AY13" s="384" t="str">
        <f>IF(AND(AO13&gt;3,AO13&lt;=3.5),(F13*(1+$K$2)*AY$11),"")</f>
        <v/>
      </c>
      <c r="AZ13" s="385" t="str">
        <f>IF(AND(AO13&gt;3.5,AO13&lt;=4),(F13*(1+$K$2)*AZ$11),"")</f>
        <v/>
      </c>
      <c r="BA13" s="377" t="str">
        <f t="shared" ref="BA13:BA44" si="20">IF(I13="Sb",K13,"")</f>
        <v/>
      </c>
    </row>
    <row r="14" spans="1:53" x14ac:dyDescent="0.25">
      <c r="A14" s="372"/>
      <c r="B14" s="373"/>
      <c r="C14" s="373"/>
      <c r="D14" s="374"/>
      <c r="E14" s="374"/>
      <c r="F14" s="375"/>
      <c r="G14" s="375"/>
      <c r="H14" s="375"/>
      <c r="I14" s="376"/>
      <c r="J14" s="376"/>
      <c r="K14" s="375"/>
      <c r="L14" s="377" t="str">
        <f t="shared" ref="L14:L77" si="21">IF(I14="Ap",J14,IF(I14="Bp",J14,""))</f>
        <v/>
      </c>
      <c r="M14" s="378" t="str">
        <f t="shared" ref="M14:M77" si="22">IF((I14="Ap")*(K14&lt;10),$D$3*K14*(1+$K$2),IF((I14="Bp")*(K14&lt;10),$D$3*K14*(1+$K$2),""))</f>
        <v/>
      </c>
      <c r="N14" s="379" t="str">
        <f t="shared" ref="N14:N77" si="23">IF((I14="Ap")*(K14&gt;=10)*(K14&lt;50),$D$3*K14*(1+$K$2),IF((I14="Bp")*(K14&gt;=10)*(K14&lt;50),$D$3*K14*(1+$K$2),""))</f>
        <v/>
      </c>
      <c r="O14" s="379" t="str">
        <f t="shared" ref="O14:O77" si="24">IF((I14="Ap")*(K14&gt;=50)*(K14&lt;100),$D$3*K14*(1+$K$2),IF((I14="Bp")*(K14&gt;=50)*(K14&lt;100),$D$3*K14*(1+$K$2),""))</f>
        <v/>
      </c>
      <c r="P14" s="465" t="str">
        <f>IF((I14="Ap")*(K14&gt;100),$D$3*K14*(1+$K$2),IF((I14="Bp")*(K14&gt;100),$D$3*K14*(1+$K$2),""))</f>
        <v/>
      </c>
      <c r="Q14" s="378"/>
      <c r="R14" s="379"/>
      <c r="S14" s="379"/>
      <c r="T14" s="465"/>
      <c r="U14" s="378" t="str">
        <f t="shared" ref="U14:U77" si="25">IF((I14="Bp")*(K14&lt;10),K14*$D$4*(1+$K$2),"")</f>
        <v/>
      </c>
      <c r="V14" s="379" t="str">
        <f t="shared" ref="V14:V77" si="26">IF((I14="Bp")*(K14&gt;=10)*(K14&lt;50),K14*$D$4*(1+$K$2),"")</f>
        <v/>
      </c>
      <c r="W14" s="382" t="str">
        <f t="shared" ref="W14:W77" si="27">IF((I14="Bp")*(K14&gt;=50)*(K14&lt;100),K14*$D$4*(1+$K$2),"")</f>
        <v/>
      </c>
      <c r="X14" s="380" t="str">
        <f t="shared" si="0"/>
        <v/>
      </c>
      <c r="Y14" s="377" t="str">
        <f t="shared" si="1"/>
        <v/>
      </c>
      <c r="Z14" s="381" t="str">
        <f t="shared" si="2"/>
        <v/>
      </c>
      <c r="AA14" s="381" t="str">
        <f t="shared" si="3"/>
        <v/>
      </c>
      <c r="AB14" s="378" t="str">
        <f t="shared" si="4"/>
        <v/>
      </c>
      <c r="AC14" s="379" t="str">
        <f t="shared" si="5"/>
        <v/>
      </c>
      <c r="AD14" s="380" t="str">
        <f t="shared" si="6"/>
        <v/>
      </c>
      <c r="AE14" s="378" t="str">
        <f t="shared" si="7"/>
        <v/>
      </c>
      <c r="AF14" s="379" t="str">
        <f t="shared" si="8"/>
        <v/>
      </c>
      <c r="AG14" s="382" t="str">
        <f t="shared" si="9"/>
        <v/>
      </c>
      <c r="AH14" s="378" t="str">
        <f t="shared" si="10"/>
        <v/>
      </c>
      <c r="AI14" s="380" t="str">
        <f t="shared" si="11"/>
        <v/>
      </c>
      <c r="AJ14" s="383" t="str">
        <f t="shared" si="12"/>
        <v/>
      </c>
      <c r="AK14" s="382" t="str">
        <f t="shared" si="13"/>
        <v/>
      </c>
      <c r="AL14" s="380" t="str">
        <f t="shared" si="14"/>
        <v/>
      </c>
      <c r="AM14" s="381" t="str">
        <f t="shared" si="15"/>
        <v/>
      </c>
      <c r="AN14" s="382" t="str">
        <f t="shared" si="16"/>
        <v/>
      </c>
      <c r="AO14" s="378" t="str">
        <f t="shared" si="17"/>
        <v/>
      </c>
      <c r="AP14" s="379" t="str">
        <f t="shared" si="18"/>
        <v/>
      </c>
      <c r="AQ14" s="379" t="str">
        <f t="shared" si="19"/>
        <v/>
      </c>
      <c r="AR14" s="379" t="str">
        <f t="shared" ref="AR14:AR77" si="28">IF(AND(AO14&gt;0,AO14&lt;=0.2),(F14*(1+$K$2)*AR$11),"")</f>
        <v/>
      </c>
      <c r="AS14" s="379" t="str">
        <f t="shared" ref="AS14:AS77" si="29">IF(AND(AO14&gt;0.2,AO14&lt;=0.5),(F14*(1+$K$2)*AS$11),"")</f>
        <v/>
      </c>
      <c r="AT14" s="384" t="str">
        <f t="shared" ref="AT14:AT77" si="30">IF(AND(AO14&gt;0.5,AO14&lt;=1),(F14*(1+$K$2)*AT$11),"")</f>
        <v/>
      </c>
      <c r="AU14" s="384" t="str">
        <f t="shared" ref="AU14:AU77" si="31">IF(AND(AO14&gt;1,AO14&lt;=1.5),(F14*(1+$K$2)*AU$11),"")</f>
        <v/>
      </c>
      <c r="AV14" s="384" t="str">
        <f t="shared" ref="AV14:AV77" si="32">IF(AND(AO14&gt;1.5,AO14&lt;=2),(F14*(1+$K$2)*AV$11),"")</f>
        <v/>
      </c>
      <c r="AW14" s="384" t="str">
        <f t="shared" ref="AW14:AW77" si="33">IF(AND(AO14&gt;2,AO14&lt;=2.5),(F14*(1+$K$2)*AW$11),"")</f>
        <v/>
      </c>
      <c r="AX14" s="384" t="str">
        <f t="shared" ref="AX14:AX77" si="34">IF(AND(AO14&gt;2.5,AO14&lt;=3),(F14*(1+$K$2)*AX$11),"")</f>
        <v/>
      </c>
      <c r="AY14" s="384" t="str">
        <f t="shared" ref="AY14:AY77" si="35">IF(AND(AO14&gt;3,AO14&lt;=3.5),(F14*(1+$K$2)*AY$11),"")</f>
        <v/>
      </c>
      <c r="AZ14" s="385" t="str">
        <f t="shared" ref="AZ14:AZ77" si="36">IF(AND(AO14&gt;3.5,AO14&lt;=4),(F14*(1+$K$2)*AZ$11),"")</f>
        <v/>
      </c>
      <c r="BA14" s="377" t="str">
        <f t="shared" si="20"/>
        <v/>
      </c>
    </row>
    <row r="15" spans="1:53" x14ac:dyDescent="0.25">
      <c r="A15" s="372"/>
      <c r="B15" s="373"/>
      <c r="C15" s="373"/>
      <c r="D15" s="374"/>
      <c r="E15" s="374"/>
      <c r="F15" s="375"/>
      <c r="G15" s="375"/>
      <c r="H15" s="375"/>
      <c r="I15" s="376"/>
      <c r="J15" s="376"/>
      <c r="K15" s="375"/>
      <c r="L15" s="377" t="str">
        <f t="shared" si="21"/>
        <v/>
      </c>
      <c r="M15" s="378" t="str">
        <f t="shared" si="22"/>
        <v/>
      </c>
      <c r="N15" s="379" t="str">
        <f t="shared" si="23"/>
        <v/>
      </c>
      <c r="O15" s="379" t="str">
        <f t="shared" si="24"/>
        <v/>
      </c>
      <c r="P15" s="465" t="str">
        <f t="shared" ref="P15:P78" si="37">IF((I15="Ap")*(K15&gt;100),$D$3*K15*(1+$K$2),IF((I15="Bp")*(K15&gt;100),$D$3*K15*(1+$K$2),""))</f>
        <v/>
      </c>
      <c r="Q15" s="378"/>
      <c r="R15" s="379"/>
      <c r="S15" s="379"/>
      <c r="T15" s="465"/>
      <c r="U15" s="378" t="str">
        <f t="shared" si="25"/>
        <v/>
      </c>
      <c r="V15" s="379" t="str">
        <f t="shared" si="26"/>
        <v/>
      </c>
      <c r="W15" s="382" t="str">
        <f t="shared" si="27"/>
        <v/>
      </c>
      <c r="X15" s="380" t="str">
        <f t="shared" si="0"/>
        <v/>
      </c>
      <c r="Y15" s="377" t="str">
        <f t="shared" si="1"/>
        <v/>
      </c>
      <c r="Z15" s="381" t="str">
        <f t="shared" si="2"/>
        <v/>
      </c>
      <c r="AA15" s="381" t="str">
        <f t="shared" si="3"/>
        <v/>
      </c>
      <c r="AB15" s="378" t="str">
        <f t="shared" si="4"/>
        <v/>
      </c>
      <c r="AC15" s="379" t="str">
        <f t="shared" si="5"/>
        <v/>
      </c>
      <c r="AD15" s="380" t="str">
        <f t="shared" si="6"/>
        <v/>
      </c>
      <c r="AE15" s="378" t="str">
        <f t="shared" si="7"/>
        <v/>
      </c>
      <c r="AF15" s="379" t="str">
        <f t="shared" si="8"/>
        <v/>
      </c>
      <c r="AG15" s="382" t="str">
        <f t="shared" si="9"/>
        <v/>
      </c>
      <c r="AH15" s="378" t="str">
        <f t="shared" si="10"/>
        <v/>
      </c>
      <c r="AI15" s="380" t="str">
        <f t="shared" si="11"/>
        <v/>
      </c>
      <c r="AJ15" s="383" t="str">
        <f t="shared" si="12"/>
        <v/>
      </c>
      <c r="AK15" s="382" t="str">
        <f t="shared" si="13"/>
        <v/>
      </c>
      <c r="AL15" s="380" t="str">
        <f t="shared" si="14"/>
        <v/>
      </c>
      <c r="AM15" s="381" t="str">
        <f t="shared" si="15"/>
        <v/>
      </c>
      <c r="AN15" s="382" t="str">
        <f t="shared" si="16"/>
        <v/>
      </c>
      <c r="AO15" s="378" t="str">
        <f t="shared" si="17"/>
        <v/>
      </c>
      <c r="AP15" s="379" t="str">
        <f t="shared" si="18"/>
        <v/>
      </c>
      <c r="AQ15" s="379" t="str">
        <f t="shared" si="19"/>
        <v/>
      </c>
      <c r="AR15" s="379" t="str">
        <f t="shared" si="28"/>
        <v/>
      </c>
      <c r="AS15" s="379" t="str">
        <f t="shared" si="29"/>
        <v/>
      </c>
      <c r="AT15" s="384" t="str">
        <f t="shared" si="30"/>
        <v/>
      </c>
      <c r="AU15" s="384" t="str">
        <f t="shared" si="31"/>
        <v/>
      </c>
      <c r="AV15" s="384" t="str">
        <f t="shared" si="32"/>
        <v/>
      </c>
      <c r="AW15" s="384" t="str">
        <f t="shared" si="33"/>
        <v/>
      </c>
      <c r="AX15" s="384" t="str">
        <f t="shared" si="34"/>
        <v/>
      </c>
      <c r="AY15" s="384" t="str">
        <f t="shared" si="35"/>
        <v/>
      </c>
      <c r="AZ15" s="385" t="str">
        <f t="shared" si="36"/>
        <v/>
      </c>
      <c r="BA15" s="377" t="str">
        <f t="shared" si="20"/>
        <v/>
      </c>
    </row>
    <row r="16" spans="1:53" x14ac:dyDescent="0.25">
      <c r="A16" s="372"/>
      <c r="B16" s="373"/>
      <c r="C16" s="373"/>
      <c r="D16" s="374"/>
      <c r="E16" s="374"/>
      <c r="F16" s="375"/>
      <c r="G16" s="375"/>
      <c r="H16" s="375"/>
      <c r="I16" s="376"/>
      <c r="J16" s="376"/>
      <c r="K16" s="375"/>
      <c r="L16" s="377" t="str">
        <f t="shared" si="21"/>
        <v/>
      </c>
      <c r="M16" s="378" t="str">
        <f t="shared" si="22"/>
        <v/>
      </c>
      <c r="N16" s="379" t="str">
        <f t="shared" si="23"/>
        <v/>
      </c>
      <c r="O16" s="379" t="str">
        <f t="shared" si="24"/>
        <v/>
      </c>
      <c r="P16" s="465" t="str">
        <f t="shared" si="37"/>
        <v/>
      </c>
      <c r="Q16" s="378"/>
      <c r="R16" s="379"/>
      <c r="S16" s="379"/>
      <c r="T16" s="465"/>
      <c r="U16" s="378" t="str">
        <f t="shared" si="25"/>
        <v/>
      </c>
      <c r="V16" s="379" t="str">
        <f t="shared" si="26"/>
        <v/>
      </c>
      <c r="W16" s="382" t="str">
        <f t="shared" si="27"/>
        <v/>
      </c>
      <c r="X16" s="380" t="str">
        <f t="shared" si="0"/>
        <v/>
      </c>
      <c r="Y16" s="377" t="str">
        <f t="shared" si="1"/>
        <v/>
      </c>
      <c r="Z16" s="381" t="str">
        <f t="shared" si="2"/>
        <v/>
      </c>
      <c r="AA16" s="381" t="str">
        <f t="shared" si="3"/>
        <v/>
      </c>
      <c r="AB16" s="378" t="str">
        <f t="shared" si="4"/>
        <v/>
      </c>
      <c r="AC16" s="379" t="str">
        <f t="shared" si="5"/>
        <v/>
      </c>
      <c r="AD16" s="380" t="str">
        <f t="shared" si="6"/>
        <v/>
      </c>
      <c r="AE16" s="378" t="str">
        <f t="shared" si="7"/>
        <v/>
      </c>
      <c r="AF16" s="379" t="str">
        <f t="shared" si="8"/>
        <v/>
      </c>
      <c r="AG16" s="382" t="str">
        <f t="shared" si="9"/>
        <v/>
      </c>
      <c r="AH16" s="378" t="str">
        <f t="shared" si="10"/>
        <v/>
      </c>
      <c r="AI16" s="380" t="str">
        <f t="shared" si="11"/>
        <v/>
      </c>
      <c r="AJ16" s="383" t="str">
        <f t="shared" si="12"/>
        <v/>
      </c>
      <c r="AK16" s="382" t="str">
        <f t="shared" si="13"/>
        <v/>
      </c>
      <c r="AL16" s="380" t="str">
        <f t="shared" si="14"/>
        <v/>
      </c>
      <c r="AM16" s="381" t="str">
        <f t="shared" si="15"/>
        <v/>
      </c>
      <c r="AN16" s="382" t="str">
        <f t="shared" si="16"/>
        <v/>
      </c>
      <c r="AO16" s="378" t="str">
        <f t="shared" si="17"/>
        <v/>
      </c>
      <c r="AP16" s="379" t="str">
        <f t="shared" si="18"/>
        <v/>
      </c>
      <c r="AQ16" s="379" t="str">
        <f t="shared" si="19"/>
        <v/>
      </c>
      <c r="AR16" s="379" t="str">
        <f t="shared" si="28"/>
        <v/>
      </c>
      <c r="AS16" s="379" t="str">
        <f t="shared" si="29"/>
        <v/>
      </c>
      <c r="AT16" s="384" t="str">
        <f t="shared" si="30"/>
        <v/>
      </c>
      <c r="AU16" s="384" t="str">
        <f t="shared" si="31"/>
        <v/>
      </c>
      <c r="AV16" s="384" t="str">
        <f t="shared" si="32"/>
        <v/>
      </c>
      <c r="AW16" s="384" t="str">
        <f t="shared" si="33"/>
        <v/>
      </c>
      <c r="AX16" s="384" t="str">
        <f t="shared" si="34"/>
        <v/>
      </c>
      <c r="AY16" s="384" t="str">
        <f t="shared" si="35"/>
        <v/>
      </c>
      <c r="AZ16" s="385" t="str">
        <f t="shared" si="36"/>
        <v/>
      </c>
      <c r="BA16" s="377" t="str">
        <f t="shared" si="20"/>
        <v/>
      </c>
    </row>
    <row r="17" spans="1:53" x14ac:dyDescent="0.25">
      <c r="A17" s="372"/>
      <c r="B17" s="373"/>
      <c r="C17" s="373"/>
      <c r="D17" s="374"/>
      <c r="E17" s="374"/>
      <c r="F17" s="375"/>
      <c r="G17" s="375"/>
      <c r="H17" s="375"/>
      <c r="I17" s="376"/>
      <c r="J17" s="376"/>
      <c r="K17" s="375"/>
      <c r="L17" s="377" t="str">
        <f t="shared" si="21"/>
        <v/>
      </c>
      <c r="M17" s="378" t="str">
        <f t="shared" si="22"/>
        <v/>
      </c>
      <c r="N17" s="379" t="str">
        <f t="shared" si="23"/>
        <v/>
      </c>
      <c r="O17" s="379" t="str">
        <f t="shared" si="24"/>
        <v/>
      </c>
      <c r="P17" s="465" t="str">
        <f t="shared" si="37"/>
        <v/>
      </c>
      <c r="Q17" s="378"/>
      <c r="R17" s="379"/>
      <c r="S17" s="379"/>
      <c r="T17" s="465"/>
      <c r="U17" s="378" t="str">
        <f t="shared" si="25"/>
        <v/>
      </c>
      <c r="V17" s="379" t="str">
        <f t="shared" si="26"/>
        <v/>
      </c>
      <c r="W17" s="382" t="str">
        <f t="shared" si="27"/>
        <v/>
      </c>
      <c r="X17" s="380" t="str">
        <f t="shared" si="0"/>
        <v/>
      </c>
      <c r="Y17" s="377" t="str">
        <f t="shared" si="1"/>
        <v/>
      </c>
      <c r="Z17" s="381" t="str">
        <f t="shared" si="2"/>
        <v/>
      </c>
      <c r="AA17" s="381" t="str">
        <f t="shared" si="3"/>
        <v/>
      </c>
      <c r="AB17" s="378" t="str">
        <f t="shared" si="4"/>
        <v/>
      </c>
      <c r="AC17" s="379" t="str">
        <f t="shared" si="5"/>
        <v/>
      </c>
      <c r="AD17" s="380" t="str">
        <f t="shared" si="6"/>
        <v/>
      </c>
      <c r="AE17" s="378" t="str">
        <f t="shared" si="7"/>
        <v/>
      </c>
      <c r="AF17" s="379" t="str">
        <f t="shared" si="8"/>
        <v/>
      </c>
      <c r="AG17" s="382" t="str">
        <f t="shared" si="9"/>
        <v/>
      </c>
      <c r="AH17" s="378" t="str">
        <f t="shared" si="10"/>
        <v/>
      </c>
      <c r="AI17" s="380" t="str">
        <f t="shared" si="11"/>
        <v/>
      </c>
      <c r="AJ17" s="383" t="str">
        <f t="shared" si="12"/>
        <v/>
      </c>
      <c r="AK17" s="382" t="str">
        <f t="shared" si="13"/>
        <v/>
      </c>
      <c r="AL17" s="380" t="str">
        <f t="shared" si="14"/>
        <v/>
      </c>
      <c r="AM17" s="381" t="str">
        <f t="shared" si="15"/>
        <v/>
      </c>
      <c r="AN17" s="382" t="str">
        <f t="shared" si="16"/>
        <v/>
      </c>
      <c r="AO17" s="378" t="str">
        <f t="shared" si="17"/>
        <v/>
      </c>
      <c r="AP17" s="379" t="str">
        <f t="shared" si="18"/>
        <v/>
      </c>
      <c r="AQ17" s="379" t="str">
        <f t="shared" si="19"/>
        <v/>
      </c>
      <c r="AR17" s="379" t="str">
        <f t="shared" si="28"/>
        <v/>
      </c>
      <c r="AS17" s="379" t="str">
        <f t="shared" si="29"/>
        <v/>
      </c>
      <c r="AT17" s="384" t="str">
        <f t="shared" si="30"/>
        <v/>
      </c>
      <c r="AU17" s="384" t="str">
        <f t="shared" si="31"/>
        <v/>
      </c>
      <c r="AV17" s="384" t="str">
        <f t="shared" si="32"/>
        <v/>
      </c>
      <c r="AW17" s="384" t="str">
        <f t="shared" si="33"/>
        <v/>
      </c>
      <c r="AX17" s="384" t="str">
        <f t="shared" si="34"/>
        <v/>
      </c>
      <c r="AY17" s="384" t="str">
        <f t="shared" si="35"/>
        <v/>
      </c>
      <c r="AZ17" s="385" t="str">
        <f t="shared" si="36"/>
        <v/>
      </c>
      <c r="BA17" s="377" t="str">
        <f t="shared" si="20"/>
        <v/>
      </c>
    </row>
    <row r="18" spans="1:53" x14ac:dyDescent="0.25">
      <c r="A18" s="372"/>
      <c r="B18" s="373"/>
      <c r="C18" s="373"/>
      <c r="D18" s="374"/>
      <c r="E18" s="374"/>
      <c r="F18" s="375"/>
      <c r="G18" s="375"/>
      <c r="H18" s="375"/>
      <c r="I18" s="376"/>
      <c r="J18" s="376"/>
      <c r="K18" s="375"/>
      <c r="L18" s="377" t="str">
        <f t="shared" si="21"/>
        <v/>
      </c>
      <c r="M18" s="378" t="str">
        <f t="shared" si="22"/>
        <v/>
      </c>
      <c r="N18" s="379" t="str">
        <f t="shared" si="23"/>
        <v/>
      </c>
      <c r="O18" s="379" t="str">
        <f t="shared" si="24"/>
        <v/>
      </c>
      <c r="P18" s="465" t="str">
        <f t="shared" si="37"/>
        <v/>
      </c>
      <c r="Q18" s="378"/>
      <c r="R18" s="379"/>
      <c r="S18" s="379"/>
      <c r="T18" s="465"/>
      <c r="U18" s="378" t="str">
        <f t="shared" si="25"/>
        <v/>
      </c>
      <c r="V18" s="379" t="str">
        <f t="shared" si="26"/>
        <v/>
      </c>
      <c r="W18" s="382" t="str">
        <f t="shared" si="27"/>
        <v/>
      </c>
      <c r="X18" s="380" t="str">
        <f t="shared" si="0"/>
        <v/>
      </c>
      <c r="Y18" s="377" t="str">
        <f t="shared" si="1"/>
        <v/>
      </c>
      <c r="Z18" s="381" t="str">
        <f t="shared" si="2"/>
        <v/>
      </c>
      <c r="AA18" s="381" t="str">
        <f t="shared" si="3"/>
        <v/>
      </c>
      <c r="AB18" s="378" t="str">
        <f t="shared" si="4"/>
        <v/>
      </c>
      <c r="AC18" s="379" t="str">
        <f t="shared" si="5"/>
        <v/>
      </c>
      <c r="AD18" s="380" t="str">
        <f t="shared" si="6"/>
        <v/>
      </c>
      <c r="AE18" s="378" t="str">
        <f t="shared" si="7"/>
        <v/>
      </c>
      <c r="AF18" s="379" t="str">
        <f t="shared" si="8"/>
        <v/>
      </c>
      <c r="AG18" s="382" t="str">
        <f t="shared" si="9"/>
        <v/>
      </c>
      <c r="AH18" s="378" t="str">
        <f t="shared" si="10"/>
        <v/>
      </c>
      <c r="AI18" s="380" t="str">
        <f t="shared" si="11"/>
        <v/>
      </c>
      <c r="AJ18" s="383" t="str">
        <f t="shared" si="12"/>
        <v/>
      </c>
      <c r="AK18" s="382" t="str">
        <f t="shared" si="13"/>
        <v/>
      </c>
      <c r="AL18" s="380" t="str">
        <f t="shared" si="14"/>
        <v/>
      </c>
      <c r="AM18" s="381" t="str">
        <f t="shared" si="15"/>
        <v/>
      </c>
      <c r="AN18" s="382" t="str">
        <f t="shared" si="16"/>
        <v/>
      </c>
      <c r="AO18" s="378" t="str">
        <f t="shared" si="17"/>
        <v/>
      </c>
      <c r="AP18" s="379" t="str">
        <f t="shared" si="18"/>
        <v/>
      </c>
      <c r="AQ18" s="379" t="str">
        <f t="shared" si="19"/>
        <v/>
      </c>
      <c r="AR18" s="379" t="str">
        <f t="shared" si="28"/>
        <v/>
      </c>
      <c r="AS18" s="379" t="str">
        <f t="shared" si="29"/>
        <v/>
      </c>
      <c r="AT18" s="384" t="str">
        <f t="shared" si="30"/>
        <v/>
      </c>
      <c r="AU18" s="384" t="str">
        <f t="shared" si="31"/>
        <v/>
      </c>
      <c r="AV18" s="384" t="str">
        <f t="shared" si="32"/>
        <v/>
      </c>
      <c r="AW18" s="384" t="str">
        <f t="shared" si="33"/>
        <v/>
      </c>
      <c r="AX18" s="384" t="str">
        <f t="shared" si="34"/>
        <v/>
      </c>
      <c r="AY18" s="384" t="str">
        <f t="shared" si="35"/>
        <v/>
      </c>
      <c r="AZ18" s="385" t="str">
        <f t="shared" si="36"/>
        <v/>
      </c>
      <c r="BA18" s="377" t="str">
        <f t="shared" si="20"/>
        <v/>
      </c>
    </row>
    <row r="19" spans="1:53" x14ac:dyDescent="0.25">
      <c r="A19" s="372"/>
      <c r="B19" s="373"/>
      <c r="C19" s="373"/>
      <c r="D19" s="374"/>
      <c r="E19" s="374"/>
      <c r="F19" s="375"/>
      <c r="G19" s="375"/>
      <c r="H19" s="375"/>
      <c r="I19" s="376"/>
      <c r="J19" s="376"/>
      <c r="K19" s="375"/>
      <c r="L19" s="377" t="str">
        <f t="shared" si="21"/>
        <v/>
      </c>
      <c r="M19" s="378" t="str">
        <f t="shared" si="22"/>
        <v/>
      </c>
      <c r="N19" s="379" t="str">
        <f t="shared" si="23"/>
        <v/>
      </c>
      <c r="O19" s="379" t="str">
        <f t="shared" si="24"/>
        <v/>
      </c>
      <c r="P19" s="465" t="str">
        <f t="shared" si="37"/>
        <v/>
      </c>
      <c r="Q19" s="378"/>
      <c r="R19" s="379"/>
      <c r="S19" s="379"/>
      <c r="T19" s="465"/>
      <c r="U19" s="378" t="str">
        <f t="shared" si="25"/>
        <v/>
      </c>
      <c r="V19" s="379" t="str">
        <f t="shared" si="26"/>
        <v/>
      </c>
      <c r="W19" s="382" t="str">
        <f t="shared" si="27"/>
        <v/>
      </c>
      <c r="X19" s="380" t="str">
        <f t="shared" si="0"/>
        <v/>
      </c>
      <c r="Y19" s="377" t="str">
        <f t="shared" si="1"/>
        <v/>
      </c>
      <c r="Z19" s="381" t="str">
        <f t="shared" si="2"/>
        <v/>
      </c>
      <c r="AA19" s="381" t="str">
        <f t="shared" si="3"/>
        <v/>
      </c>
      <c r="AB19" s="378" t="str">
        <f t="shared" si="4"/>
        <v/>
      </c>
      <c r="AC19" s="379" t="str">
        <f t="shared" si="5"/>
        <v/>
      </c>
      <c r="AD19" s="380" t="str">
        <f t="shared" si="6"/>
        <v/>
      </c>
      <c r="AE19" s="378" t="str">
        <f t="shared" si="7"/>
        <v/>
      </c>
      <c r="AF19" s="379" t="str">
        <f t="shared" si="8"/>
        <v/>
      </c>
      <c r="AG19" s="382" t="str">
        <f t="shared" si="9"/>
        <v/>
      </c>
      <c r="AH19" s="378" t="str">
        <f t="shared" si="10"/>
        <v/>
      </c>
      <c r="AI19" s="380" t="str">
        <f t="shared" si="11"/>
        <v/>
      </c>
      <c r="AJ19" s="383" t="str">
        <f t="shared" si="12"/>
        <v/>
      </c>
      <c r="AK19" s="382" t="str">
        <f t="shared" si="13"/>
        <v/>
      </c>
      <c r="AL19" s="380" t="str">
        <f t="shared" si="14"/>
        <v/>
      </c>
      <c r="AM19" s="381" t="str">
        <f t="shared" si="15"/>
        <v/>
      </c>
      <c r="AN19" s="382" t="str">
        <f t="shared" si="16"/>
        <v/>
      </c>
      <c r="AO19" s="378" t="str">
        <f t="shared" si="17"/>
        <v/>
      </c>
      <c r="AP19" s="379" t="str">
        <f t="shared" si="18"/>
        <v/>
      </c>
      <c r="AQ19" s="379" t="str">
        <f t="shared" si="19"/>
        <v/>
      </c>
      <c r="AR19" s="379" t="str">
        <f t="shared" si="28"/>
        <v/>
      </c>
      <c r="AS19" s="379" t="str">
        <f t="shared" si="29"/>
        <v/>
      </c>
      <c r="AT19" s="384" t="str">
        <f t="shared" si="30"/>
        <v/>
      </c>
      <c r="AU19" s="384" t="str">
        <f t="shared" si="31"/>
        <v/>
      </c>
      <c r="AV19" s="384" t="str">
        <f t="shared" si="32"/>
        <v/>
      </c>
      <c r="AW19" s="384" t="str">
        <f t="shared" si="33"/>
        <v/>
      </c>
      <c r="AX19" s="384" t="str">
        <f t="shared" si="34"/>
        <v/>
      </c>
      <c r="AY19" s="384" t="str">
        <f t="shared" si="35"/>
        <v/>
      </c>
      <c r="AZ19" s="385" t="str">
        <f t="shared" si="36"/>
        <v/>
      </c>
      <c r="BA19" s="377" t="str">
        <f t="shared" si="20"/>
        <v/>
      </c>
    </row>
    <row r="20" spans="1:53" x14ac:dyDescent="0.25">
      <c r="A20" s="372"/>
      <c r="B20" s="373"/>
      <c r="C20" s="373"/>
      <c r="D20" s="374"/>
      <c r="E20" s="374"/>
      <c r="F20" s="375"/>
      <c r="G20" s="375"/>
      <c r="H20" s="375"/>
      <c r="I20" s="376"/>
      <c r="J20" s="376"/>
      <c r="K20" s="375"/>
      <c r="L20" s="377" t="str">
        <f t="shared" si="21"/>
        <v/>
      </c>
      <c r="M20" s="378" t="str">
        <f t="shared" si="22"/>
        <v/>
      </c>
      <c r="N20" s="379" t="str">
        <f t="shared" si="23"/>
        <v/>
      </c>
      <c r="O20" s="379" t="str">
        <f t="shared" si="24"/>
        <v/>
      </c>
      <c r="P20" s="465" t="str">
        <f t="shared" si="37"/>
        <v/>
      </c>
      <c r="Q20" s="378"/>
      <c r="R20" s="379"/>
      <c r="S20" s="379"/>
      <c r="T20" s="465"/>
      <c r="U20" s="378" t="str">
        <f t="shared" si="25"/>
        <v/>
      </c>
      <c r="V20" s="379" t="str">
        <f t="shared" si="26"/>
        <v/>
      </c>
      <c r="W20" s="382" t="str">
        <f t="shared" si="27"/>
        <v/>
      </c>
      <c r="X20" s="380" t="str">
        <f t="shared" si="0"/>
        <v/>
      </c>
      <c r="Y20" s="377" t="str">
        <f t="shared" si="1"/>
        <v/>
      </c>
      <c r="Z20" s="381" t="str">
        <f t="shared" si="2"/>
        <v/>
      </c>
      <c r="AA20" s="381" t="str">
        <f t="shared" si="3"/>
        <v/>
      </c>
      <c r="AB20" s="378" t="str">
        <f t="shared" si="4"/>
        <v/>
      </c>
      <c r="AC20" s="379" t="str">
        <f t="shared" si="5"/>
        <v/>
      </c>
      <c r="AD20" s="380" t="str">
        <f t="shared" si="6"/>
        <v/>
      </c>
      <c r="AE20" s="378" t="str">
        <f t="shared" si="7"/>
        <v/>
      </c>
      <c r="AF20" s="379" t="str">
        <f t="shared" si="8"/>
        <v/>
      </c>
      <c r="AG20" s="382" t="str">
        <f t="shared" si="9"/>
        <v/>
      </c>
      <c r="AH20" s="378" t="str">
        <f t="shared" si="10"/>
        <v/>
      </c>
      <c r="AI20" s="380" t="str">
        <f t="shared" si="11"/>
        <v/>
      </c>
      <c r="AJ20" s="383" t="str">
        <f t="shared" si="12"/>
        <v/>
      </c>
      <c r="AK20" s="382" t="str">
        <f t="shared" si="13"/>
        <v/>
      </c>
      <c r="AL20" s="380" t="str">
        <f t="shared" si="14"/>
        <v/>
      </c>
      <c r="AM20" s="381" t="str">
        <f t="shared" si="15"/>
        <v/>
      </c>
      <c r="AN20" s="382" t="str">
        <f t="shared" si="16"/>
        <v/>
      </c>
      <c r="AO20" s="378" t="str">
        <f t="shared" si="17"/>
        <v/>
      </c>
      <c r="AP20" s="379" t="str">
        <f t="shared" si="18"/>
        <v/>
      </c>
      <c r="AQ20" s="379" t="str">
        <f t="shared" si="19"/>
        <v/>
      </c>
      <c r="AR20" s="379" t="str">
        <f t="shared" si="28"/>
        <v/>
      </c>
      <c r="AS20" s="379" t="str">
        <f t="shared" si="29"/>
        <v/>
      </c>
      <c r="AT20" s="384" t="str">
        <f t="shared" si="30"/>
        <v/>
      </c>
      <c r="AU20" s="384" t="str">
        <f t="shared" si="31"/>
        <v/>
      </c>
      <c r="AV20" s="384" t="str">
        <f t="shared" si="32"/>
        <v/>
      </c>
      <c r="AW20" s="384" t="str">
        <f t="shared" si="33"/>
        <v/>
      </c>
      <c r="AX20" s="384" t="str">
        <f t="shared" si="34"/>
        <v/>
      </c>
      <c r="AY20" s="384" t="str">
        <f t="shared" si="35"/>
        <v/>
      </c>
      <c r="AZ20" s="385" t="str">
        <f t="shared" si="36"/>
        <v/>
      </c>
      <c r="BA20" s="377" t="str">
        <f t="shared" si="20"/>
        <v/>
      </c>
    </row>
    <row r="21" spans="1:53" x14ac:dyDescent="0.25">
      <c r="A21" s="372"/>
      <c r="B21" s="373"/>
      <c r="C21" s="373"/>
      <c r="D21" s="374"/>
      <c r="E21" s="374"/>
      <c r="F21" s="375"/>
      <c r="G21" s="375"/>
      <c r="H21" s="375"/>
      <c r="I21" s="376"/>
      <c r="J21" s="376"/>
      <c r="K21" s="375"/>
      <c r="L21" s="377" t="str">
        <f t="shared" si="21"/>
        <v/>
      </c>
      <c r="M21" s="378" t="str">
        <f t="shared" si="22"/>
        <v/>
      </c>
      <c r="N21" s="379" t="str">
        <f t="shared" si="23"/>
        <v/>
      </c>
      <c r="O21" s="379" t="str">
        <f t="shared" si="24"/>
        <v/>
      </c>
      <c r="P21" s="465" t="str">
        <f t="shared" si="37"/>
        <v/>
      </c>
      <c r="Q21" s="378"/>
      <c r="R21" s="379"/>
      <c r="S21" s="379"/>
      <c r="T21" s="465"/>
      <c r="U21" s="378" t="str">
        <f t="shared" si="25"/>
        <v/>
      </c>
      <c r="V21" s="379" t="str">
        <f t="shared" si="26"/>
        <v/>
      </c>
      <c r="W21" s="382" t="str">
        <f t="shared" si="27"/>
        <v/>
      </c>
      <c r="X21" s="380" t="str">
        <f t="shared" si="0"/>
        <v/>
      </c>
      <c r="Y21" s="377" t="str">
        <f t="shared" si="1"/>
        <v/>
      </c>
      <c r="Z21" s="381" t="str">
        <f t="shared" si="2"/>
        <v/>
      </c>
      <c r="AA21" s="381" t="str">
        <f t="shared" si="3"/>
        <v/>
      </c>
      <c r="AB21" s="378" t="str">
        <f t="shared" si="4"/>
        <v/>
      </c>
      <c r="AC21" s="379" t="str">
        <f t="shared" si="5"/>
        <v/>
      </c>
      <c r="AD21" s="380" t="str">
        <f t="shared" si="6"/>
        <v/>
      </c>
      <c r="AE21" s="378" t="str">
        <f t="shared" si="7"/>
        <v/>
      </c>
      <c r="AF21" s="379" t="str">
        <f t="shared" si="8"/>
        <v/>
      </c>
      <c r="AG21" s="382" t="str">
        <f t="shared" si="9"/>
        <v/>
      </c>
      <c r="AH21" s="378" t="str">
        <f t="shared" si="10"/>
        <v/>
      </c>
      <c r="AI21" s="380" t="str">
        <f t="shared" si="11"/>
        <v/>
      </c>
      <c r="AJ21" s="383" t="str">
        <f t="shared" si="12"/>
        <v/>
      </c>
      <c r="AK21" s="382" t="str">
        <f t="shared" si="13"/>
        <v/>
      </c>
      <c r="AL21" s="380" t="str">
        <f t="shared" si="14"/>
        <v/>
      </c>
      <c r="AM21" s="381" t="str">
        <f t="shared" si="15"/>
        <v/>
      </c>
      <c r="AN21" s="382" t="str">
        <f t="shared" si="16"/>
        <v/>
      </c>
      <c r="AO21" s="378" t="str">
        <f t="shared" si="17"/>
        <v/>
      </c>
      <c r="AP21" s="379" t="str">
        <f t="shared" si="18"/>
        <v/>
      </c>
      <c r="AQ21" s="379" t="str">
        <f t="shared" si="19"/>
        <v/>
      </c>
      <c r="AR21" s="379" t="str">
        <f t="shared" si="28"/>
        <v/>
      </c>
      <c r="AS21" s="379" t="str">
        <f t="shared" si="29"/>
        <v/>
      </c>
      <c r="AT21" s="384" t="str">
        <f t="shared" si="30"/>
        <v/>
      </c>
      <c r="AU21" s="384" t="str">
        <f t="shared" si="31"/>
        <v/>
      </c>
      <c r="AV21" s="384" t="str">
        <f t="shared" si="32"/>
        <v/>
      </c>
      <c r="AW21" s="384" t="str">
        <f t="shared" si="33"/>
        <v/>
      </c>
      <c r="AX21" s="384" t="str">
        <f t="shared" si="34"/>
        <v/>
      </c>
      <c r="AY21" s="384" t="str">
        <f t="shared" si="35"/>
        <v/>
      </c>
      <c r="AZ21" s="385" t="str">
        <f t="shared" si="36"/>
        <v/>
      </c>
      <c r="BA21" s="377" t="str">
        <f t="shared" si="20"/>
        <v/>
      </c>
    </row>
    <row r="22" spans="1:53" x14ac:dyDescent="0.25">
      <c r="A22" s="372"/>
      <c r="B22" s="373"/>
      <c r="C22" s="373"/>
      <c r="D22" s="374"/>
      <c r="E22" s="374"/>
      <c r="F22" s="375"/>
      <c r="G22" s="375"/>
      <c r="H22" s="375"/>
      <c r="I22" s="376"/>
      <c r="J22" s="376"/>
      <c r="K22" s="375"/>
      <c r="L22" s="377" t="str">
        <f t="shared" si="21"/>
        <v/>
      </c>
      <c r="M22" s="378" t="str">
        <f t="shared" si="22"/>
        <v/>
      </c>
      <c r="N22" s="379" t="str">
        <f t="shared" si="23"/>
        <v/>
      </c>
      <c r="O22" s="379" t="str">
        <f t="shared" si="24"/>
        <v/>
      </c>
      <c r="P22" s="465" t="str">
        <f t="shared" si="37"/>
        <v/>
      </c>
      <c r="Q22" s="378"/>
      <c r="R22" s="379"/>
      <c r="S22" s="379"/>
      <c r="T22" s="465"/>
      <c r="U22" s="378" t="str">
        <f t="shared" si="25"/>
        <v/>
      </c>
      <c r="V22" s="379" t="str">
        <f t="shared" si="26"/>
        <v/>
      </c>
      <c r="W22" s="382" t="str">
        <f t="shared" si="27"/>
        <v/>
      </c>
      <c r="X22" s="380" t="str">
        <f t="shared" si="0"/>
        <v/>
      </c>
      <c r="Y22" s="377" t="str">
        <f t="shared" si="1"/>
        <v/>
      </c>
      <c r="Z22" s="381" t="str">
        <f t="shared" si="2"/>
        <v/>
      </c>
      <c r="AA22" s="381" t="str">
        <f t="shared" si="3"/>
        <v/>
      </c>
      <c r="AB22" s="378" t="str">
        <f t="shared" si="4"/>
        <v/>
      </c>
      <c r="AC22" s="379" t="str">
        <f t="shared" si="5"/>
        <v/>
      </c>
      <c r="AD22" s="380" t="str">
        <f t="shared" si="6"/>
        <v/>
      </c>
      <c r="AE22" s="378" t="str">
        <f t="shared" si="7"/>
        <v/>
      </c>
      <c r="AF22" s="379" t="str">
        <f t="shared" si="8"/>
        <v/>
      </c>
      <c r="AG22" s="382" t="str">
        <f t="shared" si="9"/>
        <v/>
      </c>
      <c r="AH22" s="378" t="str">
        <f t="shared" si="10"/>
        <v/>
      </c>
      <c r="AI22" s="380" t="str">
        <f t="shared" si="11"/>
        <v/>
      </c>
      <c r="AJ22" s="383" t="str">
        <f t="shared" si="12"/>
        <v/>
      </c>
      <c r="AK22" s="382" t="str">
        <f t="shared" si="13"/>
        <v/>
      </c>
      <c r="AL22" s="380" t="str">
        <f t="shared" si="14"/>
        <v/>
      </c>
      <c r="AM22" s="381" t="str">
        <f t="shared" si="15"/>
        <v/>
      </c>
      <c r="AN22" s="382" t="str">
        <f t="shared" si="16"/>
        <v/>
      </c>
      <c r="AO22" s="378" t="str">
        <f t="shared" si="17"/>
        <v/>
      </c>
      <c r="AP22" s="379" t="str">
        <f t="shared" si="18"/>
        <v/>
      </c>
      <c r="AQ22" s="379" t="str">
        <f t="shared" si="19"/>
        <v/>
      </c>
      <c r="AR22" s="379" t="str">
        <f t="shared" si="28"/>
        <v/>
      </c>
      <c r="AS22" s="379" t="str">
        <f t="shared" si="29"/>
        <v/>
      </c>
      <c r="AT22" s="384" t="str">
        <f t="shared" si="30"/>
        <v/>
      </c>
      <c r="AU22" s="384" t="str">
        <f t="shared" si="31"/>
        <v/>
      </c>
      <c r="AV22" s="384" t="str">
        <f t="shared" si="32"/>
        <v/>
      </c>
      <c r="AW22" s="384" t="str">
        <f t="shared" si="33"/>
        <v/>
      </c>
      <c r="AX22" s="384" t="str">
        <f t="shared" si="34"/>
        <v/>
      </c>
      <c r="AY22" s="384" t="str">
        <f t="shared" si="35"/>
        <v/>
      </c>
      <c r="AZ22" s="385" t="str">
        <f t="shared" si="36"/>
        <v/>
      </c>
      <c r="BA22" s="377" t="str">
        <f t="shared" si="20"/>
        <v/>
      </c>
    </row>
    <row r="23" spans="1:53" x14ac:dyDescent="0.25">
      <c r="A23" s="372"/>
      <c r="B23" s="373"/>
      <c r="C23" s="373"/>
      <c r="D23" s="374"/>
      <c r="E23" s="374"/>
      <c r="F23" s="375"/>
      <c r="G23" s="375"/>
      <c r="H23" s="375"/>
      <c r="I23" s="502"/>
      <c r="J23" s="502"/>
      <c r="K23" s="503"/>
      <c r="L23" s="377" t="str">
        <f t="shared" si="21"/>
        <v/>
      </c>
      <c r="M23" s="378" t="str">
        <f t="shared" si="22"/>
        <v/>
      </c>
      <c r="N23" s="379" t="str">
        <f t="shared" si="23"/>
        <v/>
      </c>
      <c r="O23" s="379" t="str">
        <f t="shared" si="24"/>
        <v/>
      </c>
      <c r="P23" s="465" t="str">
        <f t="shared" si="37"/>
        <v/>
      </c>
      <c r="Q23" s="378"/>
      <c r="R23" s="379"/>
      <c r="S23" s="379"/>
      <c r="T23" s="465"/>
      <c r="U23" s="378" t="str">
        <f t="shared" si="25"/>
        <v/>
      </c>
      <c r="V23" s="379" t="str">
        <f t="shared" si="26"/>
        <v/>
      </c>
      <c r="W23" s="382" t="str">
        <f t="shared" si="27"/>
        <v/>
      </c>
      <c r="X23" s="380" t="str">
        <f t="shared" si="0"/>
        <v/>
      </c>
      <c r="Y23" s="377" t="str">
        <f t="shared" si="1"/>
        <v/>
      </c>
      <c r="Z23" s="381" t="str">
        <f t="shared" si="2"/>
        <v/>
      </c>
      <c r="AA23" s="381" t="str">
        <f t="shared" si="3"/>
        <v/>
      </c>
      <c r="AB23" s="378" t="str">
        <f t="shared" si="4"/>
        <v/>
      </c>
      <c r="AC23" s="379" t="str">
        <f t="shared" si="5"/>
        <v/>
      </c>
      <c r="AD23" s="380" t="str">
        <f t="shared" si="6"/>
        <v/>
      </c>
      <c r="AE23" s="378" t="str">
        <f t="shared" si="7"/>
        <v/>
      </c>
      <c r="AF23" s="379" t="str">
        <f t="shared" si="8"/>
        <v/>
      </c>
      <c r="AG23" s="382" t="str">
        <f t="shared" si="9"/>
        <v/>
      </c>
      <c r="AH23" s="378" t="str">
        <f t="shared" si="10"/>
        <v/>
      </c>
      <c r="AI23" s="380" t="str">
        <f t="shared" si="11"/>
        <v/>
      </c>
      <c r="AJ23" s="383" t="str">
        <f t="shared" si="12"/>
        <v/>
      </c>
      <c r="AK23" s="382" t="str">
        <f t="shared" si="13"/>
        <v/>
      </c>
      <c r="AL23" s="380" t="str">
        <f t="shared" si="14"/>
        <v/>
      </c>
      <c r="AM23" s="381" t="str">
        <f t="shared" si="15"/>
        <v/>
      </c>
      <c r="AN23" s="382" t="str">
        <f t="shared" si="16"/>
        <v/>
      </c>
      <c r="AO23" s="378" t="str">
        <f t="shared" si="17"/>
        <v/>
      </c>
      <c r="AP23" s="379" t="str">
        <f t="shared" si="18"/>
        <v/>
      </c>
      <c r="AQ23" s="379" t="str">
        <f t="shared" si="19"/>
        <v/>
      </c>
      <c r="AR23" s="379" t="str">
        <f t="shared" si="28"/>
        <v/>
      </c>
      <c r="AS23" s="379" t="str">
        <f t="shared" si="29"/>
        <v/>
      </c>
      <c r="AT23" s="384" t="str">
        <f t="shared" si="30"/>
        <v/>
      </c>
      <c r="AU23" s="384" t="str">
        <f t="shared" si="31"/>
        <v/>
      </c>
      <c r="AV23" s="384" t="str">
        <f t="shared" si="32"/>
        <v/>
      </c>
      <c r="AW23" s="384" t="str">
        <f t="shared" si="33"/>
        <v/>
      </c>
      <c r="AX23" s="384" t="str">
        <f t="shared" si="34"/>
        <v/>
      </c>
      <c r="AY23" s="384" t="str">
        <f t="shared" si="35"/>
        <v/>
      </c>
      <c r="AZ23" s="385" t="str">
        <f t="shared" si="36"/>
        <v/>
      </c>
      <c r="BA23" s="377" t="str">
        <f t="shared" si="20"/>
        <v/>
      </c>
    </row>
    <row r="24" spans="1:53" x14ac:dyDescent="0.25">
      <c r="A24" s="372"/>
      <c r="B24" s="373"/>
      <c r="C24" s="373"/>
      <c r="D24" s="374"/>
      <c r="E24" s="374"/>
      <c r="F24" s="375"/>
      <c r="G24" s="375"/>
      <c r="H24" s="375"/>
      <c r="I24" s="502"/>
      <c r="J24" s="502"/>
      <c r="K24" s="503"/>
      <c r="L24" s="377" t="str">
        <f t="shared" si="21"/>
        <v/>
      </c>
      <c r="M24" s="378" t="str">
        <f t="shared" si="22"/>
        <v/>
      </c>
      <c r="N24" s="379" t="str">
        <f t="shared" si="23"/>
        <v/>
      </c>
      <c r="O24" s="379" t="str">
        <f t="shared" si="24"/>
        <v/>
      </c>
      <c r="P24" s="465" t="str">
        <f t="shared" si="37"/>
        <v/>
      </c>
      <c r="Q24" s="378"/>
      <c r="R24" s="379"/>
      <c r="S24" s="379"/>
      <c r="T24" s="465"/>
      <c r="U24" s="378" t="str">
        <f t="shared" si="25"/>
        <v/>
      </c>
      <c r="V24" s="379" t="str">
        <f t="shared" si="26"/>
        <v/>
      </c>
      <c r="W24" s="382" t="str">
        <f t="shared" si="27"/>
        <v/>
      </c>
      <c r="X24" s="380" t="str">
        <f t="shared" si="0"/>
        <v/>
      </c>
      <c r="Y24" s="377" t="str">
        <f t="shared" si="1"/>
        <v/>
      </c>
      <c r="Z24" s="381" t="str">
        <f t="shared" si="2"/>
        <v/>
      </c>
      <c r="AA24" s="381" t="str">
        <f t="shared" si="3"/>
        <v/>
      </c>
      <c r="AB24" s="378" t="str">
        <f t="shared" si="4"/>
        <v/>
      </c>
      <c r="AC24" s="379" t="str">
        <f t="shared" si="5"/>
        <v/>
      </c>
      <c r="AD24" s="380" t="str">
        <f t="shared" si="6"/>
        <v/>
      </c>
      <c r="AE24" s="378" t="str">
        <f t="shared" si="7"/>
        <v/>
      </c>
      <c r="AF24" s="379" t="str">
        <f t="shared" si="8"/>
        <v/>
      </c>
      <c r="AG24" s="382" t="str">
        <f t="shared" si="9"/>
        <v/>
      </c>
      <c r="AH24" s="378" t="str">
        <f t="shared" si="10"/>
        <v/>
      </c>
      <c r="AI24" s="380" t="str">
        <f t="shared" si="11"/>
        <v/>
      </c>
      <c r="AJ24" s="383" t="str">
        <f t="shared" si="12"/>
        <v/>
      </c>
      <c r="AK24" s="382" t="str">
        <f t="shared" si="13"/>
        <v/>
      </c>
      <c r="AL24" s="380" t="str">
        <f t="shared" si="14"/>
        <v/>
      </c>
      <c r="AM24" s="381" t="str">
        <f t="shared" si="15"/>
        <v/>
      </c>
      <c r="AN24" s="382" t="str">
        <f t="shared" si="16"/>
        <v/>
      </c>
      <c r="AO24" s="378" t="str">
        <f t="shared" si="17"/>
        <v/>
      </c>
      <c r="AP24" s="379" t="str">
        <f t="shared" si="18"/>
        <v/>
      </c>
      <c r="AQ24" s="379" t="str">
        <f t="shared" si="19"/>
        <v/>
      </c>
      <c r="AR24" s="379" t="str">
        <f t="shared" si="28"/>
        <v/>
      </c>
      <c r="AS24" s="379" t="str">
        <f t="shared" si="29"/>
        <v/>
      </c>
      <c r="AT24" s="384" t="str">
        <f t="shared" si="30"/>
        <v/>
      </c>
      <c r="AU24" s="384" t="str">
        <f t="shared" si="31"/>
        <v/>
      </c>
      <c r="AV24" s="384" t="str">
        <f t="shared" si="32"/>
        <v/>
      </c>
      <c r="AW24" s="384" t="str">
        <f t="shared" si="33"/>
        <v/>
      </c>
      <c r="AX24" s="384" t="str">
        <f t="shared" si="34"/>
        <v/>
      </c>
      <c r="AY24" s="384" t="str">
        <f t="shared" si="35"/>
        <v/>
      </c>
      <c r="AZ24" s="385" t="str">
        <f t="shared" si="36"/>
        <v/>
      </c>
      <c r="BA24" s="377" t="str">
        <f t="shared" si="20"/>
        <v/>
      </c>
    </row>
    <row r="25" spans="1:53" x14ac:dyDescent="0.25">
      <c r="A25" s="372"/>
      <c r="B25" s="373"/>
      <c r="C25" s="373"/>
      <c r="D25" s="374"/>
      <c r="E25" s="374"/>
      <c r="F25" s="375"/>
      <c r="G25" s="375"/>
      <c r="H25" s="375"/>
      <c r="I25" s="502"/>
      <c r="J25" s="502"/>
      <c r="K25" s="503"/>
      <c r="L25" s="377" t="str">
        <f t="shared" si="21"/>
        <v/>
      </c>
      <c r="M25" s="378" t="str">
        <f t="shared" si="22"/>
        <v/>
      </c>
      <c r="N25" s="379" t="str">
        <f t="shared" si="23"/>
        <v/>
      </c>
      <c r="O25" s="379" t="str">
        <f t="shared" si="24"/>
        <v/>
      </c>
      <c r="P25" s="465" t="str">
        <f t="shared" si="37"/>
        <v/>
      </c>
      <c r="Q25" s="378"/>
      <c r="R25" s="379"/>
      <c r="S25" s="379"/>
      <c r="T25" s="465"/>
      <c r="U25" s="378" t="str">
        <f t="shared" si="25"/>
        <v/>
      </c>
      <c r="V25" s="379" t="str">
        <f t="shared" si="26"/>
        <v/>
      </c>
      <c r="W25" s="382" t="str">
        <f t="shared" si="27"/>
        <v/>
      </c>
      <c r="X25" s="380" t="str">
        <f t="shared" si="0"/>
        <v/>
      </c>
      <c r="Y25" s="377" t="str">
        <f t="shared" si="1"/>
        <v/>
      </c>
      <c r="Z25" s="381" t="str">
        <f t="shared" si="2"/>
        <v/>
      </c>
      <c r="AA25" s="381" t="str">
        <f t="shared" si="3"/>
        <v/>
      </c>
      <c r="AB25" s="378" t="str">
        <f t="shared" si="4"/>
        <v/>
      </c>
      <c r="AC25" s="379" t="str">
        <f t="shared" si="5"/>
        <v/>
      </c>
      <c r="AD25" s="380" t="str">
        <f t="shared" si="6"/>
        <v/>
      </c>
      <c r="AE25" s="378" t="str">
        <f t="shared" si="7"/>
        <v/>
      </c>
      <c r="AF25" s="379" t="str">
        <f t="shared" si="8"/>
        <v/>
      </c>
      <c r="AG25" s="382" t="str">
        <f t="shared" si="9"/>
        <v/>
      </c>
      <c r="AH25" s="378" t="str">
        <f t="shared" si="10"/>
        <v/>
      </c>
      <c r="AI25" s="380" t="str">
        <f t="shared" si="11"/>
        <v/>
      </c>
      <c r="AJ25" s="383" t="str">
        <f t="shared" si="12"/>
        <v/>
      </c>
      <c r="AK25" s="382" t="str">
        <f t="shared" si="13"/>
        <v/>
      </c>
      <c r="AL25" s="380" t="str">
        <f t="shared" si="14"/>
        <v/>
      </c>
      <c r="AM25" s="381" t="str">
        <f t="shared" si="15"/>
        <v/>
      </c>
      <c r="AN25" s="382" t="str">
        <f t="shared" si="16"/>
        <v/>
      </c>
      <c r="AO25" s="378" t="str">
        <f t="shared" si="17"/>
        <v/>
      </c>
      <c r="AP25" s="379" t="str">
        <f t="shared" si="18"/>
        <v/>
      </c>
      <c r="AQ25" s="379" t="str">
        <f t="shared" si="19"/>
        <v/>
      </c>
      <c r="AR25" s="379" t="str">
        <f t="shared" si="28"/>
        <v/>
      </c>
      <c r="AS25" s="379" t="str">
        <f t="shared" si="29"/>
        <v/>
      </c>
      <c r="AT25" s="384" t="str">
        <f t="shared" si="30"/>
        <v/>
      </c>
      <c r="AU25" s="384" t="str">
        <f t="shared" si="31"/>
        <v/>
      </c>
      <c r="AV25" s="384" t="str">
        <f t="shared" si="32"/>
        <v/>
      </c>
      <c r="AW25" s="384" t="str">
        <f t="shared" si="33"/>
        <v/>
      </c>
      <c r="AX25" s="384" t="str">
        <f t="shared" si="34"/>
        <v/>
      </c>
      <c r="AY25" s="384" t="str">
        <f t="shared" si="35"/>
        <v/>
      </c>
      <c r="AZ25" s="385" t="str">
        <f t="shared" si="36"/>
        <v/>
      </c>
      <c r="BA25" s="377" t="str">
        <f t="shared" si="20"/>
        <v/>
      </c>
    </row>
    <row r="26" spans="1:53" x14ac:dyDescent="0.25">
      <c r="A26" s="372"/>
      <c r="B26" s="373"/>
      <c r="C26" s="373"/>
      <c r="D26" s="374"/>
      <c r="E26" s="374"/>
      <c r="F26" s="375"/>
      <c r="G26" s="375"/>
      <c r="H26" s="375"/>
      <c r="I26" s="502"/>
      <c r="J26" s="502"/>
      <c r="K26" s="503"/>
      <c r="L26" s="377" t="str">
        <f t="shared" si="21"/>
        <v/>
      </c>
      <c r="M26" s="378" t="str">
        <f t="shared" si="22"/>
        <v/>
      </c>
      <c r="N26" s="379" t="str">
        <f t="shared" si="23"/>
        <v/>
      </c>
      <c r="O26" s="379" t="str">
        <f t="shared" si="24"/>
        <v/>
      </c>
      <c r="P26" s="465" t="str">
        <f t="shared" si="37"/>
        <v/>
      </c>
      <c r="Q26" s="378"/>
      <c r="R26" s="379"/>
      <c r="S26" s="379"/>
      <c r="T26" s="465"/>
      <c r="U26" s="378" t="str">
        <f t="shared" si="25"/>
        <v/>
      </c>
      <c r="V26" s="379" t="str">
        <f t="shared" si="26"/>
        <v/>
      </c>
      <c r="W26" s="382" t="str">
        <f t="shared" si="27"/>
        <v/>
      </c>
      <c r="X26" s="380" t="str">
        <f t="shared" si="0"/>
        <v/>
      </c>
      <c r="Y26" s="377" t="str">
        <f t="shared" si="1"/>
        <v/>
      </c>
      <c r="Z26" s="381" t="str">
        <f t="shared" si="2"/>
        <v/>
      </c>
      <c r="AA26" s="381" t="str">
        <f t="shared" si="3"/>
        <v/>
      </c>
      <c r="AB26" s="378" t="str">
        <f t="shared" si="4"/>
        <v/>
      </c>
      <c r="AC26" s="379" t="str">
        <f t="shared" si="5"/>
        <v/>
      </c>
      <c r="AD26" s="380" t="str">
        <f t="shared" si="6"/>
        <v/>
      </c>
      <c r="AE26" s="378" t="str">
        <f t="shared" si="7"/>
        <v/>
      </c>
      <c r="AF26" s="379" t="str">
        <f t="shared" si="8"/>
        <v/>
      </c>
      <c r="AG26" s="382" t="str">
        <f t="shared" si="9"/>
        <v/>
      </c>
      <c r="AH26" s="378" t="str">
        <f t="shared" si="10"/>
        <v/>
      </c>
      <c r="AI26" s="380" t="str">
        <f t="shared" si="11"/>
        <v/>
      </c>
      <c r="AJ26" s="383" t="str">
        <f t="shared" si="12"/>
        <v/>
      </c>
      <c r="AK26" s="382" t="str">
        <f t="shared" si="13"/>
        <v/>
      </c>
      <c r="AL26" s="380" t="str">
        <f t="shared" si="14"/>
        <v/>
      </c>
      <c r="AM26" s="381" t="str">
        <f t="shared" si="15"/>
        <v/>
      </c>
      <c r="AN26" s="382" t="str">
        <f t="shared" si="16"/>
        <v/>
      </c>
      <c r="AO26" s="378" t="str">
        <f t="shared" si="17"/>
        <v/>
      </c>
      <c r="AP26" s="379" t="str">
        <f t="shared" si="18"/>
        <v/>
      </c>
      <c r="AQ26" s="379" t="str">
        <f t="shared" si="19"/>
        <v/>
      </c>
      <c r="AR26" s="379" t="str">
        <f t="shared" si="28"/>
        <v/>
      </c>
      <c r="AS26" s="379" t="str">
        <f t="shared" si="29"/>
        <v/>
      </c>
      <c r="AT26" s="384" t="str">
        <f t="shared" si="30"/>
        <v/>
      </c>
      <c r="AU26" s="384" t="str">
        <f t="shared" si="31"/>
        <v/>
      </c>
      <c r="AV26" s="384" t="str">
        <f t="shared" si="32"/>
        <v/>
      </c>
      <c r="AW26" s="384" t="str">
        <f t="shared" si="33"/>
        <v/>
      </c>
      <c r="AX26" s="384" t="str">
        <f t="shared" si="34"/>
        <v/>
      </c>
      <c r="AY26" s="384" t="str">
        <f t="shared" si="35"/>
        <v/>
      </c>
      <c r="AZ26" s="385" t="str">
        <f t="shared" si="36"/>
        <v/>
      </c>
      <c r="BA26" s="377" t="str">
        <f t="shared" si="20"/>
        <v/>
      </c>
    </row>
    <row r="27" spans="1:53" x14ac:dyDescent="0.25">
      <c r="A27" s="372"/>
      <c r="B27" s="373"/>
      <c r="C27" s="373"/>
      <c r="D27" s="374"/>
      <c r="E27" s="374"/>
      <c r="F27" s="375"/>
      <c r="G27" s="375"/>
      <c r="H27" s="375"/>
      <c r="I27" s="376"/>
      <c r="J27" s="376"/>
      <c r="K27" s="375"/>
      <c r="L27" s="377" t="str">
        <f t="shared" si="21"/>
        <v/>
      </c>
      <c r="M27" s="378" t="str">
        <f t="shared" si="22"/>
        <v/>
      </c>
      <c r="N27" s="379" t="str">
        <f t="shared" si="23"/>
        <v/>
      </c>
      <c r="O27" s="379" t="str">
        <f t="shared" si="24"/>
        <v/>
      </c>
      <c r="P27" s="465" t="str">
        <f t="shared" si="37"/>
        <v/>
      </c>
      <c r="Q27" s="378"/>
      <c r="R27" s="379"/>
      <c r="S27" s="379"/>
      <c r="T27" s="465"/>
      <c r="U27" s="378" t="str">
        <f t="shared" si="25"/>
        <v/>
      </c>
      <c r="V27" s="379" t="str">
        <f t="shared" si="26"/>
        <v/>
      </c>
      <c r="W27" s="382" t="str">
        <f t="shared" si="27"/>
        <v/>
      </c>
      <c r="X27" s="380" t="str">
        <f t="shared" si="0"/>
        <v/>
      </c>
      <c r="Y27" s="377" t="str">
        <f t="shared" si="1"/>
        <v/>
      </c>
      <c r="Z27" s="381" t="str">
        <f t="shared" si="2"/>
        <v/>
      </c>
      <c r="AA27" s="381" t="str">
        <f t="shared" si="3"/>
        <v/>
      </c>
      <c r="AB27" s="378" t="str">
        <f t="shared" si="4"/>
        <v/>
      </c>
      <c r="AC27" s="379" t="str">
        <f t="shared" si="5"/>
        <v/>
      </c>
      <c r="AD27" s="380" t="str">
        <f t="shared" si="6"/>
        <v/>
      </c>
      <c r="AE27" s="378" t="str">
        <f t="shared" si="7"/>
        <v/>
      </c>
      <c r="AF27" s="379" t="str">
        <f t="shared" si="8"/>
        <v/>
      </c>
      <c r="AG27" s="382" t="str">
        <f t="shared" si="9"/>
        <v/>
      </c>
      <c r="AH27" s="378" t="str">
        <f t="shared" si="10"/>
        <v/>
      </c>
      <c r="AI27" s="380" t="str">
        <f t="shared" si="11"/>
        <v/>
      </c>
      <c r="AJ27" s="383" t="str">
        <f t="shared" si="12"/>
        <v/>
      </c>
      <c r="AK27" s="382" t="str">
        <f t="shared" si="13"/>
        <v/>
      </c>
      <c r="AL27" s="380" t="str">
        <f t="shared" si="14"/>
        <v/>
      </c>
      <c r="AM27" s="381" t="str">
        <f t="shared" si="15"/>
        <v/>
      </c>
      <c r="AN27" s="382" t="str">
        <f t="shared" si="16"/>
        <v/>
      </c>
      <c r="AO27" s="378" t="str">
        <f t="shared" si="17"/>
        <v/>
      </c>
      <c r="AP27" s="379" t="str">
        <f t="shared" si="18"/>
        <v/>
      </c>
      <c r="AQ27" s="379" t="str">
        <f t="shared" si="19"/>
        <v/>
      </c>
      <c r="AR27" s="379" t="str">
        <f t="shared" si="28"/>
        <v/>
      </c>
      <c r="AS27" s="379" t="str">
        <f t="shared" si="29"/>
        <v/>
      </c>
      <c r="AT27" s="384" t="str">
        <f t="shared" si="30"/>
        <v/>
      </c>
      <c r="AU27" s="384" t="str">
        <f t="shared" si="31"/>
        <v/>
      </c>
      <c r="AV27" s="384" t="str">
        <f t="shared" si="32"/>
        <v/>
      </c>
      <c r="AW27" s="384" t="str">
        <f t="shared" si="33"/>
        <v/>
      </c>
      <c r="AX27" s="384" t="str">
        <f t="shared" si="34"/>
        <v/>
      </c>
      <c r="AY27" s="384" t="str">
        <f t="shared" si="35"/>
        <v/>
      </c>
      <c r="AZ27" s="385" t="str">
        <f t="shared" si="36"/>
        <v/>
      </c>
      <c r="BA27" s="377" t="str">
        <f t="shared" si="20"/>
        <v/>
      </c>
    </row>
    <row r="28" spans="1:53" x14ac:dyDescent="0.25">
      <c r="A28" s="372"/>
      <c r="B28" s="373"/>
      <c r="C28" s="373"/>
      <c r="D28" s="374"/>
      <c r="E28" s="374"/>
      <c r="F28" s="375"/>
      <c r="G28" s="375"/>
      <c r="H28" s="375"/>
      <c r="I28" s="376"/>
      <c r="J28" s="376"/>
      <c r="K28" s="375"/>
      <c r="L28" s="377" t="str">
        <f t="shared" si="21"/>
        <v/>
      </c>
      <c r="M28" s="378" t="str">
        <f t="shared" si="22"/>
        <v/>
      </c>
      <c r="N28" s="379" t="str">
        <f t="shared" si="23"/>
        <v/>
      </c>
      <c r="O28" s="379" t="str">
        <f t="shared" si="24"/>
        <v/>
      </c>
      <c r="P28" s="465" t="str">
        <f t="shared" si="37"/>
        <v/>
      </c>
      <c r="Q28" s="378"/>
      <c r="R28" s="379"/>
      <c r="S28" s="379"/>
      <c r="T28" s="465"/>
      <c r="U28" s="378" t="str">
        <f t="shared" si="25"/>
        <v/>
      </c>
      <c r="V28" s="379" t="str">
        <f t="shared" si="26"/>
        <v/>
      </c>
      <c r="W28" s="382" t="str">
        <f t="shared" si="27"/>
        <v/>
      </c>
      <c r="X28" s="380" t="str">
        <f t="shared" si="0"/>
        <v/>
      </c>
      <c r="Y28" s="377" t="str">
        <f t="shared" si="1"/>
        <v/>
      </c>
      <c r="Z28" s="381" t="str">
        <f t="shared" si="2"/>
        <v/>
      </c>
      <c r="AA28" s="381" t="str">
        <f t="shared" si="3"/>
        <v/>
      </c>
      <c r="AB28" s="378" t="str">
        <f t="shared" si="4"/>
        <v/>
      </c>
      <c r="AC28" s="379" t="str">
        <f t="shared" si="5"/>
        <v/>
      </c>
      <c r="AD28" s="380" t="str">
        <f t="shared" si="6"/>
        <v/>
      </c>
      <c r="AE28" s="378" t="str">
        <f t="shared" si="7"/>
        <v/>
      </c>
      <c r="AF28" s="379" t="str">
        <f t="shared" si="8"/>
        <v/>
      </c>
      <c r="AG28" s="382" t="str">
        <f t="shared" si="9"/>
        <v/>
      </c>
      <c r="AH28" s="378" t="str">
        <f t="shared" si="10"/>
        <v/>
      </c>
      <c r="AI28" s="380" t="str">
        <f t="shared" si="11"/>
        <v/>
      </c>
      <c r="AJ28" s="383" t="str">
        <f t="shared" si="12"/>
        <v/>
      </c>
      <c r="AK28" s="382" t="str">
        <f t="shared" si="13"/>
        <v/>
      </c>
      <c r="AL28" s="380" t="str">
        <f t="shared" si="14"/>
        <v/>
      </c>
      <c r="AM28" s="381" t="str">
        <f t="shared" si="15"/>
        <v/>
      </c>
      <c r="AN28" s="382" t="str">
        <f t="shared" si="16"/>
        <v/>
      </c>
      <c r="AO28" s="378" t="str">
        <f t="shared" si="17"/>
        <v/>
      </c>
      <c r="AP28" s="379" t="str">
        <f t="shared" si="18"/>
        <v/>
      </c>
      <c r="AQ28" s="379" t="str">
        <f t="shared" si="19"/>
        <v/>
      </c>
      <c r="AR28" s="379" t="str">
        <f t="shared" si="28"/>
        <v/>
      </c>
      <c r="AS28" s="379" t="str">
        <f t="shared" si="29"/>
        <v/>
      </c>
      <c r="AT28" s="384" t="str">
        <f t="shared" si="30"/>
        <v/>
      </c>
      <c r="AU28" s="384" t="str">
        <f t="shared" si="31"/>
        <v/>
      </c>
      <c r="AV28" s="384" t="str">
        <f t="shared" si="32"/>
        <v/>
      </c>
      <c r="AW28" s="384" t="str">
        <f t="shared" si="33"/>
        <v/>
      </c>
      <c r="AX28" s="384" t="str">
        <f t="shared" si="34"/>
        <v/>
      </c>
      <c r="AY28" s="384" t="str">
        <f t="shared" si="35"/>
        <v/>
      </c>
      <c r="AZ28" s="385" t="str">
        <f t="shared" si="36"/>
        <v/>
      </c>
      <c r="BA28" s="377" t="str">
        <f t="shared" si="20"/>
        <v/>
      </c>
    </row>
    <row r="29" spans="1:53" x14ac:dyDescent="0.25">
      <c r="A29" s="372"/>
      <c r="B29" s="373"/>
      <c r="C29" s="373"/>
      <c r="D29" s="374"/>
      <c r="E29" s="374"/>
      <c r="F29" s="375"/>
      <c r="G29" s="375"/>
      <c r="H29" s="375"/>
      <c r="I29" s="376"/>
      <c r="J29" s="376"/>
      <c r="K29" s="375"/>
      <c r="L29" s="377" t="str">
        <f t="shared" si="21"/>
        <v/>
      </c>
      <c r="M29" s="378" t="str">
        <f t="shared" si="22"/>
        <v/>
      </c>
      <c r="N29" s="379" t="str">
        <f t="shared" si="23"/>
        <v/>
      </c>
      <c r="O29" s="379" t="str">
        <f t="shared" si="24"/>
        <v/>
      </c>
      <c r="P29" s="465" t="str">
        <f t="shared" si="37"/>
        <v/>
      </c>
      <c r="Q29" s="378"/>
      <c r="R29" s="379"/>
      <c r="S29" s="379"/>
      <c r="T29" s="465"/>
      <c r="U29" s="378" t="str">
        <f t="shared" si="25"/>
        <v/>
      </c>
      <c r="V29" s="379" t="str">
        <f t="shared" si="26"/>
        <v/>
      </c>
      <c r="W29" s="382" t="str">
        <f t="shared" si="27"/>
        <v/>
      </c>
      <c r="X29" s="380" t="str">
        <f t="shared" si="0"/>
        <v/>
      </c>
      <c r="Y29" s="377" t="str">
        <f t="shared" si="1"/>
        <v/>
      </c>
      <c r="Z29" s="381" t="str">
        <f t="shared" si="2"/>
        <v/>
      </c>
      <c r="AA29" s="381" t="str">
        <f t="shared" si="3"/>
        <v/>
      </c>
      <c r="AB29" s="378" t="str">
        <f t="shared" si="4"/>
        <v/>
      </c>
      <c r="AC29" s="379" t="str">
        <f t="shared" si="5"/>
        <v/>
      </c>
      <c r="AD29" s="380" t="str">
        <f t="shared" si="6"/>
        <v/>
      </c>
      <c r="AE29" s="378" t="str">
        <f t="shared" si="7"/>
        <v/>
      </c>
      <c r="AF29" s="379" t="str">
        <f t="shared" si="8"/>
        <v/>
      </c>
      <c r="AG29" s="382" t="str">
        <f t="shared" si="9"/>
        <v/>
      </c>
      <c r="AH29" s="378" t="str">
        <f t="shared" si="10"/>
        <v/>
      </c>
      <c r="AI29" s="380" t="str">
        <f t="shared" si="11"/>
        <v/>
      </c>
      <c r="AJ29" s="383" t="str">
        <f t="shared" si="12"/>
        <v/>
      </c>
      <c r="AK29" s="382" t="str">
        <f t="shared" si="13"/>
        <v/>
      </c>
      <c r="AL29" s="380" t="str">
        <f t="shared" si="14"/>
        <v/>
      </c>
      <c r="AM29" s="381" t="str">
        <f t="shared" si="15"/>
        <v/>
      </c>
      <c r="AN29" s="382" t="str">
        <f t="shared" si="16"/>
        <v/>
      </c>
      <c r="AO29" s="378" t="str">
        <f t="shared" si="17"/>
        <v/>
      </c>
      <c r="AP29" s="379" t="str">
        <f t="shared" si="18"/>
        <v/>
      </c>
      <c r="AQ29" s="379" t="str">
        <f t="shared" si="19"/>
        <v/>
      </c>
      <c r="AR29" s="379" t="str">
        <f t="shared" si="28"/>
        <v/>
      </c>
      <c r="AS29" s="379" t="str">
        <f t="shared" si="29"/>
        <v/>
      </c>
      <c r="AT29" s="384" t="str">
        <f t="shared" si="30"/>
        <v/>
      </c>
      <c r="AU29" s="384" t="str">
        <f t="shared" si="31"/>
        <v/>
      </c>
      <c r="AV29" s="384" t="str">
        <f t="shared" si="32"/>
        <v/>
      </c>
      <c r="AW29" s="384" t="str">
        <f t="shared" si="33"/>
        <v/>
      </c>
      <c r="AX29" s="384" t="str">
        <f t="shared" si="34"/>
        <v/>
      </c>
      <c r="AY29" s="384" t="str">
        <f t="shared" si="35"/>
        <v/>
      </c>
      <c r="AZ29" s="385" t="str">
        <f t="shared" si="36"/>
        <v/>
      </c>
      <c r="BA29" s="377" t="str">
        <f t="shared" si="20"/>
        <v/>
      </c>
    </row>
    <row r="30" spans="1:53" x14ac:dyDescent="0.25">
      <c r="A30" s="372"/>
      <c r="B30" s="373"/>
      <c r="C30" s="373"/>
      <c r="D30" s="374"/>
      <c r="E30" s="374"/>
      <c r="F30" s="375"/>
      <c r="G30" s="375"/>
      <c r="H30" s="375"/>
      <c r="I30" s="376"/>
      <c r="J30" s="376"/>
      <c r="K30" s="375"/>
      <c r="L30" s="377" t="str">
        <f t="shared" si="21"/>
        <v/>
      </c>
      <c r="M30" s="378" t="str">
        <f t="shared" si="22"/>
        <v/>
      </c>
      <c r="N30" s="379" t="str">
        <f t="shared" si="23"/>
        <v/>
      </c>
      <c r="O30" s="379" t="str">
        <f t="shared" si="24"/>
        <v/>
      </c>
      <c r="P30" s="465" t="str">
        <f t="shared" si="37"/>
        <v/>
      </c>
      <c r="Q30" s="378"/>
      <c r="R30" s="379"/>
      <c r="S30" s="379"/>
      <c r="T30" s="465"/>
      <c r="U30" s="378" t="str">
        <f t="shared" si="25"/>
        <v/>
      </c>
      <c r="V30" s="379" t="str">
        <f t="shared" si="26"/>
        <v/>
      </c>
      <c r="W30" s="382" t="str">
        <f t="shared" si="27"/>
        <v/>
      </c>
      <c r="X30" s="380" t="str">
        <f t="shared" si="0"/>
        <v/>
      </c>
      <c r="Y30" s="377" t="str">
        <f t="shared" si="1"/>
        <v/>
      </c>
      <c r="Z30" s="381" t="str">
        <f t="shared" si="2"/>
        <v/>
      </c>
      <c r="AA30" s="381" t="str">
        <f t="shared" si="3"/>
        <v/>
      </c>
      <c r="AB30" s="378" t="str">
        <f t="shared" si="4"/>
        <v/>
      </c>
      <c r="AC30" s="379" t="str">
        <f t="shared" si="5"/>
        <v/>
      </c>
      <c r="AD30" s="380" t="str">
        <f t="shared" si="6"/>
        <v/>
      </c>
      <c r="AE30" s="378" t="str">
        <f t="shared" si="7"/>
        <v/>
      </c>
      <c r="AF30" s="379" t="str">
        <f t="shared" si="8"/>
        <v/>
      </c>
      <c r="AG30" s="382" t="str">
        <f t="shared" si="9"/>
        <v/>
      </c>
      <c r="AH30" s="378" t="str">
        <f t="shared" si="10"/>
        <v/>
      </c>
      <c r="AI30" s="380" t="str">
        <f t="shared" si="11"/>
        <v/>
      </c>
      <c r="AJ30" s="383" t="str">
        <f t="shared" si="12"/>
        <v/>
      </c>
      <c r="AK30" s="382" t="str">
        <f t="shared" si="13"/>
        <v/>
      </c>
      <c r="AL30" s="380" t="str">
        <f t="shared" si="14"/>
        <v/>
      </c>
      <c r="AM30" s="381" t="str">
        <f t="shared" si="15"/>
        <v/>
      </c>
      <c r="AN30" s="382" t="str">
        <f t="shared" si="16"/>
        <v/>
      </c>
      <c r="AO30" s="378" t="str">
        <f t="shared" si="17"/>
        <v/>
      </c>
      <c r="AP30" s="379" t="str">
        <f t="shared" si="18"/>
        <v/>
      </c>
      <c r="AQ30" s="379" t="str">
        <f t="shared" si="19"/>
        <v/>
      </c>
      <c r="AR30" s="379" t="str">
        <f t="shared" si="28"/>
        <v/>
      </c>
      <c r="AS30" s="379" t="str">
        <f t="shared" si="29"/>
        <v/>
      </c>
      <c r="AT30" s="384" t="str">
        <f t="shared" si="30"/>
        <v/>
      </c>
      <c r="AU30" s="384" t="str">
        <f t="shared" si="31"/>
        <v/>
      </c>
      <c r="AV30" s="384" t="str">
        <f t="shared" si="32"/>
        <v/>
      </c>
      <c r="AW30" s="384" t="str">
        <f t="shared" si="33"/>
        <v/>
      </c>
      <c r="AX30" s="384" t="str">
        <f t="shared" si="34"/>
        <v/>
      </c>
      <c r="AY30" s="384" t="str">
        <f t="shared" si="35"/>
        <v/>
      </c>
      <c r="AZ30" s="385" t="str">
        <f t="shared" si="36"/>
        <v/>
      </c>
      <c r="BA30" s="377" t="str">
        <f t="shared" si="20"/>
        <v/>
      </c>
    </row>
    <row r="31" spans="1:53" x14ac:dyDescent="0.25">
      <c r="A31" s="372"/>
      <c r="B31" s="373"/>
      <c r="C31" s="373"/>
      <c r="D31" s="374"/>
      <c r="E31" s="505"/>
      <c r="F31" s="375"/>
      <c r="G31" s="375"/>
      <c r="H31" s="375"/>
      <c r="I31" s="376"/>
      <c r="J31" s="376"/>
      <c r="K31" s="375"/>
      <c r="L31" s="377" t="str">
        <f t="shared" si="21"/>
        <v/>
      </c>
      <c r="M31" s="378" t="str">
        <f t="shared" si="22"/>
        <v/>
      </c>
      <c r="N31" s="379" t="str">
        <f t="shared" si="23"/>
        <v/>
      </c>
      <c r="O31" s="379" t="str">
        <f t="shared" si="24"/>
        <v/>
      </c>
      <c r="P31" s="465" t="str">
        <f t="shared" si="37"/>
        <v/>
      </c>
      <c r="Q31" s="378"/>
      <c r="R31" s="379"/>
      <c r="S31" s="379"/>
      <c r="T31" s="465"/>
      <c r="U31" s="378" t="str">
        <f t="shared" si="25"/>
        <v/>
      </c>
      <c r="V31" s="379" t="str">
        <f t="shared" si="26"/>
        <v/>
      </c>
      <c r="W31" s="382" t="str">
        <f t="shared" si="27"/>
        <v/>
      </c>
      <c r="X31" s="380" t="str">
        <f t="shared" si="0"/>
        <v/>
      </c>
      <c r="Y31" s="377" t="str">
        <f t="shared" si="1"/>
        <v/>
      </c>
      <c r="Z31" s="381" t="str">
        <f t="shared" si="2"/>
        <v/>
      </c>
      <c r="AA31" s="381" t="str">
        <f t="shared" si="3"/>
        <v/>
      </c>
      <c r="AB31" s="378" t="str">
        <f t="shared" si="4"/>
        <v/>
      </c>
      <c r="AC31" s="379" t="str">
        <f t="shared" si="5"/>
        <v/>
      </c>
      <c r="AD31" s="380" t="str">
        <f t="shared" si="6"/>
        <v/>
      </c>
      <c r="AE31" s="378" t="str">
        <f t="shared" si="7"/>
        <v/>
      </c>
      <c r="AF31" s="379" t="str">
        <f t="shared" si="8"/>
        <v/>
      </c>
      <c r="AG31" s="382" t="str">
        <f t="shared" si="9"/>
        <v/>
      </c>
      <c r="AH31" s="378" t="str">
        <f t="shared" si="10"/>
        <v/>
      </c>
      <c r="AI31" s="380" t="str">
        <f t="shared" si="11"/>
        <v/>
      </c>
      <c r="AJ31" s="383" t="str">
        <f t="shared" si="12"/>
        <v/>
      </c>
      <c r="AK31" s="382" t="str">
        <f t="shared" si="13"/>
        <v/>
      </c>
      <c r="AL31" s="380" t="str">
        <f t="shared" si="14"/>
        <v/>
      </c>
      <c r="AM31" s="381" t="str">
        <f t="shared" si="15"/>
        <v/>
      </c>
      <c r="AN31" s="382" t="str">
        <f t="shared" si="16"/>
        <v/>
      </c>
      <c r="AO31" s="378" t="str">
        <f t="shared" si="17"/>
        <v/>
      </c>
      <c r="AP31" s="379" t="str">
        <f t="shared" si="18"/>
        <v/>
      </c>
      <c r="AQ31" s="379" t="str">
        <f t="shared" si="19"/>
        <v/>
      </c>
      <c r="AR31" s="379" t="str">
        <f t="shared" si="28"/>
        <v/>
      </c>
      <c r="AS31" s="379" t="str">
        <f t="shared" si="29"/>
        <v/>
      </c>
      <c r="AT31" s="384" t="str">
        <f t="shared" si="30"/>
        <v/>
      </c>
      <c r="AU31" s="384" t="str">
        <f t="shared" si="31"/>
        <v/>
      </c>
      <c r="AV31" s="384" t="str">
        <f t="shared" si="32"/>
        <v/>
      </c>
      <c r="AW31" s="384" t="str">
        <f t="shared" si="33"/>
        <v/>
      </c>
      <c r="AX31" s="384" t="str">
        <f t="shared" si="34"/>
        <v/>
      </c>
      <c r="AY31" s="384" t="str">
        <f t="shared" si="35"/>
        <v/>
      </c>
      <c r="AZ31" s="385" t="str">
        <f t="shared" si="36"/>
        <v/>
      </c>
      <c r="BA31" s="377" t="str">
        <f t="shared" si="20"/>
        <v/>
      </c>
    </row>
    <row r="32" spans="1:53" x14ac:dyDescent="0.25">
      <c r="A32" s="372"/>
      <c r="B32" s="373"/>
      <c r="C32" s="373"/>
      <c r="D32" s="374"/>
      <c r="E32" s="374"/>
      <c r="F32" s="375"/>
      <c r="G32" s="375"/>
      <c r="H32" s="375"/>
      <c r="I32" s="386"/>
      <c r="J32" s="376"/>
      <c r="K32" s="375"/>
      <c r="L32" s="377" t="str">
        <f t="shared" si="21"/>
        <v/>
      </c>
      <c r="M32" s="378" t="str">
        <f t="shared" si="22"/>
        <v/>
      </c>
      <c r="N32" s="379" t="str">
        <f t="shared" si="23"/>
        <v/>
      </c>
      <c r="O32" s="379" t="str">
        <f t="shared" si="24"/>
        <v/>
      </c>
      <c r="P32" s="465" t="str">
        <f t="shared" si="37"/>
        <v/>
      </c>
      <c r="Q32" s="378"/>
      <c r="R32" s="379"/>
      <c r="S32" s="379"/>
      <c r="T32" s="465"/>
      <c r="U32" s="378" t="str">
        <f t="shared" si="25"/>
        <v/>
      </c>
      <c r="V32" s="379" t="str">
        <f t="shared" si="26"/>
        <v/>
      </c>
      <c r="W32" s="382" t="str">
        <f t="shared" si="27"/>
        <v/>
      </c>
      <c r="X32" s="380" t="str">
        <f t="shared" si="0"/>
        <v/>
      </c>
      <c r="Y32" s="377" t="str">
        <f t="shared" si="1"/>
        <v/>
      </c>
      <c r="Z32" s="381" t="str">
        <f t="shared" si="2"/>
        <v/>
      </c>
      <c r="AA32" s="381" t="str">
        <f t="shared" si="3"/>
        <v/>
      </c>
      <c r="AB32" s="378" t="str">
        <f t="shared" si="4"/>
        <v/>
      </c>
      <c r="AC32" s="379" t="str">
        <f t="shared" si="5"/>
        <v/>
      </c>
      <c r="AD32" s="380" t="str">
        <f t="shared" si="6"/>
        <v/>
      </c>
      <c r="AE32" s="378" t="str">
        <f t="shared" si="7"/>
        <v/>
      </c>
      <c r="AF32" s="379" t="str">
        <f t="shared" si="8"/>
        <v/>
      </c>
      <c r="AG32" s="382" t="str">
        <f t="shared" si="9"/>
        <v/>
      </c>
      <c r="AH32" s="378" t="str">
        <f t="shared" si="10"/>
        <v/>
      </c>
      <c r="AI32" s="380" t="str">
        <f t="shared" si="11"/>
        <v/>
      </c>
      <c r="AJ32" s="383" t="str">
        <f t="shared" si="12"/>
        <v/>
      </c>
      <c r="AK32" s="382" t="str">
        <f t="shared" si="13"/>
        <v/>
      </c>
      <c r="AL32" s="380" t="str">
        <f t="shared" si="14"/>
        <v/>
      </c>
      <c r="AM32" s="381" t="str">
        <f t="shared" si="15"/>
        <v/>
      </c>
      <c r="AN32" s="382" t="str">
        <f t="shared" si="16"/>
        <v/>
      </c>
      <c r="AO32" s="378" t="str">
        <f t="shared" si="17"/>
        <v/>
      </c>
      <c r="AP32" s="379" t="str">
        <f t="shared" si="18"/>
        <v/>
      </c>
      <c r="AQ32" s="379" t="str">
        <f t="shared" si="19"/>
        <v/>
      </c>
      <c r="AR32" s="379" t="str">
        <f t="shared" si="28"/>
        <v/>
      </c>
      <c r="AS32" s="379" t="str">
        <f t="shared" si="29"/>
        <v/>
      </c>
      <c r="AT32" s="384" t="str">
        <f t="shared" si="30"/>
        <v/>
      </c>
      <c r="AU32" s="384" t="str">
        <f t="shared" si="31"/>
        <v/>
      </c>
      <c r="AV32" s="384" t="str">
        <f t="shared" si="32"/>
        <v/>
      </c>
      <c r="AW32" s="384" t="str">
        <f t="shared" si="33"/>
        <v/>
      </c>
      <c r="AX32" s="384" t="str">
        <f t="shared" si="34"/>
        <v/>
      </c>
      <c r="AY32" s="384" t="str">
        <f t="shared" si="35"/>
        <v/>
      </c>
      <c r="AZ32" s="385" t="str">
        <f t="shared" si="36"/>
        <v/>
      </c>
      <c r="BA32" s="377" t="str">
        <f t="shared" si="20"/>
        <v/>
      </c>
    </row>
    <row r="33" spans="1:53" x14ac:dyDescent="0.25">
      <c r="A33" s="372"/>
      <c r="B33" s="373"/>
      <c r="C33" s="373"/>
      <c r="D33" s="374"/>
      <c r="E33" s="374"/>
      <c r="F33" s="375"/>
      <c r="G33" s="375"/>
      <c r="H33" s="375"/>
      <c r="I33" s="376"/>
      <c r="J33" s="376"/>
      <c r="K33" s="375"/>
      <c r="L33" s="377" t="str">
        <f t="shared" si="21"/>
        <v/>
      </c>
      <c r="M33" s="378" t="str">
        <f t="shared" si="22"/>
        <v/>
      </c>
      <c r="N33" s="379" t="str">
        <f t="shared" si="23"/>
        <v/>
      </c>
      <c r="O33" s="379" t="str">
        <f t="shared" si="24"/>
        <v/>
      </c>
      <c r="P33" s="465" t="str">
        <f t="shared" si="37"/>
        <v/>
      </c>
      <c r="Q33" s="378"/>
      <c r="R33" s="379"/>
      <c r="S33" s="379"/>
      <c r="T33" s="465"/>
      <c r="U33" s="378" t="str">
        <f t="shared" si="25"/>
        <v/>
      </c>
      <c r="V33" s="379" t="str">
        <f t="shared" si="26"/>
        <v/>
      </c>
      <c r="W33" s="382" t="str">
        <f t="shared" si="27"/>
        <v/>
      </c>
      <c r="X33" s="380" t="str">
        <f t="shared" si="0"/>
        <v/>
      </c>
      <c r="Y33" s="377" t="str">
        <f t="shared" si="1"/>
        <v/>
      </c>
      <c r="Z33" s="381" t="str">
        <f t="shared" si="2"/>
        <v/>
      </c>
      <c r="AA33" s="381" t="str">
        <f t="shared" si="3"/>
        <v/>
      </c>
      <c r="AB33" s="378" t="str">
        <f t="shared" si="4"/>
        <v/>
      </c>
      <c r="AC33" s="379" t="str">
        <f t="shared" si="5"/>
        <v/>
      </c>
      <c r="AD33" s="380" t="str">
        <f t="shared" si="6"/>
        <v/>
      </c>
      <c r="AE33" s="378" t="str">
        <f t="shared" si="7"/>
        <v/>
      </c>
      <c r="AF33" s="379" t="str">
        <f t="shared" si="8"/>
        <v/>
      </c>
      <c r="AG33" s="382" t="str">
        <f t="shared" si="9"/>
        <v/>
      </c>
      <c r="AH33" s="378" t="str">
        <f t="shared" si="10"/>
        <v/>
      </c>
      <c r="AI33" s="380" t="str">
        <f t="shared" si="11"/>
        <v/>
      </c>
      <c r="AJ33" s="383" t="str">
        <f t="shared" si="12"/>
        <v/>
      </c>
      <c r="AK33" s="382" t="str">
        <f t="shared" si="13"/>
        <v/>
      </c>
      <c r="AL33" s="380" t="str">
        <f t="shared" si="14"/>
        <v/>
      </c>
      <c r="AM33" s="381" t="str">
        <f t="shared" si="15"/>
        <v/>
      </c>
      <c r="AN33" s="382" t="str">
        <f t="shared" si="16"/>
        <v/>
      </c>
      <c r="AO33" s="378" t="str">
        <f t="shared" si="17"/>
        <v/>
      </c>
      <c r="AP33" s="379" t="str">
        <f t="shared" si="18"/>
        <v/>
      </c>
      <c r="AQ33" s="379" t="str">
        <f t="shared" si="19"/>
        <v/>
      </c>
      <c r="AR33" s="379" t="str">
        <f t="shared" si="28"/>
        <v/>
      </c>
      <c r="AS33" s="379" t="str">
        <f t="shared" si="29"/>
        <v/>
      </c>
      <c r="AT33" s="384" t="str">
        <f t="shared" si="30"/>
        <v/>
      </c>
      <c r="AU33" s="384" t="str">
        <f t="shared" si="31"/>
        <v/>
      </c>
      <c r="AV33" s="384" t="str">
        <f t="shared" si="32"/>
        <v/>
      </c>
      <c r="AW33" s="384" t="str">
        <f t="shared" si="33"/>
        <v/>
      </c>
      <c r="AX33" s="384" t="str">
        <f t="shared" si="34"/>
        <v/>
      </c>
      <c r="AY33" s="384" t="str">
        <f t="shared" si="35"/>
        <v/>
      </c>
      <c r="AZ33" s="385" t="str">
        <f t="shared" si="36"/>
        <v/>
      </c>
      <c r="BA33" s="377" t="str">
        <f t="shared" si="20"/>
        <v/>
      </c>
    </row>
    <row r="34" spans="1:53" x14ac:dyDescent="0.25">
      <c r="A34" s="372"/>
      <c r="B34" s="373"/>
      <c r="C34" s="373"/>
      <c r="D34" s="374"/>
      <c r="E34" s="374"/>
      <c r="F34" s="375"/>
      <c r="G34" s="375"/>
      <c r="H34" s="375"/>
      <c r="I34" s="376"/>
      <c r="J34" s="376"/>
      <c r="K34" s="375"/>
      <c r="L34" s="377" t="str">
        <f t="shared" si="21"/>
        <v/>
      </c>
      <c r="M34" s="378" t="str">
        <f t="shared" si="22"/>
        <v/>
      </c>
      <c r="N34" s="379" t="str">
        <f t="shared" si="23"/>
        <v/>
      </c>
      <c r="O34" s="379" t="str">
        <f t="shared" si="24"/>
        <v/>
      </c>
      <c r="P34" s="465" t="str">
        <f t="shared" si="37"/>
        <v/>
      </c>
      <c r="Q34" s="378"/>
      <c r="R34" s="379"/>
      <c r="S34" s="379"/>
      <c r="T34" s="465"/>
      <c r="U34" s="378" t="str">
        <f t="shared" si="25"/>
        <v/>
      </c>
      <c r="V34" s="379" t="str">
        <f t="shared" si="26"/>
        <v/>
      </c>
      <c r="W34" s="382" t="str">
        <f t="shared" si="27"/>
        <v/>
      </c>
      <c r="X34" s="380" t="str">
        <f t="shared" si="0"/>
        <v/>
      </c>
      <c r="Y34" s="377" t="str">
        <f t="shared" si="1"/>
        <v/>
      </c>
      <c r="Z34" s="381" t="str">
        <f t="shared" si="2"/>
        <v/>
      </c>
      <c r="AA34" s="381" t="str">
        <f t="shared" si="3"/>
        <v/>
      </c>
      <c r="AB34" s="378" t="str">
        <f t="shared" si="4"/>
        <v/>
      </c>
      <c r="AC34" s="379" t="str">
        <f t="shared" si="5"/>
        <v/>
      </c>
      <c r="AD34" s="380" t="str">
        <f t="shared" si="6"/>
        <v/>
      </c>
      <c r="AE34" s="378" t="str">
        <f t="shared" si="7"/>
        <v/>
      </c>
      <c r="AF34" s="379" t="str">
        <f t="shared" si="8"/>
        <v/>
      </c>
      <c r="AG34" s="382" t="str">
        <f t="shared" si="9"/>
        <v/>
      </c>
      <c r="AH34" s="378" t="str">
        <f t="shared" si="10"/>
        <v/>
      </c>
      <c r="AI34" s="380" t="str">
        <f t="shared" si="11"/>
        <v/>
      </c>
      <c r="AJ34" s="383" t="str">
        <f t="shared" si="12"/>
        <v/>
      </c>
      <c r="AK34" s="382" t="str">
        <f t="shared" si="13"/>
        <v/>
      </c>
      <c r="AL34" s="380" t="str">
        <f t="shared" si="14"/>
        <v/>
      </c>
      <c r="AM34" s="381" t="str">
        <f t="shared" si="15"/>
        <v/>
      </c>
      <c r="AN34" s="382" t="str">
        <f t="shared" si="16"/>
        <v/>
      </c>
      <c r="AO34" s="378" t="str">
        <f t="shared" si="17"/>
        <v/>
      </c>
      <c r="AP34" s="379" t="str">
        <f t="shared" si="18"/>
        <v/>
      </c>
      <c r="AQ34" s="379" t="str">
        <f t="shared" si="19"/>
        <v/>
      </c>
      <c r="AR34" s="379" t="str">
        <f t="shared" si="28"/>
        <v/>
      </c>
      <c r="AS34" s="379" t="str">
        <f t="shared" si="29"/>
        <v/>
      </c>
      <c r="AT34" s="384" t="str">
        <f t="shared" si="30"/>
        <v/>
      </c>
      <c r="AU34" s="384" t="str">
        <f t="shared" si="31"/>
        <v/>
      </c>
      <c r="AV34" s="384" t="str">
        <f t="shared" si="32"/>
        <v/>
      </c>
      <c r="AW34" s="384" t="str">
        <f t="shared" si="33"/>
        <v/>
      </c>
      <c r="AX34" s="384" t="str">
        <f t="shared" si="34"/>
        <v/>
      </c>
      <c r="AY34" s="384" t="str">
        <f t="shared" si="35"/>
        <v/>
      </c>
      <c r="AZ34" s="385" t="str">
        <f t="shared" si="36"/>
        <v/>
      </c>
      <c r="BA34" s="377" t="str">
        <f t="shared" si="20"/>
        <v/>
      </c>
    </row>
    <row r="35" spans="1:53" x14ac:dyDescent="0.25">
      <c r="A35" s="372"/>
      <c r="B35" s="373"/>
      <c r="C35" s="373"/>
      <c r="D35" s="374"/>
      <c r="E35" s="374"/>
      <c r="F35" s="375"/>
      <c r="G35" s="375"/>
      <c r="H35" s="375"/>
      <c r="I35" s="376"/>
      <c r="J35" s="376"/>
      <c r="K35" s="375"/>
      <c r="L35" s="377" t="str">
        <f t="shared" si="21"/>
        <v/>
      </c>
      <c r="M35" s="378" t="str">
        <f t="shared" si="22"/>
        <v/>
      </c>
      <c r="N35" s="379" t="str">
        <f t="shared" si="23"/>
        <v/>
      </c>
      <c r="O35" s="379" t="str">
        <f t="shared" si="24"/>
        <v/>
      </c>
      <c r="P35" s="465" t="str">
        <f t="shared" si="37"/>
        <v/>
      </c>
      <c r="Q35" s="378"/>
      <c r="R35" s="379"/>
      <c r="S35" s="379"/>
      <c r="T35" s="465"/>
      <c r="U35" s="378" t="str">
        <f t="shared" si="25"/>
        <v/>
      </c>
      <c r="V35" s="379" t="str">
        <f t="shared" si="26"/>
        <v/>
      </c>
      <c r="W35" s="382" t="str">
        <f t="shared" si="27"/>
        <v/>
      </c>
      <c r="X35" s="380" t="str">
        <f t="shared" si="0"/>
        <v/>
      </c>
      <c r="Y35" s="377" t="str">
        <f t="shared" si="1"/>
        <v/>
      </c>
      <c r="Z35" s="381" t="str">
        <f t="shared" si="2"/>
        <v/>
      </c>
      <c r="AA35" s="381" t="str">
        <f t="shared" si="3"/>
        <v/>
      </c>
      <c r="AB35" s="378" t="str">
        <f t="shared" si="4"/>
        <v/>
      </c>
      <c r="AC35" s="379" t="str">
        <f t="shared" si="5"/>
        <v/>
      </c>
      <c r="AD35" s="380" t="str">
        <f t="shared" si="6"/>
        <v/>
      </c>
      <c r="AE35" s="378" t="str">
        <f t="shared" si="7"/>
        <v/>
      </c>
      <c r="AF35" s="379" t="str">
        <f t="shared" si="8"/>
        <v/>
      </c>
      <c r="AG35" s="382" t="str">
        <f t="shared" si="9"/>
        <v/>
      </c>
      <c r="AH35" s="378" t="str">
        <f t="shared" si="10"/>
        <v/>
      </c>
      <c r="AI35" s="380" t="str">
        <f t="shared" si="11"/>
        <v/>
      </c>
      <c r="AJ35" s="383" t="str">
        <f t="shared" si="12"/>
        <v/>
      </c>
      <c r="AK35" s="382" t="str">
        <f t="shared" si="13"/>
        <v/>
      </c>
      <c r="AL35" s="380" t="str">
        <f t="shared" si="14"/>
        <v/>
      </c>
      <c r="AM35" s="381" t="str">
        <f t="shared" si="15"/>
        <v/>
      </c>
      <c r="AN35" s="382" t="str">
        <f t="shared" si="16"/>
        <v/>
      </c>
      <c r="AO35" s="378" t="str">
        <f t="shared" si="17"/>
        <v/>
      </c>
      <c r="AP35" s="379" t="str">
        <f t="shared" si="18"/>
        <v/>
      </c>
      <c r="AQ35" s="379" t="str">
        <f t="shared" si="19"/>
        <v/>
      </c>
      <c r="AR35" s="379" t="str">
        <f t="shared" si="28"/>
        <v/>
      </c>
      <c r="AS35" s="379" t="str">
        <f t="shared" si="29"/>
        <v/>
      </c>
      <c r="AT35" s="384" t="str">
        <f t="shared" si="30"/>
        <v/>
      </c>
      <c r="AU35" s="384" t="str">
        <f t="shared" si="31"/>
        <v/>
      </c>
      <c r="AV35" s="384" t="str">
        <f t="shared" si="32"/>
        <v/>
      </c>
      <c r="AW35" s="384" t="str">
        <f t="shared" si="33"/>
        <v/>
      </c>
      <c r="AX35" s="384" t="str">
        <f t="shared" si="34"/>
        <v/>
      </c>
      <c r="AY35" s="384" t="str">
        <f t="shared" si="35"/>
        <v/>
      </c>
      <c r="AZ35" s="385" t="str">
        <f t="shared" si="36"/>
        <v/>
      </c>
      <c r="BA35" s="377" t="str">
        <f t="shared" si="20"/>
        <v/>
      </c>
    </row>
    <row r="36" spans="1:53" x14ac:dyDescent="0.25">
      <c r="A36" s="372"/>
      <c r="B36" s="373"/>
      <c r="C36" s="373"/>
      <c r="D36" s="374"/>
      <c r="E36" s="374"/>
      <c r="F36" s="375"/>
      <c r="G36" s="375"/>
      <c r="H36" s="375"/>
      <c r="I36" s="376"/>
      <c r="J36" s="376"/>
      <c r="K36" s="375"/>
      <c r="L36" s="377" t="str">
        <f t="shared" si="21"/>
        <v/>
      </c>
      <c r="M36" s="378" t="str">
        <f t="shared" si="22"/>
        <v/>
      </c>
      <c r="N36" s="379" t="str">
        <f t="shared" si="23"/>
        <v/>
      </c>
      <c r="O36" s="379" t="str">
        <f t="shared" si="24"/>
        <v/>
      </c>
      <c r="P36" s="465" t="str">
        <f t="shared" si="37"/>
        <v/>
      </c>
      <c r="Q36" s="378"/>
      <c r="R36" s="379"/>
      <c r="S36" s="379"/>
      <c r="T36" s="465"/>
      <c r="U36" s="378" t="str">
        <f t="shared" si="25"/>
        <v/>
      </c>
      <c r="V36" s="379" t="str">
        <f t="shared" si="26"/>
        <v/>
      </c>
      <c r="W36" s="382" t="str">
        <f t="shared" si="27"/>
        <v/>
      </c>
      <c r="X36" s="380" t="str">
        <f t="shared" si="0"/>
        <v/>
      </c>
      <c r="Y36" s="377" t="str">
        <f t="shared" si="1"/>
        <v/>
      </c>
      <c r="Z36" s="381" t="str">
        <f t="shared" si="2"/>
        <v/>
      </c>
      <c r="AA36" s="381" t="str">
        <f t="shared" si="3"/>
        <v/>
      </c>
      <c r="AB36" s="378" t="str">
        <f t="shared" si="4"/>
        <v/>
      </c>
      <c r="AC36" s="379" t="str">
        <f t="shared" si="5"/>
        <v/>
      </c>
      <c r="AD36" s="380" t="str">
        <f t="shared" si="6"/>
        <v/>
      </c>
      <c r="AE36" s="378" t="str">
        <f t="shared" si="7"/>
        <v/>
      </c>
      <c r="AF36" s="379" t="str">
        <f t="shared" si="8"/>
        <v/>
      </c>
      <c r="AG36" s="382" t="str">
        <f t="shared" si="9"/>
        <v/>
      </c>
      <c r="AH36" s="378" t="str">
        <f t="shared" si="10"/>
        <v/>
      </c>
      <c r="AI36" s="380" t="str">
        <f t="shared" si="11"/>
        <v/>
      </c>
      <c r="AJ36" s="383" t="str">
        <f t="shared" si="12"/>
        <v/>
      </c>
      <c r="AK36" s="382" t="str">
        <f t="shared" si="13"/>
        <v/>
      </c>
      <c r="AL36" s="380" t="str">
        <f t="shared" si="14"/>
        <v/>
      </c>
      <c r="AM36" s="381" t="str">
        <f t="shared" si="15"/>
        <v/>
      </c>
      <c r="AN36" s="382" t="str">
        <f t="shared" si="16"/>
        <v/>
      </c>
      <c r="AO36" s="378" t="str">
        <f t="shared" si="17"/>
        <v/>
      </c>
      <c r="AP36" s="379" t="str">
        <f t="shared" si="18"/>
        <v/>
      </c>
      <c r="AQ36" s="379" t="str">
        <f t="shared" si="19"/>
        <v/>
      </c>
      <c r="AR36" s="379" t="str">
        <f t="shared" si="28"/>
        <v/>
      </c>
      <c r="AS36" s="379" t="str">
        <f t="shared" si="29"/>
        <v/>
      </c>
      <c r="AT36" s="384" t="str">
        <f t="shared" si="30"/>
        <v/>
      </c>
      <c r="AU36" s="384" t="str">
        <f t="shared" si="31"/>
        <v/>
      </c>
      <c r="AV36" s="384" t="str">
        <f t="shared" si="32"/>
        <v/>
      </c>
      <c r="AW36" s="384" t="str">
        <f t="shared" si="33"/>
        <v/>
      </c>
      <c r="AX36" s="384" t="str">
        <f t="shared" si="34"/>
        <v/>
      </c>
      <c r="AY36" s="384" t="str">
        <f t="shared" si="35"/>
        <v/>
      </c>
      <c r="AZ36" s="385" t="str">
        <f t="shared" si="36"/>
        <v/>
      </c>
      <c r="BA36" s="377" t="str">
        <f t="shared" si="20"/>
        <v/>
      </c>
    </row>
    <row r="37" spans="1:53" x14ac:dyDescent="0.25">
      <c r="A37" s="372"/>
      <c r="B37" s="373"/>
      <c r="C37" s="373"/>
      <c r="D37" s="374"/>
      <c r="E37" s="374"/>
      <c r="F37" s="375"/>
      <c r="G37" s="375"/>
      <c r="H37" s="375"/>
      <c r="I37" s="376"/>
      <c r="J37" s="376"/>
      <c r="K37" s="375"/>
      <c r="L37" s="377" t="str">
        <f t="shared" si="21"/>
        <v/>
      </c>
      <c r="M37" s="378" t="str">
        <f t="shared" si="22"/>
        <v/>
      </c>
      <c r="N37" s="379" t="str">
        <f t="shared" si="23"/>
        <v/>
      </c>
      <c r="O37" s="379" t="str">
        <f t="shared" si="24"/>
        <v/>
      </c>
      <c r="P37" s="465" t="str">
        <f t="shared" si="37"/>
        <v/>
      </c>
      <c r="Q37" s="378"/>
      <c r="R37" s="379"/>
      <c r="S37" s="379"/>
      <c r="T37" s="465"/>
      <c r="U37" s="378" t="str">
        <f t="shared" si="25"/>
        <v/>
      </c>
      <c r="V37" s="379" t="str">
        <f t="shared" si="26"/>
        <v/>
      </c>
      <c r="W37" s="382" t="str">
        <f t="shared" si="27"/>
        <v/>
      </c>
      <c r="X37" s="380" t="str">
        <f t="shared" si="0"/>
        <v/>
      </c>
      <c r="Y37" s="377" t="str">
        <f t="shared" si="1"/>
        <v/>
      </c>
      <c r="Z37" s="381" t="str">
        <f t="shared" si="2"/>
        <v/>
      </c>
      <c r="AA37" s="381" t="str">
        <f t="shared" si="3"/>
        <v/>
      </c>
      <c r="AB37" s="378" t="str">
        <f t="shared" si="4"/>
        <v/>
      </c>
      <c r="AC37" s="379" t="str">
        <f t="shared" si="5"/>
        <v/>
      </c>
      <c r="AD37" s="380" t="str">
        <f t="shared" si="6"/>
        <v/>
      </c>
      <c r="AE37" s="378" t="str">
        <f t="shared" si="7"/>
        <v/>
      </c>
      <c r="AF37" s="379" t="str">
        <f t="shared" si="8"/>
        <v/>
      </c>
      <c r="AG37" s="382" t="str">
        <f t="shared" si="9"/>
        <v/>
      </c>
      <c r="AH37" s="378" t="str">
        <f t="shared" si="10"/>
        <v/>
      </c>
      <c r="AI37" s="380" t="str">
        <f t="shared" si="11"/>
        <v/>
      </c>
      <c r="AJ37" s="383" t="str">
        <f t="shared" si="12"/>
        <v/>
      </c>
      <c r="AK37" s="382" t="str">
        <f t="shared" si="13"/>
        <v/>
      </c>
      <c r="AL37" s="380" t="str">
        <f t="shared" si="14"/>
        <v/>
      </c>
      <c r="AM37" s="381" t="str">
        <f t="shared" si="15"/>
        <v/>
      </c>
      <c r="AN37" s="382" t="str">
        <f t="shared" si="16"/>
        <v/>
      </c>
      <c r="AO37" s="378" t="str">
        <f t="shared" si="17"/>
        <v/>
      </c>
      <c r="AP37" s="379" t="str">
        <f t="shared" si="18"/>
        <v/>
      </c>
      <c r="AQ37" s="379" t="str">
        <f t="shared" si="19"/>
        <v/>
      </c>
      <c r="AR37" s="379" t="str">
        <f t="shared" si="28"/>
        <v/>
      </c>
      <c r="AS37" s="379" t="str">
        <f t="shared" si="29"/>
        <v/>
      </c>
      <c r="AT37" s="384" t="str">
        <f t="shared" si="30"/>
        <v/>
      </c>
      <c r="AU37" s="384" t="str">
        <f t="shared" si="31"/>
        <v/>
      </c>
      <c r="AV37" s="384" t="str">
        <f t="shared" si="32"/>
        <v/>
      </c>
      <c r="AW37" s="384" t="str">
        <f t="shared" si="33"/>
        <v/>
      </c>
      <c r="AX37" s="384" t="str">
        <f t="shared" si="34"/>
        <v/>
      </c>
      <c r="AY37" s="384" t="str">
        <f t="shared" si="35"/>
        <v/>
      </c>
      <c r="AZ37" s="385" t="str">
        <f t="shared" si="36"/>
        <v/>
      </c>
      <c r="BA37" s="377" t="str">
        <f t="shared" si="20"/>
        <v/>
      </c>
    </row>
    <row r="38" spans="1:53" x14ac:dyDescent="0.25">
      <c r="A38" s="372"/>
      <c r="B38" s="373"/>
      <c r="C38" s="373"/>
      <c r="D38" s="374"/>
      <c r="E38" s="374"/>
      <c r="F38" s="375"/>
      <c r="G38" s="375"/>
      <c r="H38" s="375"/>
      <c r="I38" s="376"/>
      <c r="J38" s="376"/>
      <c r="K38" s="375"/>
      <c r="L38" s="377" t="str">
        <f t="shared" si="21"/>
        <v/>
      </c>
      <c r="M38" s="378" t="str">
        <f t="shared" si="22"/>
        <v/>
      </c>
      <c r="N38" s="379" t="str">
        <f t="shared" si="23"/>
        <v/>
      </c>
      <c r="O38" s="379" t="str">
        <f t="shared" si="24"/>
        <v/>
      </c>
      <c r="P38" s="465" t="str">
        <f t="shared" si="37"/>
        <v/>
      </c>
      <c r="Q38" s="378"/>
      <c r="R38" s="379"/>
      <c r="S38" s="379"/>
      <c r="T38" s="465"/>
      <c r="U38" s="378" t="str">
        <f t="shared" si="25"/>
        <v/>
      </c>
      <c r="V38" s="379" t="str">
        <f t="shared" si="26"/>
        <v/>
      </c>
      <c r="W38" s="382" t="str">
        <f t="shared" si="27"/>
        <v/>
      </c>
      <c r="X38" s="380" t="str">
        <f t="shared" si="0"/>
        <v/>
      </c>
      <c r="Y38" s="377" t="str">
        <f t="shared" si="1"/>
        <v/>
      </c>
      <c r="Z38" s="381" t="str">
        <f t="shared" si="2"/>
        <v/>
      </c>
      <c r="AA38" s="381" t="str">
        <f t="shared" si="3"/>
        <v/>
      </c>
      <c r="AB38" s="378" t="str">
        <f t="shared" si="4"/>
        <v/>
      </c>
      <c r="AC38" s="379" t="str">
        <f t="shared" si="5"/>
        <v/>
      </c>
      <c r="AD38" s="380" t="str">
        <f t="shared" si="6"/>
        <v/>
      </c>
      <c r="AE38" s="378" t="str">
        <f t="shared" si="7"/>
        <v/>
      </c>
      <c r="AF38" s="379" t="str">
        <f t="shared" si="8"/>
        <v/>
      </c>
      <c r="AG38" s="382" t="str">
        <f t="shared" si="9"/>
        <v/>
      </c>
      <c r="AH38" s="378" t="str">
        <f t="shared" si="10"/>
        <v/>
      </c>
      <c r="AI38" s="380" t="str">
        <f t="shared" si="11"/>
        <v/>
      </c>
      <c r="AJ38" s="383" t="str">
        <f t="shared" si="12"/>
        <v/>
      </c>
      <c r="AK38" s="382" t="str">
        <f t="shared" si="13"/>
        <v/>
      </c>
      <c r="AL38" s="380" t="str">
        <f t="shared" si="14"/>
        <v/>
      </c>
      <c r="AM38" s="381" t="str">
        <f t="shared" si="15"/>
        <v/>
      </c>
      <c r="AN38" s="382" t="str">
        <f t="shared" si="16"/>
        <v/>
      </c>
      <c r="AO38" s="378" t="str">
        <f t="shared" si="17"/>
        <v/>
      </c>
      <c r="AP38" s="379" t="str">
        <f t="shared" si="18"/>
        <v/>
      </c>
      <c r="AQ38" s="379" t="str">
        <f t="shared" si="19"/>
        <v/>
      </c>
      <c r="AR38" s="379" t="str">
        <f t="shared" si="28"/>
        <v/>
      </c>
      <c r="AS38" s="379" t="str">
        <f t="shared" si="29"/>
        <v/>
      </c>
      <c r="AT38" s="384" t="str">
        <f t="shared" si="30"/>
        <v/>
      </c>
      <c r="AU38" s="384" t="str">
        <f t="shared" si="31"/>
        <v/>
      </c>
      <c r="AV38" s="384" t="str">
        <f t="shared" si="32"/>
        <v/>
      </c>
      <c r="AW38" s="384" t="str">
        <f t="shared" si="33"/>
        <v/>
      </c>
      <c r="AX38" s="384" t="str">
        <f t="shared" si="34"/>
        <v/>
      </c>
      <c r="AY38" s="384" t="str">
        <f t="shared" si="35"/>
        <v/>
      </c>
      <c r="AZ38" s="385" t="str">
        <f t="shared" si="36"/>
        <v/>
      </c>
      <c r="BA38" s="377" t="str">
        <f t="shared" si="20"/>
        <v/>
      </c>
    </row>
    <row r="39" spans="1:53" x14ac:dyDescent="0.25">
      <c r="A39" s="372"/>
      <c r="B39" s="373"/>
      <c r="C39" s="373"/>
      <c r="D39" s="374"/>
      <c r="E39" s="374"/>
      <c r="F39" s="375"/>
      <c r="G39" s="375"/>
      <c r="H39" s="375"/>
      <c r="I39" s="376"/>
      <c r="J39" s="376"/>
      <c r="K39" s="375"/>
      <c r="L39" s="377" t="str">
        <f t="shared" si="21"/>
        <v/>
      </c>
      <c r="M39" s="378" t="str">
        <f t="shared" si="22"/>
        <v/>
      </c>
      <c r="N39" s="379" t="str">
        <f t="shared" si="23"/>
        <v/>
      </c>
      <c r="O39" s="379" t="str">
        <f t="shared" si="24"/>
        <v/>
      </c>
      <c r="P39" s="465" t="str">
        <f t="shared" si="37"/>
        <v/>
      </c>
      <c r="Q39" s="378"/>
      <c r="R39" s="379"/>
      <c r="S39" s="379"/>
      <c r="T39" s="465"/>
      <c r="U39" s="378" t="str">
        <f t="shared" si="25"/>
        <v/>
      </c>
      <c r="V39" s="379" t="str">
        <f t="shared" si="26"/>
        <v/>
      </c>
      <c r="W39" s="382" t="str">
        <f t="shared" si="27"/>
        <v/>
      </c>
      <c r="X39" s="380" t="str">
        <f t="shared" si="0"/>
        <v/>
      </c>
      <c r="Y39" s="377" t="str">
        <f t="shared" si="1"/>
        <v/>
      </c>
      <c r="Z39" s="381" t="str">
        <f t="shared" si="2"/>
        <v/>
      </c>
      <c r="AA39" s="381" t="str">
        <f t="shared" si="3"/>
        <v/>
      </c>
      <c r="AB39" s="378" t="str">
        <f t="shared" si="4"/>
        <v/>
      </c>
      <c r="AC39" s="379" t="str">
        <f t="shared" si="5"/>
        <v/>
      </c>
      <c r="AD39" s="380" t="str">
        <f t="shared" si="6"/>
        <v/>
      </c>
      <c r="AE39" s="378" t="str">
        <f t="shared" si="7"/>
        <v/>
      </c>
      <c r="AF39" s="379" t="str">
        <f t="shared" si="8"/>
        <v/>
      </c>
      <c r="AG39" s="382" t="str">
        <f t="shared" si="9"/>
        <v/>
      </c>
      <c r="AH39" s="378" t="str">
        <f t="shared" si="10"/>
        <v/>
      </c>
      <c r="AI39" s="380" t="str">
        <f t="shared" si="11"/>
        <v/>
      </c>
      <c r="AJ39" s="383" t="str">
        <f t="shared" si="12"/>
        <v/>
      </c>
      <c r="AK39" s="382" t="str">
        <f t="shared" si="13"/>
        <v/>
      </c>
      <c r="AL39" s="380" t="str">
        <f t="shared" si="14"/>
        <v/>
      </c>
      <c r="AM39" s="381" t="str">
        <f t="shared" si="15"/>
        <v/>
      </c>
      <c r="AN39" s="382" t="str">
        <f t="shared" si="16"/>
        <v/>
      </c>
      <c r="AO39" s="378" t="str">
        <f t="shared" si="17"/>
        <v/>
      </c>
      <c r="AP39" s="379" t="str">
        <f t="shared" si="18"/>
        <v/>
      </c>
      <c r="AQ39" s="379" t="str">
        <f t="shared" si="19"/>
        <v/>
      </c>
      <c r="AR39" s="379" t="str">
        <f t="shared" si="28"/>
        <v/>
      </c>
      <c r="AS39" s="379" t="str">
        <f t="shared" si="29"/>
        <v/>
      </c>
      <c r="AT39" s="384" t="str">
        <f t="shared" si="30"/>
        <v/>
      </c>
      <c r="AU39" s="384" t="str">
        <f t="shared" si="31"/>
        <v/>
      </c>
      <c r="AV39" s="384" t="str">
        <f t="shared" si="32"/>
        <v/>
      </c>
      <c r="AW39" s="384" t="str">
        <f t="shared" si="33"/>
        <v/>
      </c>
      <c r="AX39" s="384" t="str">
        <f t="shared" si="34"/>
        <v/>
      </c>
      <c r="AY39" s="384" t="str">
        <f t="shared" si="35"/>
        <v/>
      </c>
      <c r="AZ39" s="385" t="str">
        <f t="shared" si="36"/>
        <v/>
      </c>
      <c r="BA39" s="377" t="str">
        <f t="shared" si="20"/>
        <v/>
      </c>
    </row>
    <row r="40" spans="1:53" x14ac:dyDescent="0.25">
      <c r="A40" s="372"/>
      <c r="B40" s="373"/>
      <c r="C40" s="373"/>
      <c r="D40" s="374"/>
      <c r="E40" s="374"/>
      <c r="F40" s="375"/>
      <c r="G40" s="375"/>
      <c r="H40" s="375"/>
      <c r="I40" s="376"/>
      <c r="J40" s="376"/>
      <c r="K40" s="375"/>
      <c r="L40" s="377" t="str">
        <f t="shared" si="21"/>
        <v/>
      </c>
      <c r="M40" s="378" t="str">
        <f t="shared" si="22"/>
        <v/>
      </c>
      <c r="N40" s="379" t="str">
        <f t="shared" si="23"/>
        <v/>
      </c>
      <c r="O40" s="379" t="str">
        <f t="shared" si="24"/>
        <v/>
      </c>
      <c r="P40" s="465" t="str">
        <f t="shared" si="37"/>
        <v/>
      </c>
      <c r="Q40" s="378"/>
      <c r="R40" s="379"/>
      <c r="S40" s="379"/>
      <c r="T40" s="465"/>
      <c r="U40" s="378" t="str">
        <f t="shared" si="25"/>
        <v/>
      </c>
      <c r="V40" s="379" t="str">
        <f t="shared" si="26"/>
        <v/>
      </c>
      <c r="W40" s="382" t="str">
        <f t="shared" si="27"/>
        <v/>
      </c>
      <c r="X40" s="380" t="str">
        <f t="shared" si="0"/>
        <v/>
      </c>
      <c r="Y40" s="377" t="str">
        <f t="shared" si="1"/>
        <v/>
      </c>
      <c r="Z40" s="381" t="str">
        <f t="shared" si="2"/>
        <v/>
      </c>
      <c r="AA40" s="381" t="str">
        <f t="shared" si="3"/>
        <v/>
      </c>
      <c r="AB40" s="378" t="str">
        <f t="shared" si="4"/>
        <v/>
      </c>
      <c r="AC40" s="379" t="str">
        <f t="shared" si="5"/>
        <v/>
      </c>
      <c r="AD40" s="380" t="str">
        <f t="shared" si="6"/>
        <v/>
      </c>
      <c r="AE40" s="378" t="str">
        <f t="shared" si="7"/>
        <v/>
      </c>
      <c r="AF40" s="379" t="str">
        <f t="shared" si="8"/>
        <v/>
      </c>
      <c r="AG40" s="382" t="str">
        <f t="shared" si="9"/>
        <v/>
      </c>
      <c r="AH40" s="378" t="str">
        <f t="shared" si="10"/>
        <v/>
      </c>
      <c r="AI40" s="380" t="str">
        <f t="shared" si="11"/>
        <v/>
      </c>
      <c r="AJ40" s="383" t="str">
        <f t="shared" si="12"/>
        <v/>
      </c>
      <c r="AK40" s="382" t="str">
        <f t="shared" si="13"/>
        <v/>
      </c>
      <c r="AL40" s="380" t="str">
        <f t="shared" si="14"/>
        <v/>
      </c>
      <c r="AM40" s="381" t="str">
        <f t="shared" si="15"/>
        <v/>
      </c>
      <c r="AN40" s="382" t="str">
        <f t="shared" si="16"/>
        <v/>
      </c>
      <c r="AO40" s="378" t="str">
        <f t="shared" si="17"/>
        <v/>
      </c>
      <c r="AP40" s="379" t="str">
        <f t="shared" si="18"/>
        <v/>
      </c>
      <c r="AQ40" s="379" t="str">
        <f t="shared" si="19"/>
        <v/>
      </c>
      <c r="AR40" s="379" t="str">
        <f t="shared" si="28"/>
        <v/>
      </c>
      <c r="AS40" s="379" t="str">
        <f t="shared" si="29"/>
        <v/>
      </c>
      <c r="AT40" s="384" t="str">
        <f t="shared" si="30"/>
        <v/>
      </c>
      <c r="AU40" s="384" t="str">
        <f t="shared" si="31"/>
        <v/>
      </c>
      <c r="AV40" s="384" t="str">
        <f t="shared" si="32"/>
        <v/>
      </c>
      <c r="AW40" s="384" t="str">
        <f t="shared" si="33"/>
        <v/>
      </c>
      <c r="AX40" s="384" t="str">
        <f t="shared" si="34"/>
        <v/>
      </c>
      <c r="AY40" s="384" t="str">
        <f t="shared" si="35"/>
        <v/>
      </c>
      <c r="AZ40" s="385" t="str">
        <f t="shared" si="36"/>
        <v/>
      </c>
      <c r="BA40" s="377" t="str">
        <f t="shared" si="20"/>
        <v/>
      </c>
    </row>
    <row r="41" spans="1:53" x14ac:dyDescent="0.25">
      <c r="A41" s="372"/>
      <c r="B41" s="373"/>
      <c r="C41" s="373"/>
      <c r="D41" s="374"/>
      <c r="E41" s="374"/>
      <c r="F41" s="375"/>
      <c r="G41" s="375"/>
      <c r="H41" s="375"/>
      <c r="I41" s="376"/>
      <c r="J41" s="376"/>
      <c r="K41" s="375"/>
      <c r="L41" s="377" t="str">
        <f t="shared" si="21"/>
        <v/>
      </c>
      <c r="M41" s="378" t="str">
        <f t="shared" si="22"/>
        <v/>
      </c>
      <c r="N41" s="379" t="str">
        <f t="shared" si="23"/>
        <v/>
      </c>
      <c r="O41" s="379" t="str">
        <f t="shared" si="24"/>
        <v/>
      </c>
      <c r="P41" s="465" t="str">
        <f t="shared" si="37"/>
        <v/>
      </c>
      <c r="Q41" s="378"/>
      <c r="R41" s="379"/>
      <c r="S41" s="379"/>
      <c r="T41" s="465"/>
      <c r="U41" s="378" t="str">
        <f t="shared" si="25"/>
        <v/>
      </c>
      <c r="V41" s="379" t="str">
        <f t="shared" si="26"/>
        <v/>
      </c>
      <c r="W41" s="382" t="str">
        <f t="shared" si="27"/>
        <v/>
      </c>
      <c r="X41" s="380" t="str">
        <f t="shared" si="0"/>
        <v/>
      </c>
      <c r="Y41" s="377" t="str">
        <f t="shared" si="1"/>
        <v/>
      </c>
      <c r="Z41" s="381" t="str">
        <f t="shared" si="2"/>
        <v/>
      </c>
      <c r="AA41" s="381" t="str">
        <f t="shared" si="3"/>
        <v/>
      </c>
      <c r="AB41" s="378" t="str">
        <f t="shared" si="4"/>
        <v/>
      </c>
      <c r="AC41" s="379" t="str">
        <f t="shared" si="5"/>
        <v/>
      </c>
      <c r="AD41" s="380" t="str">
        <f t="shared" si="6"/>
        <v/>
      </c>
      <c r="AE41" s="378" t="str">
        <f t="shared" si="7"/>
        <v/>
      </c>
      <c r="AF41" s="379" t="str">
        <f t="shared" si="8"/>
        <v/>
      </c>
      <c r="AG41" s="382" t="str">
        <f t="shared" si="9"/>
        <v/>
      </c>
      <c r="AH41" s="378" t="str">
        <f t="shared" si="10"/>
        <v/>
      </c>
      <c r="AI41" s="380" t="str">
        <f t="shared" si="11"/>
        <v/>
      </c>
      <c r="AJ41" s="383" t="str">
        <f t="shared" si="12"/>
        <v/>
      </c>
      <c r="AK41" s="382" t="str">
        <f t="shared" si="13"/>
        <v/>
      </c>
      <c r="AL41" s="380" t="str">
        <f t="shared" si="14"/>
        <v/>
      </c>
      <c r="AM41" s="381" t="str">
        <f t="shared" si="15"/>
        <v/>
      </c>
      <c r="AN41" s="382" t="str">
        <f t="shared" si="16"/>
        <v/>
      </c>
      <c r="AO41" s="378" t="str">
        <f t="shared" si="17"/>
        <v/>
      </c>
      <c r="AP41" s="379" t="str">
        <f t="shared" si="18"/>
        <v/>
      </c>
      <c r="AQ41" s="379" t="str">
        <f t="shared" si="19"/>
        <v/>
      </c>
      <c r="AR41" s="379" t="str">
        <f t="shared" si="28"/>
        <v/>
      </c>
      <c r="AS41" s="379" t="str">
        <f t="shared" si="29"/>
        <v/>
      </c>
      <c r="AT41" s="384" t="str">
        <f t="shared" si="30"/>
        <v/>
      </c>
      <c r="AU41" s="384" t="str">
        <f t="shared" si="31"/>
        <v/>
      </c>
      <c r="AV41" s="384" t="str">
        <f t="shared" si="32"/>
        <v/>
      </c>
      <c r="AW41" s="384" t="str">
        <f t="shared" si="33"/>
        <v/>
      </c>
      <c r="AX41" s="384" t="str">
        <f t="shared" si="34"/>
        <v/>
      </c>
      <c r="AY41" s="384" t="str">
        <f t="shared" si="35"/>
        <v/>
      </c>
      <c r="AZ41" s="385" t="str">
        <f t="shared" si="36"/>
        <v/>
      </c>
      <c r="BA41" s="377" t="str">
        <f t="shared" si="20"/>
        <v/>
      </c>
    </row>
    <row r="42" spans="1:53" x14ac:dyDescent="0.25">
      <c r="A42" s="372"/>
      <c r="B42" s="373"/>
      <c r="C42" s="373"/>
      <c r="D42" s="374"/>
      <c r="E42" s="374"/>
      <c r="F42" s="375"/>
      <c r="G42" s="375"/>
      <c r="H42" s="375"/>
      <c r="I42" s="376"/>
      <c r="J42" s="376"/>
      <c r="K42" s="375"/>
      <c r="L42" s="377" t="str">
        <f t="shared" si="21"/>
        <v/>
      </c>
      <c r="M42" s="378" t="str">
        <f t="shared" si="22"/>
        <v/>
      </c>
      <c r="N42" s="379" t="str">
        <f t="shared" si="23"/>
        <v/>
      </c>
      <c r="O42" s="379" t="str">
        <f t="shared" si="24"/>
        <v/>
      </c>
      <c r="P42" s="465" t="str">
        <f t="shared" si="37"/>
        <v/>
      </c>
      <c r="Q42" s="378"/>
      <c r="R42" s="379"/>
      <c r="S42" s="379"/>
      <c r="T42" s="465"/>
      <c r="U42" s="378" t="str">
        <f t="shared" si="25"/>
        <v/>
      </c>
      <c r="V42" s="379" t="str">
        <f t="shared" si="26"/>
        <v/>
      </c>
      <c r="W42" s="382" t="str">
        <f t="shared" si="27"/>
        <v/>
      </c>
      <c r="X42" s="380" t="str">
        <f t="shared" si="0"/>
        <v/>
      </c>
      <c r="Y42" s="377" t="str">
        <f t="shared" si="1"/>
        <v/>
      </c>
      <c r="Z42" s="381" t="str">
        <f t="shared" si="2"/>
        <v/>
      </c>
      <c r="AA42" s="381" t="str">
        <f t="shared" si="3"/>
        <v/>
      </c>
      <c r="AB42" s="378" t="str">
        <f t="shared" si="4"/>
        <v/>
      </c>
      <c r="AC42" s="379" t="str">
        <f t="shared" si="5"/>
        <v/>
      </c>
      <c r="AD42" s="380" t="str">
        <f t="shared" si="6"/>
        <v/>
      </c>
      <c r="AE42" s="378" t="str">
        <f t="shared" si="7"/>
        <v/>
      </c>
      <c r="AF42" s="379" t="str">
        <f t="shared" si="8"/>
        <v/>
      </c>
      <c r="AG42" s="382" t="str">
        <f t="shared" si="9"/>
        <v/>
      </c>
      <c r="AH42" s="378" t="str">
        <f t="shared" si="10"/>
        <v/>
      </c>
      <c r="AI42" s="380" t="str">
        <f t="shared" si="11"/>
        <v/>
      </c>
      <c r="AJ42" s="383" t="str">
        <f t="shared" si="12"/>
        <v/>
      </c>
      <c r="AK42" s="382" t="str">
        <f t="shared" si="13"/>
        <v/>
      </c>
      <c r="AL42" s="380" t="str">
        <f t="shared" si="14"/>
        <v/>
      </c>
      <c r="AM42" s="381" t="str">
        <f t="shared" si="15"/>
        <v/>
      </c>
      <c r="AN42" s="382" t="str">
        <f t="shared" si="16"/>
        <v/>
      </c>
      <c r="AO42" s="378" t="str">
        <f t="shared" si="17"/>
        <v/>
      </c>
      <c r="AP42" s="379" t="str">
        <f t="shared" si="18"/>
        <v/>
      </c>
      <c r="AQ42" s="379" t="str">
        <f t="shared" si="19"/>
        <v/>
      </c>
      <c r="AR42" s="379" t="str">
        <f t="shared" si="28"/>
        <v/>
      </c>
      <c r="AS42" s="379" t="str">
        <f t="shared" si="29"/>
        <v/>
      </c>
      <c r="AT42" s="384" t="str">
        <f t="shared" si="30"/>
        <v/>
      </c>
      <c r="AU42" s="384" t="str">
        <f t="shared" si="31"/>
        <v/>
      </c>
      <c r="AV42" s="384" t="str">
        <f t="shared" si="32"/>
        <v/>
      </c>
      <c r="AW42" s="384" t="str">
        <f t="shared" si="33"/>
        <v/>
      </c>
      <c r="AX42" s="384" t="str">
        <f t="shared" si="34"/>
        <v/>
      </c>
      <c r="AY42" s="384" t="str">
        <f t="shared" si="35"/>
        <v/>
      </c>
      <c r="AZ42" s="385" t="str">
        <f t="shared" si="36"/>
        <v/>
      </c>
      <c r="BA42" s="377" t="str">
        <f t="shared" si="20"/>
        <v/>
      </c>
    </row>
    <row r="43" spans="1:53" x14ac:dyDescent="0.25">
      <c r="A43" s="372"/>
      <c r="B43" s="373"/>
      <c r="C43" s="373"/>
      <c r="D43" s="374"/>
      <c r="E43" s="374"/>
      <c r="F43" s="375"/>
      <c r="G43" s="375"/>
      <c r="H43" s="375"/>
      <c r="I43" s="376"/>
      <c r="J43" s="376"/>
      <c r="K43" s="375"/>
      <c r="L43" s="377" t="str">
        <f t="shared" si="21"/>
        <v/>
      </c>
      <c r="M43" s="378" t="str">
        <f t="shared" si="22"/>
        <v/>
      </c>
      <c r="N43" s="379" t="str">
        <f t="shared" si="23"/>
        <v/>
      </c>
      <c r="O43" s="379" t="str">
        <f t="shared" si="24"/>
        <v/>
      </c>
      <c r="P43" s="465" t="str">
        <f t="shared" si="37"/>
        <v/>
      </c>
      <c r="Q43" s="378"/>
      <c r="R43" s="379"/>
      <c r="S43" s="379"/>
      <c r="T43" s="465"/>
      <c r="U43" s="378" t="str">
        <f t="shared" si="25"/>
        <v/>
      </c>
      <c r="V43" s="379" t="str">
        <f t="shared" si="26"/>
        <v/>
      </c>
      <c r="W43" s="382" t="str">
        <f t="shared" si="27"/>
        <v/>
      </c>
      <c r="X43" s="380" t="str">
        <f t="shared" si="0"/>
        <v/>
      </c>
      <c r="Y43" s="377" t="str">
        <f t="shared" si="1"/>
        <v/>
      </c>
      <c r="Z43" s="381" t="str">
        <f t="shared" si="2"/>
        <v/>
      </c>
      <c r="AA43" s="381" t="str">
        <f t="shared" si="3"/>
        <v/>
      </c>
      <c r="AB43" s="378" t="str">
        <f t="shared" si="4"/>
        <v/>
      </c>
      <c r="AC43" s="379" t="str">
        <f t="shared" si="5"/>
        <v/>
      </c>
      <c r="AD43" s="380" t="str">
        <f t="shared" si="6"/>
        <v/>
      </c>
      <c r="AE43" s="378" t="str">
        <f t="shared" si="7"/>
        <v/>
      </c>
      <c r="AF43" s="379" t="str">
        <f t="shared" si="8"/>
        <v/>
      </c>
      <c r="AG43" s="382" t="str">
        <f t="shared" si="9"/>
        <v/>
      </c>
      <c r="AH43" s="378" t="str">
        <f t="shared" si="10"/>
        <v/>
      </c>
      <c r="AI43" s="380" t="str">
        <f t="shared" si="11"/>
        <v/>
      </c>
      <c r="AJ43" s="383" t="str">
        <f t="shared" si="12"/>
        <v/>
      </c>
      <c r="AK43" s="382" t="str">
        <f t="shared" si="13"/>
        <v/>
      </c>
      <c r="AL43" s="380" t="str">
        <f t="shared" si="14"/>
        <v/>
      </c>
      <c r="AM43" s="381" t="str">
        <f t="shared" si="15"/>
        <v/>
      </c>
      <c r="AN43" s="382" t="str">
        <f t="shared" si="16"/>
        <v/>
      </c>
      <c r="AO43" s="378" t="str">
        <f t="shared" si="17"/>
        <v/>
      </c>
      <c r="AP43" s="379" t="str">
        <f t="shared" si="18"/>
        <v/>
      </c>
      <c r="AQ43" s="379" t="str">
        <f t="shared" si="19"/>
        <v/>
      </c>
      <c r="AR43" s="379" t="str">
        <f t="shared" si="28"/>
        <v/>
      </c>
      <c r="AS43" s="379" t="str">
        <f t="shared" si="29"/>
        <v/>
      </c>
      <c r="AT43" s="384" t="str">
        <f t="shared" si="30"/>
        <v/>
      </c>
      <c r="AU43" s="384" t="str">
        <f t="shared" si="31"/>
        <v/>
      </c>
      <c r="AV43" s="384" t="str">
        <f t="shared" si="32"/>
        <v/>
      </c>
      <c r="AW43" s="384" t="str">
        <f t="shared" si="33"/>
        <v/>
      </c>
      <c r="AX43" s="384" t="str">
        <f t="shared" si="34"/>
        <v/>
      </c>
      <c r="AY43" s="384" t="str">
        <f t="shared" si="35"/>
        <v/>
      </c>
      <c r="AZ43" s="385" t="str">
        <f t="shared" si="36"/>
        <v/>
      </c>
      <c r="BA43" s="377" t="str">
        <f t="shared" si="20"/>
        <v/>
      </c>
    </row>
    <row r="44" spans="1:53" x14ac:dyDescent="0.25">
      <c r="A44" s="372"/>
      <c r="B44" s="373"/>
      <c r="C44" s="373"/>
      <c r="D44" s="374"/>
      <c r="E44" s="374"/>
      <c r="F44" s="375"/>
      <c r="G44" s="375"/>
      <c r="H44" s="375"/>
      <c r="I44" s="376"/>
      <c r="J44" s="376"/>
      <c r="K44" s="375"/>
      <c r="L44" s="377" t="str">
        <f t="shared" si="21"/>
        <v/>
      </c>
      <c r="M44" s="378" t="str">
        <f t="shared" si="22"/>
        <v/>
      </c>
      <c r="N44" s="379" t="str">
        <f t="shared" si="23"/>
        <v/>
      </c>
      <c r="O44" s="379" t="str">
        <f t="shared" si="24"/>
        <v/>
      </c>
      <c r="P44" s="465" t="str">
        <f t="shared" si="37"/>
        <v/>
      </c>
      <c r="Q44" s="378"/>
      <c r="R44" s="379"/>
      <c r="S44" s="379"/>
      <c r="T44" s="465"/>
      <c r="U44" s="378" t="str">
        <f t="shared" si="25"/>
        <v/>
      </c>
      <c r="V44" s="379" t="str">
        <f t="shared" si="26"/>
        <v/>
      </c>
      <c r="W44" s="382" t="str">
        <f t="shared" si="27"/>
        <v/>
      </c>
      <c r="X44" s="380" t="str">
        <f t="shared" si="0"/>
        <v/>
      </c>
      <c r="Y44" s="377" t="str">
        <f t="shared" si="1"/>
        <v/>
      </c>
      <c r="Z44" s="381" t="str">
        <f t="shared" si="2"/>
        <v/>
      </c>
      <c r="AA44" s="381" t="str">
        <f t="shared" si="3"/>
        <v/>
      </c>
      <c r="AB44" s="378" t="str">
        <f t="shared" si="4"/>
        <v/>
      </c>
      <c r="AC44" s="379" t="str">
        <f t="shared" si="5"/>
        <v/>
      </c>
      <c r="AD44" s="380" t="str">
        <f t="shared" si="6"/>
        <v/>
      </c>
      <c r="AE44" s="378" t="str">
        <f t="shared" si="7"/>
        <v/>
      </c>
      <c r="AF44" s="379" t="str">
        <f t="shared" si="8"/>
        <v/>
      </c>
      <c r="AG44" s="382" t="str">
        <f t="shared" si="9"/>
        <v/>
      </c>
      <c r="AH44" s="378" t="str">
        <f t="shared" si="10"/>
        <v/>
      </c>
      <c r="AI44" s="380" t="str">
        <f t="shared" si="11"/>
        <v/>
      </c>
      <c r="AJ44" s="383" t="str">
        <f t="shared" si="12"/>
        <v/>
      </c>
      <c r="AK44" s="382" t="str">
        <f t="shared" si="13"/>
        <v/>
      </c>
      <c r="AL44" s="380" t="str">
        <f t="shared" si="14"/>
        <v/>
      </c>
      <c r="AM44" s="381" t="str">
        <f t="shared" si="15"/>
        <v/>
      </c>
      <c r="AN44" s="382" t="str">
        <f t="shared" si="16"/>
        <v/>
      </c>
      <c r="AO44" s="378" t="str">
        <f t="shared" si="17"/>
        <v/>
      </c>
      <c r="AP44" s="379" t="str">
        <f t="shared" si="18"/>
        <v/>
      </c>
      <c r="AQ44" s="379" t="str">
        <f t="shared" si="19"/>
        <v/>
      </c>
      <c r="AR44" s="379" t="str">
        <f t="shared" si="28"/>
        <v/>
      </c>
      <c r="AS44" s="379" t="str">
        <f t="shared" si="29"/>
        <v/>
      </c>
      <c r="AT44" s="384" t="str">
        <f t="shared" si="30"/>
        <v/>
      </c>
      <c r="AU44" s="384" t="str">
        <f t="shared" si="31"/>
        <v/>
      </c>
      <c r="AV44" s="384" t="str">
        <f t="shared" si="32"/>
        <v/>
      </c>
      <c r="AW44" s="384" t="str">
        <f t="shared" si="33"/>
        <v/>
      </c>
      <c r="AX44" s="384" t="str">
        <f t="shared" si="34"/>
        <v/>
      </c>
      <c r="AY44" s="384" t="str">
        <f t="shared" si="35"/>
        <v/>
      </c>
      <c r="AZ44" s="385" t="str">
        <f t="shared" si="36"/>
        <v/>
      </c>
      <c r="BA44" s="377" t="str">
        <f t="shared" si="20"/>
        <v/>
      </c>
    </row>
    <row r="45" spans="1:53" x14ac:dyDescent="0.25">
      <c r="A45" s="372"/>
      <c r="B45" s="373"/>
      <c r="C45" s="373"/>
      <c r="D45" s="374"/>
      <c r="E45" s="374"/>
      <c r="F45" s="375"/>
      <c r="G45" s="375"/>
      <c r="H45" s="375"/>
      <c r="I45" s="376"/>
      <c r="J45" s="376"/>
      <c r="K45" s="375"/>
      <c r="L45" s="377" t="str">
        <f t="shared" si="21"/>
        <v/>
      </c>
      <c r="M45" s="378" t="str">
        <f t="shared" si="22"/>
        <v/>
      </c>
      <c r="N45" s="379" t="str">
        <f t="shared" si="23"/>
        <v/>
      </c>
      <c r="O45" s="379" t="str">
        <f t="shared" si="24"/>
        <v/>
      </c>
      <c r="P45" s="465" t="str">
        <f t="shared" si="37"/>
        <v/>
      </c>
      <c r="Q45" s="378"/>
      <c r="R45" s="379"/>
      <c r="S45" s="379"/>
      <c r="T45" s="465"/>
      <c r="U45" s="378" t="str">
        <f t="shared" si="25"/>
        <v/>
      </c>
      <c r="V45" s="379" t="str">
        <f t="shared" si="26"/>
        <v/>
      </c>
      <c r="W45" s="382" t="str">
        <f t="shared" si="27"/>
        <v/>
      </c>
      <c r="X45" s="380" t="str">
        <f t="shared" si="0"/>
        <v/>
      </c>
      <c r="Y45" s="377" t="str">
        <f t="shared" si="1"/>
        <v/>
      </c>
      <c r="Z45" s="381" t="str">
        <f t="shared" ref="Z45:Z76" si="38">IF(I45="Ap",K45*$F$2,IF(I45="Bp",K45*$F$2*(1+$K$2),""))</f>
        <v/>
      </c>
      <c r="AA45" s="381" t="str">
        <f t="shared" ref="AA45:AA76" si="39">IF(I45="Ap",K45*$H$3*(1+$K$2),IF(I45="Bp",K45*$H$3*(1+$K$2),""))</f>
        <v/>
      </c>
      <c r="AB45" s="378" t="str">
        <f t="shared" ref="AB45:AB76" si="40">IF((I45="Bp")*(K45&lt;5),K45*$F$4*$H$4*(1+$K$2),"")</f>
        <v/>
      </c>
      <c r="AC45" s="379" t="str">
        <f t="shared" ref="AC45:AC76" si="41">IF((I45="Bp")*(K45&gt;=5)*(K45&lt;100),K45*$F$4*$H$4*(1+$K$2),"")</f>
        <v/>
      </c>
      <c r="AD45" s="380" t="str">
        <f t="shared" ref="AD45:AD76" si="42">IF((I45="Bp")*(K45&gt;=100),K45*$F$4*$H$4*(1+$K$2),"")</f>
        <v/>
      </c>
      <c r="AE45" s="378" t="str">
        <f t="shared" ref="AE45:AE76" si="43">IF((I45="Ap")*(K45&lt;5),K45*$F$5*$H$4*(1+$K$2),"")</f>
        <v/>
      </c>
      <c r="AF45" s="379" t="str">
        <f t="shared" ref="AF45:AF76" si="44">IF((I45="Ap")*(K45&gt;=5)*(K45&lt;100),K45*$F$5*$H$4*(1+$K$2),"")</f>
        <v/>
      </c>
      <c r="AG45" s="382" t="str">
        <f t="shared" ref="AG45:AG76" si="45">IF((I45="Ap")*(K45&gt;=100),K45*$F$5*$H$4*(1+$K$2),"")</f>
        <v/>
      </c>
      <c r="AH45" s="378" t="str">
        <f t="shared" ref="AH45:AH76" si="46">IF((I45="St"),(K45*$H$2/1000)*$H$5*(1+$K$2),"")</f>
        <v/>
      </c>
      <c r="AI45" s="380" t="str">
        <f t="shared" ref="AI45:AI76" si="47">IF((I45="RF"),K45*$F$3*(1+$K$2),"")</f>
        <v/>
      </c>
      <c r="AJ45" s="383" t="str">
        <f t="shared" ref="AJ45:AJ76" si="48">IF($I45="EB",(F45*(1+$K$2)),"")</f>
        <v/>
      </c>
      <c r="AK45" s="382" t="str">
        <f t="shared" si="13"/>
        <v/>
      </c>
      <c r="AL45" s="380" t="str">
        <f t="shared" si="14"/>
        <v/>
      </c>
      <c r="AM45" s="381" t="str">
        <f t="shared" ref="AM45:AM76" si="49">IF(I45="CsT",G45+((F45/5)*G45),IF(I45="CsL",F45,""))</f>
        <v/>
      </c>
      <c r="AN45" s="382" t="str">
        <f t="shared" ref="AN45:AN76" si="50">IF(I45="CsB",(2*F45+((F45/4)*G45)),"")</f>
        <v/>
      </c>
      <c r="AO45" s="378" t="str">
        <f t="shared" ref="AO45:AO76" si="51">IF(I45="Gf",G45,"")</f>
        <v/>
      </c>
      <c r="AP45" s="379" t="str">
        <f t="shared" ref="AP45:AP76" si="52">IF(I45="Ap",2*(F45*(1+$K$2))+2*G45,IF(I45="Bp",2*(F45*(1+$K$2))+2*G45,""))</f>
        <v/>
      </c>
      <c r="AQ45" s="379" t="str">
        <f t="shared" ref="AQ45:AQ76" si="53">IF(AO45=0,(F45*(1+$K$2)),"")</f>
        <v/>
      </c>
      <c r="AR45" s="379" t="str">
        <f t="shared" si="28"/>
        <v/>
      </c>
      <c r="AS45" s="379" t="str">
        <f t="shared" si="29"/>
        <v/>
      </c>
      <c r="AT45" s="384" t="str">
        <f t="shared" si="30"/>
        <v/>
      </c>
      <c r="AU45" s="384" t="str">
        <f t="shared" si="31"/>
        <v/>
      </c>
      <c r="AV45" s="384" t="str">
        <f t="shared" si="32"/>
        <v/>
      </c>
      <c r="AW45" s="384" t="str">
        <f t="shared" si="33"/>
        <v/>
      </c>
      <c r="AX45" s="384" t="str">
        <f t="shared" si="34"/>
        <v/>
      </c>
      <c r="AY45" s="384" t="str">
        <f t="shared" si="35"/>
        <v/>
      </c>
      <c r="AZ45" s="385" t="str">
        <f t="shared" si="36"/>
        <v/>
      </c>
      <c r="BA45" s="377" t="str">
        <f t="shared" ref="BA45:BA76" si="54">IF(I45="Sb",K45,"")</f>
        <v/>
      </c>
    </row>
    <row r="46" spans="1:53" x14ac:dyDescent="0.25">
      <c r="A46" s="372"/>
      <c r="B46" s="373"/>
      <c r="C46" s="373"/>
      <c r="D46" s="374"/>
      <c r="E46" s="374"/>
      <c r="F46" s="375"/>
      <c r="G46" s="375"/>
      <c r="H46" s="375"/>
      <c r="I46" s="376"/>
      <c r="J46" s="376"/>
      <c r="K46" s="375"/>
      <c r="L46" s="377" t="str">
        <f t="shared" si="21"/>
        <v/>
      </c>
      <c r="M46" s="378" t="str">
        <f t="shared" si="22"/>
        <v/>
      </c>
      <c r="N46" s="379" t="str">
        <f t="shared" si="23"/>
        <v/>
      </c>
      <c r="O46" s="379" t="str">
        <f t="shared" si="24"/>
        <v/>
      </c>
      <c r="P46" s="465" t="str">
        <f t="shared" si="37"/>
        <v/>
      </c>
      <c r="Q46" s="378"/>
      <c r="R46" s="379"/>
      <c r="S46" s="379"/>
      <c r="T46" s="465"/>
      <c r="U46" s="378" t="str">
        <f t="shared" si="25"/>
        <v/>
      </c>
      <c r="V46" s="379" t="str">
        <f t="shared" si="26"/>
        <v/>
      </c>
      <c r="W46" s="382" t="str">
        <f t="shared" si="27"/>
        <v/>
      </c>
      <c r="X46" s="380" t="str">
        <f t="shared" si="0"/>
        <v/>
      </c>
      <c r="Y46" s="377" t="str">
        <f t="shared" si="1"/>
        <v/>
      </c>
      <c r="Z46" s="381" t="str">
        <f t="shared" si="38"/>
        <v/>
      </c>
      <c r="AA46" s="381" t="str">
        <f t="shared" si="39"/>
        <v/>
      </c>
      <c r="AB46" s="378" t="str">
        <f t="shared" si="40"/>
        <v/>
      </c>
      <c r="AC46" s="379" t="str">
        <f t="shared" si="41"/>
        <v/>
      </c>
      <c r="AD46" s="380" t="str">
        <f t="shared" si="42"/>
        <v/>
      </c>
      <c r="AE46" s="378" t="str">
        <f t="shared" si="43"/>
        <v/>
      </c>
      <c r="AF46" s="379" t="str">
        <f t="shared" si="44"/>
        <v/>
      </c>
      <c r="AG46" s="382" t="str">
        <f t="shared" si="45"/>
        <v/>
      </c>
      <c r="AH46" s="378" t="str">
        <f t="shared" si="46"/>
        <v/>
      </c>
      <c r="AI46" s="380" t="str">
        <f t="shared" si="47"/>
        <v/>
      </c>
      <c r="AJ46" s="383" t="str">
        <f t="shared" si="48"/>
        <v/>
      </c>
      <c r="AK46" s="382" t="str">
        <f t="shared" si="13"/>
        <v/>
      </c>
      <c r="AL46" s="380" t="str">
        <f t="shared" si="14"/>
        <v/>
      </c>
      <c r="AM46" s="381" t="str">
        <f t="shared" si="49"/>
        <v/>
      </c>
      <c r="AN46" s="382" t="str">
        <f t="shared" si="50"/>
        <v/>
      </c>
      <c r="AO46" s="378" t="str">
        <f t="shared" si="51"/>
        <v/>
      </c>
      <c r="AP46" s="379" t="str">
        <f t="shared" si="52"/>
        <v/>
      </c>
      <c r="AQ46" s="379" t="str">
        <f t="shared" si="53"/>
        <v/>
      </c>
      <c r="AR46" s="379" t="str">
        <f t="shared" si="28"/>
        <v/>
      </c>
      <c r="AS46" s="379" t="str">
        <f t="shared" si="29"/>
        <v/>
      </c>
      <c r="AT46" s="384" t="str">
        <f t="shared" si="30"/>
        <v/>
      </c>
      <c r="AU46" s="384" t="str">
        <f t="shared" si="31"/>
        <v/>
      </c>
      <c r="AV46" s="384" t="str">
        <f t="shared" si="32"/>
        <v/>
      </c>
      <c r="AW46" s="384" t="str">
        <f t="shared" si="33"/>
        <v/>
      </c>
      <c r="AX46" s="384" t="str">
        <f t="shared" si="34"/>
        <v/>
      </c>
      <c r="AY46" s="384" t="str">
        <f t="shared" si="35"/>
        <v/>
      </c>
      <c r="AZ46" s="385" t="str">
        <f t="shared" si="36"/>
        <v/>
      </c>
      <c r="BA46" s="377" t="str">
        <f t="shared" si="54"/>
        <v/>
      </c>
    </row>
    <row r="47" spans="1:53" x14ac:dyDescent="0.25">
      <c r="A47" s="372"/>
      <c r="B47" s="373"/>
      <c r="C47" s="373"/>
      <c r="D47" s="374"/>
      <c r="E47" s="374"/>
      <c r="F47" s="375"/>
      <c r="G47" s="375"/>
      <c r="H47" s="375"/>
      <c r="I47" s="376"/>
      <c r="J47" s="376"/>
      <c r="K47" s="375"/>
      <c r="L47" s="377" t="str">
        <f t="shared" si="21"/>
        <v/>
      </c>
      <c r="M47" s="378" t="str">
        <f t="shared" si="22"/>
        <v/>
      </c>
      <c r="N47" s="379" t="str">
        <f t="shared" si="23"/>
        <v/>
      </c>
      <c r="O47" s="379" t="str">
        <f t="shared" si="24"/>
        <v/>
      </c>
      <c r="P47" s="465" t="str">
        <f t="shared" si="37"/>
        <v/>
      </c>
      <c r="Q47" s="378"/>
      <c r="R47" s="379"/>
      <c r="S47" s="379"/>
      <c r="T47" s="465"/>
      <c r="U47" s="378" t="str">
        <f t="shared" si="25"/>
        <v/>
      </c>
      <c r="V47" s="379" t="str">
        <f t="shared" si="26"/>
        <v/>
      </c>
      <c r="W47" s="382" t="str">
        <f t="shared" si="27"/>
        <v/>
      </c>
      <c r="X47" s="380" t="str">
        <f t="shared" si="0"/>
        <v/>
      </c>
      <c r="Y47" s="377" t="str">
        <f t="shared" si="1"/>
        <v/>
      </c>
      <c r="Z47" s="381" t="str">
        <f t="shared" si="38"/>
        <v/>
      </c>
      <c r="AA47" s="381" t="str">
        <f t="shared" si="39"/>
        <v/>
      </c>
      <c r="AB47" s="378" t="str">
        <f t="shared" si="40"/>
        <v/>
      </c>
      <c r="AC47" s="379" t="str">
        <f t="shared" si="41"/>
        <v/>
      </c>
      <c r="AD47" s="380" t="str">
        <f t="shared" si="42"/>
        <v/>
      </c>
      <c r="AE47" s="378" t="str">
        <f t="shared" si="43"/>
        <v/>
      </c>
      <c r="AF47" s="379" t="str">
        <f t="shared" si="44"/>
        <v/>
      </c>
      <c r="AG47" s="382" t="str">
        <f t="shared" si="45"/>
        <v/>
      </c>
      <c r="AH47" s="378" t="str">
        <f t="shared" si="46"/>
        <v/>
      </c>
      <c r="AI47" s="380" t="str">
        <f t="shared" si="47"/>
        <v/>
      </c>
      <c r="AJ47" s="383" t="str">
        <f t="shared" si="48"/>
        <v/>
      </c>
      <c r="AK47" s="382" t="str">
        <f t="shared" si="13"/>
        <v/>
      </c>
      <c r="AL47" s="380" t="str">
        <f t="shared" si="14"/>
        <v/>
      </c>
      <c r="AM47" s="381" t="str">
        <f t="shared" si="49"/>
        <v/>
      </c>
      <c r="AN47" s="382" t="str">
        <f t="shared" si="50"/>
        <v/>
      </c>
      <c r="AO47" s="378" t="str">
        <f t="shared" si="51"/>
        <v/>
      </c>
      <c r="AP47" s="379" t="str">
        <f t="shared" si="52"/>
        <v/>
      </c>
      <c r="AQ47" s="379" t="str">
        <f t="shared" si="53"/>
        <v/>
      </c>
      <c r="AR47" s="379" t="str">
        <f t="shared" si="28"/>
        <v/>
      </c>
      <c r="AS47" s="379" t="str">
        <f t="shared" si="29"/>
        <v/>
      </c>
      <c r="AT47" s="384" t="str">
        <f t="shared" si="30"/>
        <v/>
      </c>
      <c r="AU47" s="384" t="str">
        <f t="shared" si="31"/>
        <v/>
      </c>
      <c r="AV47" s="384" t="str">
        <f t="shared" si="32"/>
        <v/>
      </c>
      <c r="AW47" s="384" t="str">
        <f t="shared" si="33"/>
        <v/>
      </c>
      <c r="AX47" s="384" t="str">
        <f t="shared" si="34"/>
        <v/>
      </c>
      <c r="AY47" s="384" t="str">
        <f t="shared" si="35"/>
        <v/>
      </c>
      <c r="AZ47" s="385" t="str">
        <f t="shared" si="36"/>
        <v/>
      </c>
      <c r="BA47" s="377" t="str">
        <f t="shared" si="54"/>
        <v/>
      </c>
    </row>
    <row r="48" spans="1:53" x14ac:dyDescent="0.25">
      <c r="A48" s="372"/>
      <c r="B48" s="373"/>
      <c r="C48" s="373"/>
      <c r="D48" s="374"/>
      <c r="E48" s="374"/>
      <c r="F48" s="375"/>
      <c r="G48" s="375"/>
      <c r="H48" s="375"/>
      <c r="I48" s="376"/>
      <c r="J48" s="376"/>
      <c r="K48" s="375"/>
      <c r="L48" s="377" t="str">
        <f t="shared" si="21"/>
        <v/>
      </c>
      <c r="M48" s="378" t="str">
        <f t="shared" si="22"/>
        <v/>
      </c>
      <c r="N48" s="379" t="str">
        <f t="shared" si="23"/>
        <v/>
      </c>
      <c r="O48" s="379" t="str">
        <f t="shared" si="24"/>
        <v/>
      </c>
      <c r="P48" s="465" t="str">
        <f t="shared" si="37"/>
        <v/>
      </c>
      <c r="Q48" s="378"/>
      <c r="R48" s="379"/>
      <c r="S48" s="379"/>
      <c r="T48" s="465"/>
      <c r="U48" s="378" t="str">
        <f t="shared" si="25"/>
        <v/>
      </c>
      <c r="V48" s="379" t="str">
        <f t="shared" si="26"/>
        <v/>
      </c>
      <c r="W48" s="382" t="str">
        <f t="shared" si="27"/>
        <v/>
      </c>
      <c r="X48" s="380" t="str">
        <f t="shared" si="0"/>
        <v/>
      </c>
      <c r="Y48" s="377" t="str">
        <f t="shared" si="1"/>
        <v/>
      </c>
      <c r="Z48" s="381" t="str">
        <f t="shared" si="38"/>
        <v/>
      </c>
      <c r="AA48" s="381" t="str">
        <f t="shared" si="39"/>
        <v/>
      </c>
      <c r="AB48" s="378" t="str">
        <f t="shared" si="40"/>
        <v/>
      </c>
      <c r="AC48" s="379" t="str">
        <f t="shared" si="41"/>
        <v/>
      </c>
      <c r="AD48" s="380" t="str">
        <f t="shared" si="42"/>
        <v/>
      </c>
      <c r="AE48" s="378" t="str">
        <f t="shared" si="43"/>
        <v/>
      </c>
      <c r="AF48" s="379" t="str">
        <f t="shared" si="44"/>
        <v/>
      </c>
      <c r="AG48" s="382" t="str">
        <f t="shared" si="45"/>
        <v/>
      </c>
      <c r="AH48" s="378" t="str">
        <f t="shared" si="46"/>
        <v/>
      </c>
      <c r="AI48" s="380" t="str">
        <f t="shared" si="47"/>
        <v/>
      </c>
      <c r="AJ48" s="383" t="str">
        <f t="shared" si="48"/>
        <v/>
      </c>
      <c r="AK48" s="382" t="str">
        <f t="shared" si="13"/>
        <v/>
      </c>
      <c r="AL48" s="380" t="str">
        <f t="shared" si="14"/>
        <v/>
      </c>
      <c r="AM48" s="381" t="str">
        <f t="shared" si="49"/>
        <v/>
      </c>
      <c r="AN48" s="382" t="str">
        <f t="shared" si="50"/>
        <v/>
      </c>
      <c r="AO48" s="378" t="str">
        <f t="shared" si="51"/>
        <v/>
      </c>
      <c r="AP48" s="379" t="str">
        <f t="shared" si="52"/>
        <v/>
      </c>
      <c r="AQ48" s="379" t="str">
        <f t="shared" si="53"/>
        <v/>
      </c>
      <c r="AR48" s="379" t="str">
        <f t="shared" si="28"/>
        <v/>
      </c>
      <c r="AS48" s="379" t="str">
        <f t="shared" si="29"/>
        <v/>
      </c>
      <c r="AT48" s="384" t="str">
        <f t="shared" si="30"/>
        <v/>
      </c>
      <c r="AU48" s="384" t="str">
        <f t="shared" si="31"/>
        <v/>
      </c>
      <c r="AV48" s="384" t="str">
        <f t="shared" si="32"/>
        <v/>
      </c>
      <c r="AW48" s="384" t="str">
        <f t="shared" si="33"/>
        <v/>
      </c>
      <c r="AX48" s="384" t="str">
        <f t="shared" si="34"/>
        <v/>
      </c>
      <c r="AY48" s="384" t="str">
        <f t="shared" si="35"/>
        <v/>
      </c>
      <c r="AZ48" s="385" t="str">
        <f t="shared" si="36"/>
        <v/>
      </c>
      <c r="BA48" s="377" t="str">
        <f t="shared" si="54"/>
        <v/>
      </c>
    </row>
    <row r="49" spans="1:53" x14ac:dyDescent="0.25">
      <c r="A49" s="372"/>
      <c r="B49" s="373"/>
      <c r="C49" s="373"/>
      <c r="D49" s="374"/>
      <c r="E49" s="374"/>
      <c r="F49" s="375"/>
      <c r="G49" s="375"/>
      <c r="H49" s="375"/>
      <c r="I49" s="376"/>
      <c r="J49" s="376"/>
      <c r="K49" s="375"/>
      <c r="L49" s="377" t="str">
        <f t="shared" si="21"/>
        <v/>
      </c>
      <c r="M49" s="378" t="str">
        <f t="shared" si="22"/>
        <v/>
      </c>
      <c r="N49" s="379" t="str">
        <f t="shared" si="23"/>
        <v/>
      </c>
      <c r="O49" s="379" t="str">
        <f t="shared" si="24"/>
        <v/>
      </c>
      <c r="P49" s="465" t="str">
        <f t="shared" si="37"/>
        <v/>
      </c>
      <c r="Q49" s="378"/>
      <c r="R49" s="379"/>
      <c r="S49" s="379"/>
      <c r="T49" s="465"/>
      <c r="U49" s="378" t="str">
        <f t="shared" si="25"/>
        <v/>
      </c>
      <c r="V49" s="379" t="str">
        <f t="shared" si="26"/>
        <v/>
      </c>
      <c r="W49" s="382" t="str">
        <f t="shared" si="27"/>
        <v/>
      </c>
      <c r="X49" s="380" t="str">
        <f t="shared" si="0"/>
        <v/>
      </c>
      <c r="Y49" s="377" t="str">
        <f t="shared" si="1"/>
        <v/>
      </c>
      <c r="Z49" s="381" t="str">
        <f t="shared" si="38"/>
        <v/>
      </c>
      <c r="AA49" s="381" t="str">
        <f t="shared" si="39"/>
        <v/>
      </c>
      <c r="AB49" s="378" t="str">
        <f t="shared" si="40"/>
        <v/>
      </c>
      <c r="AC49" s="379" t="str">
        <f t="shared" si="41"/>
        <v/>
      </c>
      <c r="AD49" s="380" t="str">
        <f t="shared" si="42"/>
        <v/>
      </c>
      <c r="AE49" s="378" t="str">
        <f t="shared" si="43"/>
        <v/>
      </c>
      <c r="AF49" s="379" t="str">
        <f t="shared" si="44"/>
        <v/>
      </c>
      <c r="AG49" s="382" t="str">
        <f t="shared" si="45"/>
        <v/>
      </c>
      <c r="AH49" s="378" t="str">
        <f t="shared" si="46"/>
        <v/>
      </c>
      <c r="AI49" s="380" t="str">
        <f t="shared" si="47"/>
        <v/>
      </c>
      <c r="AJ49" s="383" t="str">
        <f t="shared" si="48"/>
        <v/>
      </c>
      <c r="AK49" s="382" t="str">
        <f t="shared" si="13"/>
        <v/>
      </c>
      <c r="AL49" s="380" t="str">
        <f t="shared" si="14"/>
        <v/>
      </c>
      <c r="AM49" s="381" t="str">
        <f t="shared" si="49"/>
        <v/>
      </c>
      <c r="AN49" s="382" t="str">
        <f t="shared" si="50"/>
        <v/>
      </c>
      <c r="AO49" s="378" t="str">
        <f t="shared" si="51"/>
        <v/>
      </c>
      <c r="AP49" s="379" t="str">
        <f t="shared" si="52"/>
        <v/>
      </c>
      <c r="AQ49" s="379" t="str">
        <f t="shared" si="53"/>
        <v/>
      </c>
      <c r="AR49" s="379" t="str">
        <f t="shared" si="28"/>
        <v/>
      </c>
      <c r="AS49" s="379" t="str">
        <f t="shared" si="29"/>
        <v/>
      </c>
      <c r="AT49" s="384" t="str">
        <f t="shared" si="30"/>
        <v/>
      </c>
      <c r="AU49" s="384" t="str">
        <f t="shared" si="31"/>
        <v/>
      </c>
      <c r="AV49" s="384" t="str">
        <f t="shared" si="32"/>
        <v/>
      </c>
      <c r="AW49" s="384" t="str">
        <f t="shared" si="33"/>
        <v/>
      </c>
      <c r="AX49" s="384" t="str">
        <f t="shared" si="34"/>
        <v/>
      </c>
      <c r="AY49" s="384" t="str">
        <f t="shared" si="35"/>
        <v/>
      </c>
      <c r="AZ49" s="385" t="str">
        <f t="shared" si="36"/>
        <v/>
      </c>
      <c r="BA49" s="377" t="str">
        <f t="shared" si="54"/>
        <v/>
      </c>
    </row>
    <row r="50" spans="1:53" x14ac:dyDescent="0.25">
      <c r="A50" s="372"/>
      <c r="B50" s="373"/>
      <c r="C50" s="373"/>
      <c r="D50" s="374"/>
      <c r="E50" s="374"/>
      <c r="F50" s="375"/>
      <c r="G50" s="375"/>
      <c r="H50" s="375"/>
      <c r="I50" s="376"/>
      <c r="J50" s="376"/>
      <c r="K50" s="375"/>
      <c r="L50" s="377" t="str">
        <f t="shared" si="21"/>
        <v/>
      </c>
      <c r="M50" s="378" t="str">
        <f t="shared" si="22"/>
        <v/>
      </c>
      <c r="N50" s="379" t="str">
        <f t="shared" si="23"/>
        <v/>
      </c>
      <c r="O50" s="379" t="str">
        <f t="shared" si="24"/>
        <v/>
      </c>
      <c r="P50" s="465" t="str">
        <f t="shared" si="37"/>
        <v/>
      </c>
      <c r="Q50" s="378"/>
      <c r="R50" s="379"/>
      <c r="S50" s="379"/>
      <c r="T50" s="465"/>
      <c r="U50" s="378" t="str">
        <f t="shared" si="25"/>
        <v/>
      </c>
      <c r="V50" s="379" t="str">
        <f t="shared" si="26"/>
        <v/>
      </c>
      <c r="W50" s="382" t="str">
        <f t="shared" si="27"/>
        <v/>
      </c>
      <c r="X50" s="380" t="str">
        <f t="shared" si="0"/>
        <v/>
      </c>
      <c r="Y50" s="377" t="str">
        <f t="shared" si="1"/>
        <v/>
      </c>
      <c r="Z50" s="381" t="str">
        <f t="shared" si="38"/>
        <v/>
      </c>
      <c r="AA50" s="381" t="str">
        <f t="shared" si="39"/>
        <v/>
      </c>
      <c r="AB50" s="378" t="str">
        <f t="shared" si="40"/>
        <v/>
      </c>
      <c r="AC50" s="379" t="str">
        <f t="shared" si="41"/>
        <v/>
      </c>
      <c r="AD50" s="380" t="str">
        <f t="shared" si="42"/>
        <v/>
      </c>
      <c r="AE50" s="378" t="str">
        <f t="shared" si="43"/>
        <v/>
      </c>
      <c r="AF50" s="379" t="str">
        <f t="shared" si="44"/>
        <v/>
      </c>
      <c r="AG50" s="382" t="str">
        <f t="shared" si="45"/>
        <v/>
      </c>
      <c r="AH50" s="378" t="str">
        <f t="shared" si="46"/>
        <v/>
      </c>
      <c r="AI50" s="380" t="str">
        <f t="shared" si="47"/>
        <v/>
      </c>
      <c r="AJ50" s="383" t="str">
        <f t="shared" si="48"/>
        <v/>
      </c>
      <c r="AK50" s="382" t="str">
        <f t="shared" si="13"/>
        <v/>
      </c>
      <c r="AL50" s="380" t="str">
        <f t="shared" si="14"/>
        <v/>
      </c>
      <c r="AM50" s="381" t="str">
        <f t="shared" si="49"/>
        <v/>
      </c>
      <c r="AN50" s="382" t="str">
        <f t="shared" si="50"/>
        <v/>
      </c>
      <c r="AO50" s="378" t="str">
        <f t="shared" si="51"/>
        <v/>
      </c>
      <c r="AP50" s="379" t="str">
        <f t="shared" si="52"/>
        <v/>
      </c>
      <c r="AQ50" s="379" t="str">
        <f t="shared" si="53"/>
        <v/>
      </c>
      <c r="AR50" s="379" t="str">
        <f t="shared" si="28"/>
        <v/>
      </c>
      <c r="AS50" s="379" t="str">
        <f t="shared" si="29"/>
        <v/>
      </c>
      <c r="AT50" s="384" t="str">
        <f t="shared" si="30"/>
        <v/>
      </c>
      <c r="AU50" s="384" t="str">
        <f t="shared" si="31"/>
        <v/>
      </c>
      <c r="AV50" s="384" t="str">
        <f t="shared" si="32"/>
        <v/>
      </c>
      <c r="AW50" s="384" t="str">
        <f t="shared" si="33"/>
        <v/>
      </c>
      <c r="AX50" s="384" t="str">
        <f t="shared" si="34"/>
        <v/>
      </c>
      <c r="AY50" s="384" t="str">
        <f t="shared" si="35"/>
        <v/>
      </c>
      <c r="AZ50" s="385" t="str">
        <f t="shared" si="36"/>
        <v/>
      </c>
      <c r="BA50" s="377" t="str">
        <f t="shared" si="54"/>
        <v/>
      </c>
    </row>
    <row r="51" spans="1:53" x14ac:dyDescent="0.25">
      <c r="A51" s="372"/>
      <c r="B51" s="373"/>
      <c r="C51" s="373"/>
      <c r="D51" s="374"/>
      <c r="E51" s="374"/>
      <c r="F51" s="375"/>
      <c r="G51" s="375"/>
      <c r="H51" s="375"/>
      <c r="I51" s="376"/>
      <c r="J51" s="376"/>
      <c r="K51" s="375"/>
      <c r="L51" s="377" t="str">
        <f t="shared" si="21"/>
        <v/>
      </c>
      <c r="M51" s="378" t="str">
        <f t="shared" si="22"/>
        <v/>
      </c>
      <c r="N51" s="379" t="str">
        <f t="shared" si="23"/>
        <v/>
      </c>
      <c r="O51" s="379" t="str">
        <f t="shared" si="24"/>
        <v/>
      </c>
      <c r="P51" s="465" t="str">
        <f t="shared" si="37"/>
        <v/>
      </c>
      <c r="Q51" s="378"/>
      <c r="R51" s="379"/>
      <c r="S51" s="379"/>
      <c r="T51" s="465"/>
      <c r="U51" s="378" t="str">
        <f t="shared" si="25"/>
        <v/>
      </c>
      <c r="V51" s="379" t="str">
        <f t="shared" si="26"/>
        <v/>
      </c>
      <c r="W51" s="382" t="str">
        <f t="shared" si="27"/>
        <v/>
      </c>
      <c r="X51" s="380" t="str">
        <f t="shared" si="0"/>
        <v/>
      </c>
      <c r="Y51" s="377" t="str">
        <f t="shared" si="1"/>
        <v/>
      </c>
      <c r="Z51" s="381" t="str">
        <f t="shared" si="38"/>
        <v/>
      </c>
      <c r="AA51" s="381" t="str">
        <f t="shared" si="39"/>
        <v/>
      </c>
      <c r="AB51" s="378" t="str">
        <f t="shared" si="40"/>
        <v/>
      </c>
      <c r="AC51" s="379" t="str">
        <f t="shared" si="41"/>
        <v/>
      </c>
      <c r="AD51" s="380" t="str">
        <f t="shared" si="42"/>
        <v/>
      </c>
      <c r="AE51" s="378" t="str">
        <f t="shared" si="43"/>
        <v/>
      </c>
      <c r="AF51" s="379" t="str">
        <f t="shared" si="44"/>
        <v/>
      </c>
      <c r="AG51" s="382" t="str">
        <f t="shared" si="45"/>
        <v/>
      </c>
      <c r="AH51" s="378" t="str">
        <f t="shared" si="46"/>
        <v/>
      </c>
      <c r="AI51" s="380" t="str">
        <f t="shared" si="47"/>
        <v/>
      </c>
      <c r="AJ51" s="383" t="str">
        <f t="shared" si="48"/>
        <v/>
      </c>
      <c r="AK51" s="382" t="str">
        <f t="shared" si="13"/>
        <v/>
      </c>
      <c r="AL51" s="380" t="str">
        <f t="shared" si="14"/>
        <v/>
      </c>
      <c r="AM51" s="381" t="str">
        <f t="shared" si="49"/>
        <v/>
      </c>
      <c r="AN51" s="382" t="str">
        <f t="shared" si="50"/>
        <v/>
      </c>
      <c r="AO51" s="378" t="str">
        <f t="shared" si="51"/>
        <v/>
      </c>
      <c r="AP51" s="379" t="str">
        <f t="shared" si="52"/>
        <v/>
      </c>
      <c r="AQ51" s="379" t="str">
        <f t="shared" si="53"/>
        <v/>
      </c>
      <c r="AR51" s="379" t="str">
        <f t="shared" si="28"/>
        <v/>
      </c>
      <c r="AS51" s="379" t="str">
        <f t="shared" si="29"/>
        <v/>
      </c>
      <c r="AT51" s="384" t="str">
        <f t="shared" si="30"/>
        <v/>
      </c>
      <c r="AU51" s="384" t="str">
        <f t="shared" si="31"/>
        <v/>
      </c>
      <c r="AV51" s="384" t="str">
        <f t="shared" si="32"/>
        <v/>
      </c>
      <c r="AW51" s="384" t="str">
        <f t="shared" si="33"/>
        <v/>
      </c>
      <c r="AX51" s="384" t="str">
        <f t="shared" si="34"/>
        <v/>
      </c>
      <c r="AY51" s="384" t="str">
        <f t="shared" si="35"/>
        <v/>
      </c>
      <c r="AZ51" s="385" t="str">
        <f t="shared" si="36"/>
        <v/>
      </c>
      <c r="BA51" s="377" t="str">
        <f t="shared" si="54"/>
        <v/>
      </c>
    </row>
    <row r="52" spans="1:53" x14ac:dyDescent="0.25">
      <c r="A52" s="372"/>
      <c r="B52" s="373"/>
      <c r="C52" s="373"/>
      <c r="D52" s="374"/>
      <c r="E52" s="374"/>
      <c r="F52" s="375"/>
      <c r="G52" s="375"/>
      <c r="H52" s="375"/>
      <c r="I52" s="376"/>
      <c r="J52" s="376"/>
      <c r="K52" s="375"/>
      <c r="L52" s="377" t="str">
        <f t="shared" si="21"/>
        <v/>
      </c>
      <c r="M52" s="378" t="str">
        <f t="shared" si="22"/>
        <v/>
      </c>
      <c r="N52" s="379" t="str">
        <f t="shared" si="23"/>
        <v/>
      </c>
      <c r="O52" s="379" t="str">
        <f t="shared" si="24"/>
        <v/>
      </c>
      <c r="P52" s="465" t="str">
        <f t="shared" si="37"/>
        <v/>
      </c>
      <c r="Q52" s="378"/>
      <c r="R52" s="379"/>
      <c r="S52" s="379"/>
      <c r="T52" s="465"/>
      <c r="U52" s="378" t="str">
        <f t="shared" si="25"/>
        <v/>
      </c>
      <c r="V52" s="379" t="str">
        <f t="shared" si="26"/>
        <v/>
      </c>
      <c r="W52" s="382" t="str">
        <f t="shared" si="27"/>
        <v/>
      </c>
      <c r="X52" s="380" t="str">
        <f t="shared" si="0"/>
        <v/>
      </c>
      <c r="Y52" s="377" t="str">
        <f t="shared" si="1"/>
        <v/>
      </c>
      <c r="Z52" s="381" t="str">
        <f t="shared" si="38"/>
        <v/>
      </c>
      <c r="AA52" s="381" t="str">
        <f t="shared" si="39"/>
        <v/>
      </c>
      <c r="AB52" s="378" t="str">
        <f t="shared" si="40"/>
        <v/>
      </c>
      <c r="AC52" s="379" t="str">
        <f t="shared" si="41"/>
        <v/>
      </c>
      <c r="AD52" s="380" t="str">
        <f t="shared" si="42"/>
        <v/>
      </c>
      <c r="AE52" s="378" t="str">
        <f t="shared" si="43"/>
        <v/>
      </c>
      <c r="AF52" s="379" t="str">
        <f t="shared" si="44"/>
        <v/>
      </c>
      <c r="AG52" s="382" t="str">
        <f t="shared" si="45"/>
        <v/>
      </c>
      <c r="AH52" s="378" t="str">
        <f t="shared" si="46"/>
        <v/>
      </c>
      <c r="AI52" s="380" t="str">
        <f t="shared" si="47"/>
        <v/>
      </c>
      <c r="AJ52" s="383" t="str">
        <f t="shared" si="48"/>
        <v/>
      </c>
      <c r="AK52" s="382" t="str">
        <f t="shared" si="13"/>
        <v/>
      </c>
      <c r="AL52" s="380" t="str">
        <f t="shared" si="14"/>
        <v/>
      </c>
      <c r="AM52" s="381" t="str">
        <f t="shared" si="49"/>
        <v/>
      </c>
      <c r="AN52" s="382" t="str">
        <f t="shared" si="50"/>
        <v/>
      </c>
      <c r="AO52" s="378" t="str">
        <f t="shared" si="51"/>
        <v/>
      </c>
      <c r="AP52" s="379" t="str">
        <f t="shared" si="52"/>
        <v/>
      </c>
      <c r="AQ52" s="379" t="str">
        <f t="shared" si="53"/>
        <v/>
      </c>
      <c r="AR52" s="379" t="str">
        <f t="shared" si="28"/>
        <v/>
      </c>
      <c r="AS52" s="379" t="str">
        <f t="shared" si="29"/>
        <v/>
      </c>
      <c r="AT52" s="384" t="str">
        <f t="shared" si="30"/>
        <v/>
      </c>
      <c r="AU52" s="384" t="str">
        <f t="shared" si="31"/>
        <v/>
      </c>
      <c r="AV52" s="384" t="str">
        <f t="shared" si="32"/>
        <v/>
      </c>
      <c r="AW52" s="384" t="str">
        <f t="shared" si="33"/>
        <v/>
      </c>
      <c r="AX52" s="384" t="str">
        <f t="shared" si="34"/>
        <v/>
      </c>
      <c r="AY52" s="384" t="str">
        <f t="shared" si="35"/>
        <v/>
      </c>
      <c r="AZ52" s="385" t="str">
        <f t="shared" si="36"/>
        <v/>
      </c>
      <c r="BA52" s="377" t="str">
        <f t="shared" si="54"/>
        <v/>
      </c>
    </row>
    <row r="53" spans="1:53" x14ac:dyDescent="0.25">
      <c r="A53" s="372"/>
      <c r="B53" s="373"/>
      <c r="C53" s="373"/>
      <c r="D53" s="374"/>
      <c r="E53" s="374"/>
      <c r="F53" s="375"/>
      <c r="G53" s="375"/>
      <c r="H53" s="375"/>
      <c r="I53" s="376"/>
      <c r="J53" s="376"/>
      <c r="K53" s="375"/>
      <c r="L53" s="377" t="str">
        <f t="shared" si="21"/>
        <v/>
      </c>
      <c r="M53" s="378" t="str">
        <f t="shared" si="22"/>
        <v/>
      </c>
      <c r="N53" s="379" t="str">
        <f t="shared" si="23"/>
        <v/>
      </c>
      <c r="O53" s="379" t="str">
        <f t="shared" si="24"/>
        <v/>
      </c>
      <c r="P53" s="465" t="str">
        <f t="shared" si="37"/>
        <v/>
      </c>
      <c r="Q53" s="378"/>
      <c r="R53" s="379"/>
      <c r="S53" s="379"/>
      <c r="T53" s="465"/>
      <c r="U53" s="378" t="str">
        <f t="shared" si="25"/>
        <v/>
      </c>
      <c r="V53" s="379" t="str">
        <f t="shared" si="26"/>
        <v/>
      </c>
      <c r="W53" s="382" t="str">
        <f t="shared" si="27"/>
        <v/>
      </c>
      <c r="X53" s="380" t="str">
        <f t="shared" si="0"/>
        <v/>
      </c>
      <c r="Y53" s="377" t="str">
        <f t="shared" si="1"/>
        <v/>
      </c>
      <c r="Z53" s="381" t="str">
        <f t="shared" si="38"/>
        <v/>
      </c>
      <c r="AA53" s="381" t="str">
        <f t="shared" si="39"/>
        <v/>
      </c>
      <c r="AB53" s="378" t="str">
        <f t="shared" si="40"/>
        <v/>
      </c>
      <c r="AC53" s="379" t="str">
        <f t="shared" si="41"/>
        <v/>
      </c>
      <c r="AD53" s="380" t="str">
        <f t="shared" si="42"/>
        <v/>
      </c>
      <c r="AE53" s="378" t="str">
        <f t="shared" si="43"/>
        <v/>
      </c>
      <c r="AF53" s="379" t="str">
        <f t="shared" si="44"/>
        <v/>
      </c>
      <c r="AG53" s="382" t="str">
        <f t="shared" si="45"/>
        <v/>
      </c>
      <c r="AH53" s="378" t="str">
        <f t="shared" si="46"/>
        <v/>
      </c>
      <c r="AI53" s="380" t="str">
        <f t="shared" si="47"/>
        <v/>
      </c>
      <c r="AJ53" s="383" t="str">
        <f t="shared" si="48"/>
        <v/>
      </c>
      <c r="AK53" s="382" t="str">
        <f t="shared" si="13"/>
        <v/>
      </c>
      <c r="AL53" s="380" t="str">
        <f t="shared" si="14"/>
        <v/>
      </c>
      <c r="AM53" s="381" t="str">
        <f t="shared" si="49"/>
        <v/>
      </c>
      <c r="AN53" s="382" t="str">
        <f t="shared" si="50"/>
        <v/>
      </c>
      <c r="AO53" s="378" t="str">
        <f t="shared" si="51"/>
        <v/>
      </c>
      <c r="AP53" s="379" t="str">
        <f t="shared" si="52"/>
        <v/>
      </c>
      <c r="AQ53" s="379" t="str">
        <f t="shared" si="53"/>
        <v/>
      </c>
      <c r="AR53" s="379" t="str">
        <f t="shared" si="28"/>
        <v/>
      </c>
      <c r="AS53" s="379" t="str">
        <f t="shared" si="29"/>
        <v/>
      </c>
      <c r="AT53" s="384" t="str">
        <f t="shared" si="30"/>
        <v/>
      </c>
      <c r="AU53" s="384" t="str">
        <f t="shared" si="31"/>
        <v/>
      </c>
      <c r="AV53" s="384" t="str">
        <f t="shared" si="32"/>
        <v/>
      </c>
      <c r="AW53" s="384" t="str">
        <f t="shared" si="33"/>
        <v/>
      </c>
      <c r="AX53" s="384" t="str">
        <f t="shared" si="34"/>
        <v/>
      </c>
      <c r="AY53" s="384" t="str">
        <f t="shared" si="35"/>
        <v/>
      </c>
      <c r="AZ53" s="385" t="str">
        <f t="shared" si="36"/>
        <v/>
      </c>
      <c r="BA53" s="377" t="str">
        <f t="shared" si="54"/>
        <v/>
      </c>
    </row>
    <row r="54" spans="1:53" x14ac:dyDescent="0.25">
      <c r="A54" s="372"/>
      <c r="B54" s="373"/>
      <c r="C54" s="373"/>
      <c r="D54" s="374"/>
      <c r="E54" s="374"/>
      <c r="F54" s="375"/>
      <c r="G54" s="375"/>
      <c r="H54" s="375"/>
      <c r="I54" s="376"/>
      <c r="J54" s="376"/>
      <c r="K54" s="375"/>
      <c r="L54" s="377" t="str">
        <f t="shared" si="21"/>
        <v/>
      </c>
      <c r="M54" s="378" t="str">
        <f t="shared" si="22"/>
        <v/>
      </c>
      <c r="N54" s="379" t="str">
        <f t="shared" si="23"/>
        <v/>
      </c>
      <c r="O54" s="379" t="str">
        <f t="shared" si="24"/>
        <v/>
      </c>
      <c r="P54" s="465" t="str">
        <f t="shared" si="37"/>
        <v/>
      </c>
      <c r="Q54" s="378"/>
      <c r="R54" s="379"/>
      <c r="S54" s="379"/>
      <c r="T54" s="465"/>
      <c r="U54" s="378" t="str">
        <f t="shared" si="25"/>
        <v/>
      </c>
      <c r="V54" s="379" t="str">
        <f t="shared" si="26"/>
        <v/>
      </c>
      <c r="W54" s="382" t="str">
        <f t="shared" si="27"/>
        <v/>
      </c>
      <c r="X54" s="380" t="str">
        <f t="shared" si="0"/>
        <v/>
      </c>
      <c r="Y54" s="377" t="str">
        <f t="shared" si="1"/>
        <v/>
      </c>
      <c r="Z54" s="381" t="str">
        <f t="shared" si="38"/>
        <v/>
      </c>
      <c r="AA54" s="381" t="str">
        <f t="shared" si="39"/>
        <v/>
      </c>
      <c r="AB54" s="378" t="str">
        <f t="shared" si="40"/>
        <v/>
      </c>
      <c r="AC54" s="379" t="str">
        <f t="shared" si="41"/>
        <v/>
      </c>
      <c r="AD54" s="380" t="str">
        <f t="shared" si="42"/>
        <v/>
      </c>
      <c r="AE54" s="378" t="str">
        <f t="shared" si="43"/>
        <v/>
      </c>
      <c r="AF54" s="379" t="str">
        <f t="shared" si="44"/>
        <v/>
      </c>
      <c r="AG54" s="382" t="str">
        <f t="shared" si="45"/>
        <v/>
      </c>
      <c r="AH54" s="378" t="str">
        <f t="shared" si="46"/>
        <v/>
      </c>
      <c r="AI54" s="380" t="str">
        <f t="shared" si="47"/>
        <v/>
      </c>
      <c r="AJ54" s="383" t="str">
        <f t="shared" si="48"/>
        <v/>
      </c>
      <c r="AK54" s="382" t="str">
        <f t="shared" si="13"/>
        <v/>
      </c>
      <c r="AL54" s="380" t="str">
        <f t="shared" si="14"/>
        <v/>
      </c>
      <c r="AM54" s="381" t="str">
        <f t="shared" si="49"/>
        <v/>
      </c>
      <c r="AN54" s="382" t="str">
        <f t="shared" si="50"/>
        <v/>
      </c>
      <c r="AO54" s="378" t="str">
        <f t="shared" si="51"/>
        <v/>
      </c>
      <c r="AP54" s="379" t="str">
        <f t="shared" si="52"/>
        <v/>
      </c>
      <c r="AQ54" s="379" t="str">
        <f t="shared" si="53"/>
        <v/>
      </c>
      <c r="AR54" s="379" t="str">
        <f t="shared" si="28"/>
        <v/>
      </c>
      <c r="AS54" s="379" t="str">
        <f t="shared" si="29"/>
        <v/>
      </c>
      <c r="AT54" s="384" t="str">
        <f t="shared" si="30"/>
        <v/>
      </c>
      <c r="AU54" s="384" t="str">
        <f t="shared" si="31"/>
        <v/>
      </c>
      <c r="AV54" s="384" t="str">
        <f t="shared" si="32"/>
        <v/>
      </c>
      <c r="AW54" s="384" t="str">
        <f t="shared" si="33"/>
        <v/>
      </c>
      <c r="AX54" s="384" t="str">
        <f t="shared" si="34"/>
        <v/>
      </c>
      <c r="AY54" s="384" t="str">
        <f t="shared" si="35"/>
        <v/>
      </c>
      <c r="AZ54" s="385" t="str">
        <f t="shared" si="36"/>
        <v/>
      </c>
      <c r="BA54" s="377" t="str">
        <f t="shared" si="54"/>
        <v/>
      </c>
    </row>
    <row r="55" spans="1:53" x14ac:dyDescent="0.25">
      <c r="A55" s="372"/>
      <c r="B55" s="373"/>
      <c r="C55" s="373"/>
      <c r="D55" s="374"/>
      <c r="E55" s="374"/>
      <c r="F55" s="375"/>
      <c r="G55" s="375"/>
      <c r="H55" s="375"/>
      <c r="I55" s="376"/>
      <c r="J55" s="376"/>
      <c r="K55" s="375"/>
      <c r="L55" s="377" t="str">
        <f t="shared" si="21"/>
        <v/>
      </c>
      <c r="M55" s="378" t="str">
        <f t="shared" si="22"/>
        <v/>
      </c>
      <c r="N55" s="379" t="str">
        <f t="shared" si="23"/>
        <v/>
      </c>
      <c r="O55" s="379" t="str">
        <f t="shared" si="24"/>
        <v/>
      </c>
      <c r="P55" s="465" t="str">
        <f t="shared" si="37"/>
        <v/>
      </c>
      <c r="Q55" s="378"/>
      <c r="R55" s="379"/>
      <c r="S55" s="379"/>
      <c r="T55" s="465"/>
      <c r="U55" s="378" t="str">
        <f t="shared" si="25"/>
        <v/>
      </c>
      <c r="V55" s="379" t="str">
        <f t="shared" si="26"/>
        <v/>
      </c>
      <c r="W55" s="382" t="str">
        <f t="shared" si="27"/>
        <v/>
      </c>
      <c r="X55" s="380" t="str">
        <f t="shared" si="0"/>
        <v/>
      </c>
      <c r="Y55" s="377" t="str">
        <f t="shared" si="1"/>
        <v/>
      </c>
      <c r="Z55" s="381" t="str">
        <f t="shared" si="38"/>
        <v/>
      </c>
      <c r="AA55" s="381" t="str">
        <f t="shared" si="39"/>
        <v/>
      </c>
      <c r="AB55" s="378" t="str">
        <f t="shared" si="40"/>
        <v/>
      </c>
      <c r="AC55" s="379" t="str">
        <f t="shared" si="41"/>
        <v/>
      </c>
      <c r="AD55" s="380" t="str">
        <f t="shared" si="42"/>
        <v/>
      </c>
      <c r="AE55" s="378" t="str">
        <f t="shared" si="43"/>
        <v/>
      </c>
      <c r="AF55" s="379" t="str">
        <f t="shared" si="44"/>
        <v/>
      </c>
      <c r="AG55" s="382" t="str">
        <f t="shared" si="45"/>
        <v/>
      </c>
      <c r="AH55" s="378" t="str">
        <f t="shared" si="46"/>
        <v/>
      </c>
      <c r="AI55" s="380" t="str">
        <f t="shared" si="47"/>
        <v/>
      </c>
      <c r="AJ55" s="383" t="str">
        <f t="shared" si="48"/>
        <v/>
      </c>
      <c r="AK55" s="382" t="str">
        <f t="shared" si="13"/>
        <v/>
      </c>
      <c r="AL55" s="380" t="str">
        <f t="shared" si="14"/>
        <v/>
      </c>
      <c r="AM55" s="381" t="str">
        <f t="shared" si="49"/>
        <v/>
      </c>
      <c r="AN55" s="382" t="str">
        <f t="shared" si="50"/>
        <v/>
      </c>
      <c r="AO55" s="378" t="str">
        <f t="shared" si="51"/>
        <v/>
      </c>
      <c r="AP55" s="379" t="str">
        <f t="shared" si="52"/>
        <v/>
      </c>
      <c r="AQ55" s="379" t="str">
        <f t="shared" si="53"/>
        <v/>
      </c>
      <c r="AR55" s="379" t="str">
        <f t="shared" si="28"/>
        <v/>
      </c>
      <c r="AS55" s="379" t="str">
        <f t="shared" si="29"/>
        <v/>
      </c>
      <c r="AT55" s="384" t="str">
        <f t="shared" si="30"/>
        <v/>
      </c>
      <c r="AU55" s="384" t="str">
        <f t="shared" si="31"/>
        <v/>
      </c>
      <c r="AV55" s="384" t="str">
        <f t="shared" si="32"/>
        <v/>
      </c>
      <c r="AW55" s="384" t="str">
        <f t="shared" si="33"/>
        <v/>
      </c>
      <c r="AX55" s="384" t="str">
        <f t="shared" si="34"/>
        <v/>
      </c>
      <c r="AY55" s="384" t="str">
        <f t="shared" si="35"/>
        <v/>
      </c>
      <c r="AZ55" s="385" t="str">
        <f t="shared" si="36"/>
        <v/>
      </c>
      <c r="BA55" s="377" t="str">
        <f t="shared" si="54"/>
        <v/>
      </c>
    </row>
    <row r="56" spans="1:53" x14ac:dyDescent="0.25">
      <c r="A56" s="372"/>
      <c r="B56" s="373"/>
      <c r="C56" s="373"/>
      <c r="D56" s="374"/>
      <c r="E56" s="374"/>
      <c r="F56" s="375"/>
      <c r="G56" s="375"/>
      <c r="H56" s="375"/>
      <c r="I56" s="376"/>
      <c r="J56" s="376"/>
      <c r="K56" s="375"/>
      <c r="L56" s="377" t="str">
        <f t="shared" si="21"/>
        <v/>
      </c>
      <c r="M56" s="378" t="str">
        <f t="shared" si="22"/>
        <v/>
      </c>
      <c r="N56" s="379" t="str">
        <f t="shared" si="23"/>
        <v/>
      </c>
      <c r="O56" s="379" t="str">
        <f t="shared" si="24"/>
        <v/>
      </c>
      <c r="P56" s="465" t="str">
        <f t="shared" si="37"/>
        <v/>
      </c>
      <c r="Q56" s="378"/>
      <c r="R56" s="379"/>
      <c r="S56" s="379"/>
      <c r="T56" s="465"/>
      <c r="U56" s="378" t="str">
        <f t="shared" si="25"/>
        <v/>
      </c>
      <c r="V56" s="379" t="str">
        <f t="shared" si="26"/>
        <v/>
      </c>
      <c r="W56" s="382" t="str">
        <f t="shared" si="27"/>
        <v/>
      </c>
      <c r="X56" s="380" t="str">
        <f t="shared" si="0"/>
        <v/>
      </c>
      <c r="Y56" s="377" t="str">
        <f t="shared" si="1"/>
        <v/>
      </c>
      <c r="Z56" s="381" t="str">
        <f t="shared" si="38"/>
        <v/>
      </c>
      <c r="AA56" s="381" t="str">
        <f t="shared" si="39"/>
        <v/>
      </c>
      <c r="AB56" s="378" t="str">
        <f t="shared" si="40"/>
        <v/>
      </c>
      <c r="AC56" s="379" t="str">
        <f t="shared" si="41"/>
        <v/>
      </c>
      <c r="AD56" s="380" t="str">
        <f t="shared" si="42"/>
        <v/>
      </c>
      <c r="AE56" s="378" t="str">
        <f t="shared" si="43"/>
        <v/>
      </c>
      <c r="AF56" s="379" t="str">
        <f t="shared" si="44"/>
        <v/>
      </c>
      <c r="AG56" s="382" t="str">
        <f t="shared" si="45"/>
        <v/>
      </c>
      <c r="AH56" s="378" t="str">
        <f t="shared" si="46"/>
        <v/>
      </c>
      <c r="AI56" s="380" t="str">
        <f t="shared" si="47"/>
        <v/>
      </c>
      <c r="AJ56" s="383" t="str">
        <f t="shared" si="48"/>
        <v/>
      </c>
      <c r="AK56" s="382" t="str">
        <f t="shared" si="13"/>
        <v/>
      </c>
      <c r="AL56" s="380" t="str">
        <f t="shared" si="14"/>
        <v/>
      </c>
      <c r="AM56" s="381" t="str">
        <f t="shared" si="49"/>
        <v/>
      </c>
      <c r="AN56" s="382" t="str">
        <f t="shared" si="50"/>
        <v/>
      </c>
      <c r="AO56" s="378" t="str">
        <f t="shared" si="51"/>
        <v/>
      </c>
      <c r="AP56" s="379" t="str">
        <f t="shared" si="52"/>
        <v/>
      </c>
      <c r="AQ56" s="379" t="str">
        <f t="shared" si="53"/>
        <v/>
      </c>
      <c r="AR56" s="379" t="str">
        <f t="shared" si="28"/>
        <v/>
      </c>
      <c r="AS56" s="379" t="str">
        <f t="shared" si="29"/>
        <v/>
      </c>
      <c r="AT56" s="384" t="str">
        <f t="shared" si="30"/>
        <v/>
      </c>
      <c r="AU56" s="384" t="str">
        <f t="shared" si="31"/>
        <v/>
      </c>
      <c r="AV56" s="384" t="str">
        <f t="shared" si="32"/>
        <v/>
      </c>
      <c r="AW56" s="384" t="str">
        <f t="shared" si="33"/>
        <v/>
      </c>
      <c r="AX56" s="384" t="str">
        <f t="shared" si="34"/>
        <v/>
      </c>
      <c r="AY56" s="384" t="str">
        <f t="shared" si="35"/>
        <v/>
      </c>
      <c r="AZ56" s="385" t="str">
        <f t="shared" si="36"/>
        <v/>
      </c>
      <c r="BA56" s="377" t="str">
        <f t="shared" si="54"/>
        <v/>
      </c>
    </row>
    <row r="57" spans="1:53" x14ac:dyDescent="0.25">
      <c r="A57" s="372"/>
      <c r="B57" s="373"/>
      <c r="C57" s="373"/>
      <c r="D57" s="374"/>
      <c r="E57" s="374"/>
      <c r="F57" s="375"/>
      <c r="G57" s="375"/>
      <c r="H57" s="375"/>
      <c r="I57" s="376"/>
      <c r="J57" s="376"/>
      <c r="K57" s="375"/>
      <c r="L57" s="377" t="str">
        <f t="shared" si="21"/>
        <v/>
      </c>
      <c r="M57" s="378" t="str">
        <f t="shared" si="22"/>
        <v/>
      </c>
      <c r="N57" s="379" t="str">
        <f t="shared" si="23"/>
        <v/>
      </c>
      <c r="O57" s="379" t="str">
        <f t="shared" si="24"/>
        <v/>
      </c>
      <c r="P57" s="465" t="str">
        <f t="shared" si="37"/>
        <v/>
      </c>
      <c r="Q57" s="378"/>
      <c r="R57" s="379"/>
      <c r="S57" s="379"/>
      <c r="T57" s="465"/>
      <c r="U57" s="378" t="str">
        <f t="shared" si="25"/>
        <v/>
      </c>
      <c r="V57" s="379" t="str">
        <f t="shared" si="26"/>
        <v/>
      </c>
      <c r="W57" s="382" t="str">
        <f t="shared" si="27"/>
        <v/>
      </c>
      <c r="X57" s="380" t="str">
        <f t="shared" si="0"/>
        <v/>
      </c>
      <c r="Y57" s="377" t="str">
        <f t="shared" si="1"/>
        <v/>
      </c>
      <c r="Z57" s="381" t="str">
        <f t="shared" si="38"/>
        <v/>
      </c>
      <c r="AA57" s="381" t="str">
        <f t="shared" si="39"/>
        <v/>
      </c>
      <c r="AB57" s="378" t="str">
        <f t="shared" si="40"/>
        <v/>
      </c>
      <c r="AC57" s="379" t="str">
        <f t="shared" si="41"/>
        <v/>
      </c>
      <c r="AD57" s="380" t="str">
        <f t="shared" si="42"/>
        <v/>
      </c>
      <c r="AE57" s="378" t="str">
        <f t="shared" si="43"/>
        <v/>
      </c>
      <c r="AF57" s="379" t="str">
        <f t="shared" si="44"/>
        <v/>
      </c>
      <c r="AG57" s="382" t="str">
        <f t="shared" si="45"/>
        <v/>
      </c>
      <c r="AH57" s="378" t="str">
        <f t="shared" si="46"/>
        <v/>
      </c>
      <c r="AI57" s="380" t="str">
        <f t="shared" si="47"/>
        <v/>
      </c>
      <c r="AJ57" s="383" t="str">
        <f t="shared" si="48"/>
        <v/>
      </c>
      <c r="AK57" s="382" t="str">
        <f t="shared" si="13"/>
        <v/>
      </c>
      <c r="AL57" s="380" t="str">
        <f t="shared" si="14"/>
        <v/>
      </c>
      <c r="AM57" s="381" t="str">
        <f t="shared" si="49"/>
        <v/>
      </c>
      <c r="AN57" s="382" t="str">
        <f t="shared" si="50"/>
        <v/>
      </c>
      <c r="AO57" s="378" t="str">
        <f t="shared" si="51"/>
        <v/>
      </c>
      <c r="AP57" s="379" t="str">
        <f t="shared" si="52"/>
        <v/>
      </c>
      <c r="AQ57" s="379" t="str">
        <f t="shared" si="53"/>
        <v/>
      </c>
      <c r="AR57" s="379" t="str">
        <f t="shared" si="28"/>
        <v/>
      </c>
      <c r="AS57" s="379" t="str">
        <f t="shared" si="29"/>
        <v/>
      </c>
      <c r="AT57" s="384" t="str">
        <f t="shared" si="30"/>
        <v/>
      </c>
      <c r="AU57" s="384" t="str">
        <f t="shared" si="31"/>
        <v/>
      </c>
      <c r="AV57" s="384" t="str">
        <f t="shared" si="32"/>
        <v/>
      </c>
      <c r="AW57" s="384" t="str">
        <f t="shared" si="33"/>
        <v/>
      </c>
      <c r="AX57" s="384" t="str">
        <f t="shared" si="34"/>
        <v/>
      </c>
      <c r="AY57" s="384" t="str">
        <f t="shared" si="35"/>
        <v/>
      </c>
      <c r="AZ57" s="385" t="str">
        <f t="shared" si="36"/>
        <v/>
      </c>
      <c r="BA57" s="377" t="str">
        <f t="shared" si="54"/>
        <v/>
      </c>
    </row>
    <row r="58" spans="1:53" x14ac:dyDescent="0.25">
      <c r="A58" s="372"/>
      <c r="B58" s="373"/>
      <c r="C58" s="373"/>
      <c r="D58" s="374"/>
      <c r="E58" s="374"/>
      <c r="F58" s="375"/>
      <c r="G58" s="375"/>
      <c r="H58" s="375"/>
      <c r="I58" s="376"/>
      <c r="J58" s="376"/>
      <c r="K58" s="375"/>
      <c r="L58" s="377" t="str">
        <f t="shared" si="21"/>
        <v/>
      </c>
      <c r="M58" s="378" t="str">
        <f t="shared" si="22"/>
        <v/>
      </c>
      <c r="N58" s="379" t="str">
        <f t="shared" si="23"/>
        <v/>
      </c>
      <c r="O58" s="379" t="str">
        <f t="shared" si="24"/>
        <v/>
      </c>
      <c r="P58" s="465" t="str">
        <f t="shared" si="37"/>
        <v/>
      </c>
      <c r="Q58" s="378"/>
      <c r="R58" s="379"/>
      <c r="S58" s="379"/>
      <c r="T58" s="465"/>
      <c r="U58" s="378" t="str">
        <f t="shared" si="25"/>
        <v/>
      </c>
      <c r="V58" s="379" t="str">
        <f t="shared" si="26"/>
        <v/>
      </c>
      <c r="W58" s="382" t="str">
        <f t="shared" si="27"/>
        <v/>
      </c>
      <c r="X58" s="380" t="str">
        <f t="shared" si="0"/>
        <v/>
      </c>
      <c r="Y58" s="377" t="str">
        <f t="shared" si="1"/>
        <v/>
      </c>
      <c r="Z58" s="381" t="str">
        <f t="shared" si="38"/>
        <v/>
      </c>
      <c r="AA58" s="381" t="str">
        <f t="shared" si="39"/>
        <v/>
      </c>
      <c r="AB58" s="378" t="str">
        <f t="shared" si="40"/>
        <v/>
      </c>
      <c r="AC58" s="379" t="str">
        <f t="shared" si="41"/>
        <v/>
      </c>
      <c r="AD58" s="380" t="str">
        <f t="shared" si="42"/>
        <v/>
      </c>
      <c r="AE58" s="378" t="str">
        <f t="shared" si="43"/>
        <v/>
      </c>
      <c r="AF58" s="379" t="str">
        <f t="shared" si="44"/>
        <v/>
      </c>
      <c r="AG58" s="382" t="str">
        <f t="shared" si="45"/>
        <v/>
      </c>
      <c r="AH58" s="378" t="str">
        <f t="shared" si="46"/>
        <v/>
      </c>
      <c r="AI58" s="380" t="str">
        <f t="shared" si="47"/>
        <v/>
      </c>
      <c r="AJ58" s="383" t="str">
        <f t="shared" si="48"/>
        <v/>
      </c>
      <c r="AK58" s="382" t="str">
        <f t="shared" si="13"/>
        <v/>
      </c>
      <c r="AL58" s="380" t="str">
        <f t="shared" si="14"/>
        <v/>
      </c>
      <c r="AM58" s="381" t="str">
        <f t="shared" si="49"/>
        <v/>
      </c>
      <c r="AN58" s="382" t="str">
        <f t="shared" si="50"/>
        <v/>
      </c>
      <c r="AO58" s="378" t="str">
        <f t="shared" si="51"/>
        <v/>
      </c>
      <c r="AP58" s="379" t="str">
        <f t="shared" si="52"/>
        <v/>
      </c>
      <c r="AQ58" s="379" t="str">
        <f t="shared" si="53"/>
        <v/>
      </c>
      <c r="AR58" s="379" t="str">
        <f t="shared" si="28"/>
        <v/>
      </c>
      <c r="AS58" s="379" t="str">
        <f t="shared" si="29"/>
        <v/>
      </c>
      <c r="AT58" s="384" t="str">
        <f t="shared" si="30"/>
        <v/>
      </c>
      <c r="AU58" s="384" t="str">
        <f t="shared" si="31"/>
        <v/>
      </c>
      <c r="AV58" s="384" t="str">
        <f t="shared" si="32"/>
        <v/>
      </c>
      <c r="AW58" s="384" t="str">
        <f t="shared" si="33"/>
        <v/>
      </c>
      <c r="AX58" s="384" t="str">
        <f t="shared" si="34"/>
        <v/>
      </c>
      <c r="AY58" s="384" t="str">
        <f t="shared" si="35"/>
        <v/>
      </c>
      <c r="AZ58" s="385" t="str">
        <f t="shared" si="36"/>
        <v/>
      </c>
      <c r="BA58" s="377" t="str">
        <f t="shared" si="54"/>
        <v/>
      </c>
    </row>
    <row r="59" spans="1:53" x14ac:dyDescent="0.25">
      <c r="A59" s="372"/>
      <c r="B59" s="373"/>
      <c r="C59" s="373"/>
      <c r="D59" s="374"/>
      <c r="E59" s="374"/>
      <c r="F59" s="375"/>
      <c r="G59" s="375"/>
      <c r="H59" s="375"/>
      <c r="I59" s="376"/>
      <c r="J59" s="376"/>
      <c r="K59" s="375"/>
      <c r="L59" s="377" t="str">
        <f t="shared" si="21"/>
        <v/>
      </c>
      <c r="M59" s="378" t="str">
        <f t="shared" si="22"/>
        <v/>
      </c>
      <c r="N59" s="379" t="str">
        <f t="shared" si="23"/>
        <v/>
      </c>
      <c r="O59" s="379" t="str">
        <f t="shared" si="24"/>
        <v/>
      </c>
      <c r="P59" s="465" t="str">
        <f t="shared" si="37"/>
        <v/>
      </c>
      <c r="Q59" s="378"/>
      <c r="R59" s="379"/>
      <c r="S59" s="379"/>
      <c r="T59" s="465"/>
      <c r="U59" s="378" t="str">
        <f t="shared" si="25"/>
        <v/>
      </c>
      <c r="V59" s="379" t="str">
        <f t="shared" si="26"/>
        <v/>
      </c>
      <c r="W59" s="382" t="str">
        <f t="shared" si="27"/>
        <v/>
      </c>
      <c r="X59" s="380" t="str">
        <f t="shared" si="0"/>
        <v/>
      </c>
      <c r="Y59" s="377" t="str">
        <f t="shared" si="1"/>
        <v/>
      </c>
      <c r="Z59" s="381" t="str">
        <f t="shared" si="38"/>
        <v/>
      </c>
      <c r="AA59" s="381" t="str">
        <f t="shared" si="39"/>
        <v/>
      </c>
      <c r="AB59" s="378" t="str">
        <f t="shared" si="40"/>
        <v/>
      </c>
      <c r="AC59" s="379" t="str">
        <f t="shared" si="41"/>
        <v/>
      </c>
      <c r="AD59" s="380" t="str">
        <f t="shared" si="42"/>
        <v/>
      </c>
      <c r="AE59" s="378" t="str">
        <f t="shared" si="43"/>
        <v/>
      </c>
      <c r="AF59" s="379" t="str">
        <f t="shared" si="44"/>
        <v/>
      </c>
      <c r="AG59" s="382" t="str">
        <f t="shared" si="45"/>
        <v/>
      </c>
      <c r="AH59" s="378" t="str">
        <f t="shared" si="46"/>
        <v/>
      </c>
      <c r="AI59" s="380" t="str">
        <f t="shared" si="47"/>
        <v/>
      </c>
      <c r="AJ59" s="383" t="str">
        <f t="shared" si="48"/>
        <v/>
      </c>
      <c r="AK59" s="382" t="str">
        <f t="shared" si="13"/>
        <v/>
      </c>
      <c r="AL59" s="380" t="str">
        <f t="shared" si="14"/>
        <v/>
      </c>
      <c r="AM59" s="381" t="str">
        <f t="shared" si="49"/>
        <v/>
      </c>
      <c r="AN59" s="382" t="str">
        <f t="shared" si="50"/>
        <v/>
      </c>
      <c r="AO59" s="378" t="str">
        <f t="shared" si="51"/>
        <v/>
      </c>
      <c r="AP59" s="379" t="str">
        <f t="shared" si="52"/>
        <v/>
      </c>
      <c r="AQ59" s="379" t="str">
        <f t="shared" si="53"/>
        <v/>
      </c>
      <c r="AR59" s="379" t="str">
        <f t="shared" si="28"/>
        <v/>
      </c>
      <c r="AS59" s="379" t="str">
        <f t="shared" si="29"/>
        <v/>
      </c>
      <c r="AT59" s="384" t="str">
        <f t="shared" si="30"/>
        <v/>
      </c>
      <c r="AU59" s="384" t="str">
        <f t="shared" si="31"/>
        <v/>
      </c>
      <c r="AV59" s="384" t="str">
        <f t="shared" si="32"/>
        <v/>
      </c>
      <c r="AW59" s="384" t="str">
        <f t="shared" si="33"/>
        <v/>
      </c>
      <c r="AX59" s="384" t="str">
        <f t="shared" si="34"/>
        <v/>
      </c>
      <c r="AY59" s="384" t="str">
        <f t="shared" si="35"/>
        <v/>
      </c>
      <c r="AZ59" s="385" t="str">
        <f t="shared" si="36"/>
        <v/>
      </c>
      <c r="BA59" s="377" t="str">
        <f t="shared" si="54"/>
        <v/>
      </c>
    </row>
    <row r="60" spans="1:53" x14ac:dyDescent="0.25">
      <c r="A60" s="372"/>
      <c r="B60" s="373"/>
      <c r="C60" s="373"/>
      <c r="D60" s="374"/>
      <c r="E60" s="374"/>
      <c r="F60" s="375"/>
      <c r="G60" s="375"/>
      <c r="H60" s="375"/>
      <c r="I60" s="376"/>
      <c r="J60" s="376"/>
      <c r="K60" s="375"/>
      <c r="L60" s="377" t="str">
        <f t="shared" si="21"/>
        <v/>
      </c>
      <c r="M60" s="378" t="str">
        <f t="shared" si="22"/>
        <v/>
      </c>
      <c r="N60" s="379" t="str">
        <f t="shared" si="23"/>
        <v/>
      </c>
      <c r="O60" s="379" t="str">
        <f t="shared" si="24"/>
        <v/>
      </c>
      <c r="P60" s="465" t="str">
        <f t="shared" si="37"/>
        <v/>
      </c>
      <c r="Q60" s="378"/>
      <c r="R60" s="379"/>
      <c r="S60" s="379"/>
      <c r="T60" s="465"/>
      <c r="U60" s="378" t="str">
        <f t="shared" si="25"/>
        <v/>
      </c>
      <c r="V60" s="379" t="str">
        <f t="shared" si="26"/>
        <v/>
      </c>
      <c r="W60" s="382" t="str">
        <f t="shared" si="27"/>
        <v/>
      </c>
      <c r="X60" s="380" t="str">
        <f t="shared" si="0"/>
        <v/>
      </c>
      <c r="Y60" s="377" t="str">
        <f t="shared" si="1"/>
        <v/>
      </c>
      <c r="Z60" s="381" t="str">
        <f t="shared" si="38"/>
        <v/>
      </c>
      <c r="AA60" s="381" t="str">
        <f t="shared" si="39"/>
        <v/>
      </c>
      <c r="AB60" s="378" t="str">
        <f t="shared" si="40"/>
        <v/>
      </c>
      <c r="AC60" s="379" t="str">
        <f t="shared" si="41"/>
        <v/>
      </c>
      <c r="AD60" s="380" t="str">
        <f t="shared" si="42"/>
        <v/>
      </c>
      <c r="AE60" s="378" t="str">
        <f t="shared" si="43"/>
        <v/>
      </c>
      <c r="AF60" s="379" t="str">
        <f t="shared" si="44"/>
        <v/>
      </c>
      <c r="AG60" s="382" t="str">
        <f t="shared" si="45"/>
        <v/>
      </c>
      <c r="AH60" s="378" t="str">
        <f t="shared" si="46"/>
        <v/>
      </c>
      <c r="AI60" s="380" t="str">
        <f t="shared" si="47"/>
        <v/>
      </c>
      <c r="AJ60" s="383" t="str">
        <f t="shared" si="48"/>
        <v/>
      </c>
      <c r="AK60" s="382" t="str">
        <f t="shared" si="13"/>
        <v/>
      </c>
      <c r="AL60" s="380" t="str">
        <f t="shared" si="14"/>
        <v/>
      </c>
      <c r="AM60" s="381" t="str">
        <f t="shared" si="49"/>
        <v/>
      </c>
      <c r="AN60" s="382" t="str">
        <f t="shared" si="50"/>
        <v/>
      </c>
      <c r="AO60" s="378" t="str">
        <f t="shared" si="51"/>
        <v/>
      </c>
      <c r="AP60" s="379" t="str">
        <f t="shared" si="52"/>
        <v/>
      </c>
      <c r="AQ60" s="379" t="str">
        <f t="shared" si="53"/>
        <v/>
      </c>
      <c r="AR60" s="379" t="str">
        <f t="shared" si="28"/>
        <v/>
      </c>
      <c r="AS60" s="379" t="str">
        <f t="shared" si="29"/>
        <v/>
      </c>
      <c r="AT60" s="384" t="str">
        <f t="shared" si="30"/>
        <v/>
      </c>
      <c r="AU60" s="384" t="str">
        <f t="shared" si="31"/>
        <v/>
      </c>
      <c r="AV60" s="384" t="str">
        <f t="shared" si="32"/>
        <v/>
      </c>
      <c r="AW60" s="384" t="str">
        <f t="shared" si="33"/>
        <v/>
      </c>
      <c r="AX60" s="384" t="str">
        <f t="shared" si="34"/>
        <v/>
      </c>
      <c r="AY60" s="384" t="str">
        <f t="shared" si="35"/>
        <v/>
      </c>
      <c r="AZ60" s="385" t="str">
        <f t="shared" si="36"/>
        <v/>
      </c>
      <c r="BA60" s="377" t="str">
        <f t="shared" si="54"/>
        <v/>
      </c>
    </row>
    <row r="61" spans="1:53" x14ac:dyDescent="0.25">
      <c r="A61" s="372"/>
      <c r="B61" s="373"/>
      <c r="C61" s="373"/>
      <c r="D61" s="374"/>
      <c r="E61" s="374"/>
      <c r="F61" s="375"/>
      <c r="G61" s="375"/>
      <c r="H61" s="375"/>
      <c r="I61" s="376"/>
      <c r="J61" s="376"/>
      <c r="K61" s="375"/>
      <c r="L61" s="377" t="str">
        <f t="shared" si="21"/>
        <v/>
      </c>
      <c r="M61" s="378" t="str">
        <f t="shared" si="22"/>
        <v/>
      </c>
      <c r="N61" s="379" t="str">
        <f t="shared" si="23"/>
        <v/>
      </c>
      <c r="O61" s="379" t="str">
        <f t="shared" si="24"/>
        <v/>
      </c>
      <c r="P61" s="465" t="str">
        <f t="shared" si="37"/>
        <v/>
      </c>
      <c r="Q61" s="378"/>
      <c r="R61" s="379"/>
      <c r="S61" s="379"/>
      <c r="T61" s="465"/>
      <c r="U61" s="378" t="str">
        <f t="shared" si="25"/>
        <v/>
      </c>
      <c r="V61" s="379" t="str">
        <f t="shared" si="26"/>
        <v/>
      </c>
      <c r="W61" s="382" t="str">
        <f t="shared" si="27"/>
        <v/>
      </c>
      <c r="X61" s="380" t="str">
        <f t="shared" si="0"/>
        <v/>
      </c>
      <c r="Y61" s="377" t="str">
        <f t="shared" si="1"/>
        <v/>
      </c>
      <c r="Z61" s="381" t="str">
        <f t="shared" si="38"/>
        <v/>
      </c>
      <c r="AA61" s="381" t="str">
        <f t="shared" si="39"/>
        <v/>
      </c>
      <c r="AB61" s="378" t="str">
        <f t="shared" si="40"/>
        <v/>
      </c>
      <c r="AC61" s="379" t="str">
        <f t="shared" si="41"/>
        <v/>
      </c>
      <c r="AD61" s="380" t="str">
        <f t="shared" si="42"/>
        <v/>
      </c>
      <c r="AE61" s="378" t="str">
        <f t="shared" si="43"/>
        <v/>
      </c>
      <c r="AF61" s="379" t="str">
        <f t="shared" si="44"/>
        <v/>
      </c>
      <c r="AG61" s="382" t="str">
        <f t="shared" si="45"/>
        <v/>
      </c>
      <c r="AH61" s="378" t="str">
        <f t="shared" si="46"/>
        <v/>
      </c>
      <c r="AI61" s="380" t="str">
        <f t="shared" si="47"/>
        <v/>
      </c>
      <c r="AJ61" s="383" t="str">
        <f t="shared" si="48"/>
        <v/>
      </c>
      <c r="AK61" s="382" t="str">
        <f t="shared" si="13"/>
        <v/>
      </c>
      <c r="AL61" s="380" t="str">
        <f t="shared" si="14"/>
        <v/>
      </c>
      <c r="AM61" s="381" t="str">
        <f t="shared" si="49"/>
        <v/>
      </c>
      <c r="AN61" s="382" t="str">
        <f t="shared" si="50"/>
        <v/>
      </c>
      <c r="AO61" s="378" t="str">
        <f t="shared" si="51"/>
        <v/>
      </c>
      <c r="AP61" s="379" t="str">
        <f t="shared" si="52"/>
        <v/>
      </c>
      <c r="AQ61" s="379" t="str">
        <f t="shared" si="53"/>
        <v/>
      </c>
      <c r="AR61" s="379" t="str">
        <f t="shared" si="28"/>
        <v/>
      </c>
      <c r="AS61" s="379" t="str">
        <f t="shared" si="29"/>
        <v/>
      </c>
      <c r="AT61" s="384" t="str">
        <f t="shared" si="30"/>
        <v/>
      </c>
      <c r="AU61" s="384" t="str">
        <f t="shared" si="31"/>
        <v/>
      </c>
      <c r="AV61" s="384" t="str">
        <f t="shared" si="32"/>
        <v/>
      </c>
      <c r="AW61" s="384" t="str">
        <f t="shared" si="33"/>
        <v/>
      </c>
      <c r="AX61" s="384" t="str">
        <f t="shared" si="34"/>
        <v/>
      </c>
      <c r="AY61" s="384" t="str">
        <f t="shared" si="35"/>
        <v/>
      </c>
      <c r="AZ61" s="385" t="str">
        <f t="shared" si="36"/>
        <v/>
      </c>
      <c r="BA61" s="377" t="str">
        <f t="shared" si="54"/>
        <v/>
      </c>
    </row>
    <row r="62" spans="1:53" x14ac:dyDescent="0.25">
      <c r="A62" s="372"/>
      <c r="B62" s="373"/>
      <c r="C62" s="373"/>
      <c r="D62" s="374"/>
      <c r="E62" s="374"/>
      <c r="F62" s="375"/>
      <c r="G62" s="375"/>
      <c r="H62" s="375"/>
      <c r="I62" s="376"/>
      <c r="J62" s="376"/>
      <c r="K62" s="375"/>
      <c r="L62" s="377" t="str">
        <f t="shared" si="21"/>
        <v/>
      </c>
      <c r="M62" s="378" t="str">
        <f t="shared" si="22"/>
        <v/>
      </c>
      <c r="N62" s="379" t="str">
        <f t="shared" si="23"/>
        <v/>
      </c>
      <c r="O62" s="379" t="str">
        <f t="shared" si="24"/>
        <v/>
      </c>
      <c r="P62" s="465" t="str">
        <f t="shared" si="37"/>
        <v/>
      </c>
      <c r="Q62" s="378"/>
      <c r="R62" s="379"/>
      <c r="S62" s="379"/>
      <c r="T62" s="465"/>
      <c r="U62" s="378" t="str">
        <f t="shared" si="25"/>
        <v/>
      </c>
      <c r="V62" s="379" t="str">
        <f t="shared" si="26"/>
        <v/>
      </c>
      <c r="W62" s="382" t="str">
        <f t="shared" si="27"/>
        <v/>
      </c>
      <c r="X62" s="380" t="str">
        <f t="shared" si="0"/>
        <v/>
      </c>
      <c r="Y62" s="377" t="str">
        <f t="shared" si="1"/>
        <v/>
      </c>
      <c r="Z62" s="381" t="str">
        <f t="shared" si="38"/>
        <v/>
      </c>
      <c r="AA62" s="381" t="str">
        <f t="shared" si="39"/>
        <v/>
      </c>
      <c r="AB62" s="378" t="str">
        <f t="shared" si="40"/>
        <v/>
      </c>
      <c r="AC62" s="379" t="str">
        <f t="shared" si="41"/>
        <v/>
      </c>
      <c r="AD62" s="380" t="str">
        <f t="shared" si="42"/>
        <v/>
      </c>
      <c r="AE62" s="378" t="str">
        <f t="shared" si="43"/>
        <v/>
      </c>
      <c r="AF62" s="379" t="str">
        <f t="shared" si="44"/>
        <v/>
      </c>
      <c r="AG62" s="382" t="str">
        <f t="shared" si="45"/>
        <v/>
      </c>
      <c r="AH62" s="378" t="str">
        <f t="shared" si="46"/>
        <v/>
      </c>
      <c r="AI62" s="380" t="str">
        <f t="shared" si="47"/>
        <v/>
      </c>
      <c r="AJ62" s="383" t="str">
        <f t="shared" si="48"/>
        <v/>
      </c>
      <c r="AK62" s="382" t="str">
        <f t="shared" si="13"/>
        <v/>
      </c>
      <c r="AL62" s="380" t="str">
        <f t="shared" si="14"/>
        <v/>
      </c>
      <c r="AM62" s="381" t="str">
        <f t="shared" si="49"/>
        <v/>
      </c>
      <c r="AN62" s="382" t="str">
        <f t="shared" si="50"/>
        <v/>
      </c>
      <c r="AO62" s="378" t="str">
        <f t="shared" si="51"/>
        <v/>
      </c>
      <c r="AP62" s="379" t="str">
        <f t="shared" si="52"/>
        <v/>
      </c>
      <c r="AQ62" s="379" t="str">
        <f t="shared" si="53"/>
        <v/>
      </c>
      <c r="AR62" s="379" t="str">
        <f t="shared" si="28"/>
        <v/>
      </c>
      <c r="AS62" s="379" t="str">
        <f t="shared" si="29"/>
        <v/>
      </c>
      <c r="AT62" s="384" t="str">
        <f t="shared" si="30"/>
        <v/>
      </c>
      <c r="AU62" s="384" t="str">
        <f t="shared" si="31"/>
        <v/>
      </c>
      <c r="AV62" s="384" t="str">
        <f t="shared" si="32"/>
        <v/>
      </c>
      <c r="AW62" s="384" t="str">
        <f t="shared" si="33"/>
        <v/>
      </c>
      <c r="AX62" s="384" t="str">
        <f t="shared" si="34"/>
        <v/>
      </c>
      <c r="AY62" s="384" t="str">
        <f t="shared" si="35"/>
        <v/>
      </c>
      <c r="AZ62" s="385" t="str">
        <f t="shared" si="36"/>
        <v/>
      </c>
      <c r="BA62" s="377" t="str">
        <f t="shared" si="54"/>
        <v/>
      </c>
    </row>
    <row r="63" spans="1:53" x14ac:dyDescent="0.25">
      <c r="A63" s="372"/>
      <c r="B63" s="373"/>
      <c r="C63" s="373"/>
      <c r="D63" s="374"/>
      <c r="E63" s="374"/>
      <c r="F63" s="375"/>
      <c r="G63" s="375"/>
      <c r="H63" s="375"/>
      <c r="I63" s="376"/>
      <c r="J63" s="376"/>
      <c r="K63" s="375"/>
      <c r="L63" s="377" t="str">
        <f t="shared" si="21"/>
        <v/>
      </c>
      <c r="M63" s="378" t="str">
        <f t="shared" si="22"/>
        <v/>
      </c>
      <c r="N63" s="379" t="str">
        <f t="shared" si="23"/>
        <v/>
      </c>
      <c r="O63" s="379" t="str">
        <f t="shared" si="24"/>
        <v/>
      </c>
      <c r="P63" s="465" t="str">
        <f t="shared" si="37"/>
        <v/>
      </c>
      <c r="Q63" s="378"/>
      <c r="R63" s="379"/>
      <c r="S63" s="379"/>
      <c r="T63" s="465"/>
      <c r="U63" s="378" t="str">
        <f t="shared" si="25"/>
        <v/>
      </c>
      <c r="V63" s="379" t="str">
        <f t="shared" si="26"/>
        <v/>
      </c>
      <c r="W63" s="382" t="str">
        <f t="shared" si="27"/>
        <v/>
      </c>
      <c r="X63" s="380" t="str">
        <f t="shared" si="0"/>
        <v/>
      </c>
      <c r="Y63" s="377" t="str">
        <f t="shared" si="1"/>
        <v/>
      </c>
      <c r="Z63" s="381" t="str">
        <f t="shared" si="38"/>
        <v/>
      </c>
      <c r="AA63" s="381" t="str">
        <f t="shared" si="39"/>
        <v/>
      </c>
      <c r="AB63" s="378" t="str">
        <f t="shared" si="40"/>
        <v/>
      </c>
      <c r="AC63" s="379" t="str">
        <f t="shared" si="41"/>
        <v/>
      </c>
      <c r="AD63" s="380" t="str">
        <f t="shared" si="42"/>
        <v/>
      </c>
      <c r="AE63" s="378" t="str">
        <f t="shared" si="43"/>
        <v/>
      </c>
      <c r="AF63" s="379" t="str">
        <f t="shared" si="44"/>
        <v/>
      </c>
      <c r="AG63" s="382" t="str">
        <f t="shared" si="45"/>
        <v/>
      </c>
      <c r="AH63" s="378" t="str">
        <f t="shared" si="46"/>
        <v/>
      </c>
      <c r="AI63" s="380" t="str">
        <f t="shared" si="47"/>
        <v/>
      </c>
      <c r="AJ63" s="383" t="str">
        <f t="shared" si="48"/>
        <v/>
      </c>
      <c r="AK63" s="382" t="str">
        <f t="shared" si="13"/>
        <v/>
      </c>
      <c r="AL63" s="380" t="str">
        <f t="shared" si="14"/>
        <v/>
      </c>
      <c r="AM63" s="381" t="str">
        <f t="shared" si="49"/>
        <v/>
      </c>
      <c r="AN63" s="382" t="str">
        <f t="shared" si="50"/>
        <v/>
      </c>
      <c r="AO63" s="378" t="str">
        <f t="shared" si="51"/>
        <v/>
      </c>
      <c r="AP63" s="379" t="str">
        <f t="shared" si="52"/>
        <v/>
      </c>
      <c r="AQ63" s="379" t="str">
        <f t="shared" si="53"/>
        <v/>
      </c>
      <c r="AR63" s="379" t="str">
        <f t="shared" si="28"/>
        <v/>
      </c>
      <c r="AS63" s="379" t="str">
        <f t="shared" si="29"/>
        <v/>
      </c>
      <c r="AT63" s="384" t="str">
        <f t="shared" si="30"/>
        <v/>
      </c>
      <c r="AU63" s="384" t="str">
        <f t="shared" si="31"/>
        <v/>
      </c>
      <c r="AV63" s="384" t="str">
        <f t="shared" si="32"/>
        <v/>
      </c>
      <c r="AW63" s="384" t="str">
        <f t="shared" si="33"/>
        <v/>
      </c>
      <c r="AX63" s="384" t="str">
        <f t="shared" si="34"/>
        <v/>
      </c>
      <c r="AY63" s="384" t="str">
        <f t="shared" si="35"/>
        <v/>
      </c>
      <c r="AZ63" s="385" t="str">
        <f t="shared" si="36"/>
        <v/>
      </c>
      <c r="BA63" s="377" t="str">
        <f t="shared" si="54"/>
        <v/>
      </c>
    </row>
    <row r="64" spans="1:53" x14ac:dyDescent="0.25">
      <c r="A64" s="372"/>
      <c r="B64" s="373"/>
      <c r="C64" s="373"/>
      <c r="D64" s="374"/>
      <c r="E64" s="374"/>
      <c r="F64" s="375"/>
      <c r="G64" s="375"/>
      <c r="H64" s="375"/>
      <c r="I64" s="376"/>
      <c r="J64" s="376"/>
      <c r="K64" s="375"/>
      <c r="L64" s="377" t="str">
        <f t="shared" si="21"/>
        <v/>
      </c>
      <c r="M64" s="378" t="str">
        <f t="shared" si="22"/>
        <v/>
      </c>
      <c r="N64" s="379" t="str">
        <f t="shared" si="23"/>
        <v/>
      </c>
      <c r="O64" s="379" t="str">
        <f t="shared" si="24"/>
        <v/>
      </c>
      <c r="P64" s="465" t="str">
        <f t="shared" si="37"/>
        <v/>
      </c>
      <c r="Q64" s="378"/>
      <c r="R64" s="379"/>
      <c r="S64" s="379"/>
      <c r="T64" s="465"/>
      <c r="U64" s="378" t="str">
        <f t="shared" si="25"/>
        <v/>
      </c>
      <c r="V64" s="379" t="str">
        <f t="shared" si="26"/>
        <v/>
      </c>
      <c r="W64" s="382" t="str">
        <f t="shared" si="27"/>
        <v/>
      </c>
      <c r="X64" s="380" t="str">
        <f t="shared" si="0"/>
        <v/>
      </c>
      <c r="Y64" s="377" t="str">
        <f t="shared" si="1"/>
        <v/>
      </c>
      <c r="Z64" s="381" t="str">
        <f t="shared" si="38"/>
        <v/>
      </c>
      <c r="AA64" s="381" t="str">
        <f t="shared" si="39"/>
        <v/>
      </c>
      <c r="AB64" s="378" t="str">
        <f t="shared" si="40"/>
        <v/>
      </c>
      <c r="AC64" s="379" t="str">
        <f t="shared" si="41"/>
        <v/>
      </c>
      <c r="AD64" s="380" t="str">
        <f t="shared" si="42"/>
        <v/>
      </c>
      <c r="AE64" s="378" t="str">
        <f t="shared" si="43"/>
        <v/>
      </c>
      <c r="AF64" s="379" t="str">
        <f t="shared" si="44"/>
        <v/>
      </c>
      <c r="AG64" s="382" t="str">
        <f t="shared" si="45"/>
        <v/>
      </c>
      <c r="AH64" s="378" t="str">
        <f t="shared" si="46"/>
        <v/>
      </c>
      <c r="AI64" s="380" t="str">
        <f t="shared" si="47"/>
        <v/>
      </c>
      <c r="AJ64" s="383" t="str">
        <f t="shared" si="48"/>
        <v/>
      </c>
      <c r="AK64" s="382" t="str">
        <f t="shared" si="13"/>
        <v/>
      </c>
      <c r="AL64" s="380" t="str">
        <f t="shared" si="14"/>
        <v/>
      </c>
      <c r="AM64" s="381" t="str">
        <f t="shared" si="49"/>
        <v/>
      </c>
      <c r="AN64" s="382" t="str">
        <f t="shared" si="50"/>
        <v/>
      </c>
      <c r="AO64" s="378" t="str">
        <f t="shared" si="51"/>
        <v/>
      </c>
      <c r="AP64" s="379" t="str">
        <f t="shared" si="52"/>
        <v/>
      </c>
      <c r="AQ64" s="379" t="str">
        <f t="shared" si="53"/>
        <v/>
      </c>
      <c r="AR64" s="379" t="str">
        <f t="shared" si="28"/>
        <v/>
      </c>
      <c r="AS64" s="379" t="str">
        <f t="shared" si="29"/>
        <v/>
      </c>
      <c r="AT64" s="384" t="str">
        <f t="shared" si="30"/>
        <v/>
      </c>
      <c r="AU64" s="384" t="str">
        <f t="shared" si="31"/>
        <v/>
      </c>
      <c r="AV64" s="384" t="str">
        <f t="shared" si="32"/>
        <v/>
      </c>
      <c r="AW64" s="384" t="str">
        <f t="shared" si="33"/>
        <v/>
      </c>
      <c r="AX64" s="384" t="str">
        <f t="shared" si="34"/>
        <v/>
      </c>
      <c r="AY64" s="384" t="str">
        <f t="shared" si="35"/>
        <v/>
      </c>
      <c r="AZ64" s="385" t="str">
        <f t="shared" si="36"/>
        <v/>
      </c>
      <c r="BA64" s="377" t="str">
        <f t="shared" si="54"/>
        <v/>
      </c>
    </row>
    <row r="65" spans="1:53" x14ac:dyDescent="0.25">
      <c r="A65" s="372"/>
      <c r="B65" s="373"/>
      <c r="C65" s="373"/>
      <c r="D65" s="374"/>
      <c r="E65" s="374"/>
      <c r="F65" s="375"/>
      <c r="G65" s="375"/>
      <c r="H65" s="375"/>
      <c r="I65" s="376"/>
      <c r="J65" s="376"/>
      <c r="K65" s="375"/>
      <c r="L65" s="377" t="str">
        <f t="shared" si="21"/>
        <v/>
      </c>
      <c r="M65" s="378" t="str">
        <f t="shared" si="22"/>
        <v/>
      </c>
      <c r="N65" s="379" t="str">
        <f t="shared" si="23"/>
        <v/>
      </c>
      <c r="O65" s="379" t="str">
        <f t="shared" si="24"/>
        <v/>
      </c>
      <c r="P65" s="465" t="str">
        <f t="shared" si="37"/>
        <v/>
      </c>
      <c r="Q65" s="378"/>
      <c r="R65" s="379"/>
      <c r="S65" s="379"/>
      <c r="T65" s="465"/>
      <c r="U65" s="378" t="str">
        <f t="shared" si="25"/>
        <v/>
      </c>
      <c r="V65" s="379" t="str">
        <f t="shared" si="26"/>
        <v/>
      </c>
      <c r="W65" s="382" t="str">
        <f t="shared" si="27"/>
        <v/>
      </c>
      <c r="X65" s="380" t="str">
        <f t="shared" si="0"/>
        <v/>
      </c>
      <c r="Y65" s="377" t="str">
        <f t="shared" si="1"/>
        <v/>
      </c>
      <c r="Z65" s="381" t="str">
        <f t="shared" si="38"/>
        <v/>
      </c>
      <c r="AA65" s="381" t="str">
        <f t="shared" si="39"/>
        <v/>
      </c>
      <c r="AB65" s="378" t="str">
        <f t="shared" si="40"/>
        <v/>
      </c>
      <c r="AC65" s="379" t="str">
        <f t="shared" si="41"/>
        <v/>
      </c>
      <c r="AD65" s="380" t="str">
        <f t="shared" si="42"/>
        <v/>
      </c>
      <c r="AE65" s="378" t="str">
        <f t="shared" si="43"/>
        <v/>
      </c>
      <c r="AF65" s="379" t="str">
        <f t="shared" si="44"/>
        <v/>
      </c>
      <c r="AG65" s="382" t="str">
        <f t="shared" si="45"/>
        <v/>
      </c>
      <c r="AH65" s="378" t="str">
        <f t="shared" si="46"/>
        <v/>
      </c>
      <c r="AI65" s="380" t="str">
        <f t="shared" si="47"/>
        <v/>
      </c>
      <c r="AJ65" s="383" t="str">
        <f t="shared" si="48"/>
        <v/>
      </c>
      <c r="AK65" s="382" t="str">
        <f t="shared" si="13"/>
        <v/>
      </c>
      <c r="AL65" s="380" t="str">
        <f t="shared" si="14"/>
        <v/>
      </c>
      <c r="AM65" s="381" t="str">
        <f t="shared" si="49"/>
        <v/>
      </c>
      <c r="AN65" s="382" t="str">
        <f t="shared" si="50"/>
        <v/>
      </c>
      <c r="AO65" s="378" t="str">
        <f t="shared" si="51"/>
        <v/>
      </c>
      <c r="AP65" s="379" t="str">
        <f t="shared" si="52"/>
        <v/>
      </c>
      <c r="AQ65" s="379" t="str">
        <f t="shared" si="53"/>
        <v/>
      </c>
      <c r="AR65" s="379" t="str">
        <f t="shared" si="28"/>
        <v/>
      </c>
      <c r="AS65" s="379" t="str">
        <f t="shared" si="29"/>
        <v/>
      </c>
      <c r="AT65" s="384" t="str">
        <f t="shared" si="30"/>
        <v/>
      </c>
      <c r="AU65" s="384" t="str">
        <f t="shared" si="31"/>
        <v/>
      </c>
      <c r="AV65" s="384" t="str">
        <f t="shared" si="32"/>
        <v/>
      </c>
      <c r="AW65" s="384" t="str">
        <f t="shared" si="33"/>
        <v/>
      </c>
      <c r="AX65" s="384" t="str">
        <f t="shared" si="34"/>
        <v/>
      </c>
      <c r="AY65" s="384" t="str">
        <f t="shared" si="35"/>
        <v/>
      </c>
      <c r="AZ65" s="385" t="str">
        <f t="shared" si="36"/>
        <v/>
      </c>
      <c r="BA65" s="377" t="str">
        <f t="shared" si="54"/>
        <v/>
      </c>
    </row>
    <row r="66" spans="1:53" x14ac:dyDescent="0.25">
      <c r="A66" s="372"/>
      <c r="B66" s="373"/>
      <c r="C66" s="373"/>
      <c r="D66" s="374"/>
      <c r="E66" s="374"/>
      <c r="F66" s="375"/>
      <c r="G66" s="375"/>
      <c r="H66" s="375"/>
      <c r="I66" s="376"/>
      <c r="J66" s="376"/>
      <c r="K66" s="375"/>
      <c r="L66" s="377" t="str">
        <f t="shared" si="21"/>
        <v/>
      </c>
      <c r="M66" s="378" t="str">
        <f t="shared" si="22"/>
        <v/>
      </c>
      <c r="N66" s="379" t="str">
        <f t="shared" si="23"/>
        <v/>
      </c>
      <c r="O66" s="379" t="str">
        <f t="shared" si="24"/>
        <v/>
      </c>
      <c r="P66" s="465" t="str">
        <f t="shared" si="37"/>
        <v/>
      </c>
      <c r="Q66" s="378"/>
      <c r="R66" s="379"/>
      <c r="S66" s="379"/>
      <c r="T66" s="465"/>
      <c r="U66" s="378" t="str">
        <f t="shared" si="25"/>
        <v/>
      </c>
      <c r="V66" s="379" t="str">
        <f t="shared" si="26"/>
        <v/>
      </c>
      <c r="W66" s="382" t="str">
        <f t="shared" si="27"/>
        <v/>
      </c>
      <c r="X66" s="380" t="str">
        <f t="shared" si="0"/>
        <v/>
      </c>
      <c r="Y66" s="377" t="str">
        <f t="shared" si="1"/>
        <v/>
      </c>
      <c r="Z66" s="381" t="str">
        <f t="shared" si="38"/>
        <v/>
      </c>
      <c r="AA66" s="381" t="str">
        <f t="shared" si="39"/>
        <v/>
      </c>
      <c r="AB66" s="378" t="str">
        <f t="shared" si="40"/>
        <v/>
      </c>
      <c r="AC66" s="379" t="str">
        <f t="shared" si="41"/>
        <v/>
      </c>
      <c r="AD66" s="380" t="str">
        <f t="shared" si="42"/>
        <v/>
      </c>
      <c r="AE66" s="378" t="str">
        <f t="shared" si="43"/>
        <v/>
      </c>
      <c r="AF66" s="379" t="str">
        <f t="shared" si="44"/>
        <v/>
      </c>
      <c r="AG66" s="382" t="str">
        <f t="shared" si="45"/>
        <v/>
      </c>
      <c r="AH66" s="378" t="str">
        <f t="shared" si="46"/>
        <v/>
      </c>
      <c r="AI66" s="380" t="str">
        <f t="shared" si="47"/>
        <v/>
      </c>
      <c r="AJ66" s="383" t="str">
        <f t="shared" si="48"/>
        <v/>
      </c>
      <c r="AK66" s="382" t="str">
        <f t="shared" si="13"/>
        <v/>
      </c>
      <c r="AL66" s="380" t="str">
        <f t="shared" si="14"/>
        <v/>
      </c>
      <c r="AM66" s="381" t="str">
        <f t="shared" si="49"/>
        <v/>
      </c>
      <c r="AN66" s="382" t="str">
        <f t="shared" si="50"/>
        <v/>
      </c>
      <c r="AO66" s="378" t="str">
        <f t="shared" si="51"/>
        <v/>
      </c>
      <c r="AP66" s="379" t="str">
        <f t="shared" si="52"/>
        <v/>
      </c>
      <c r="AQ66" s="379" t="str">
        <f t="shared" si="53"/>
        <v/>
      </c>
      <c r="AR66" s="379" t="str">
        <f t="shared" si="28"/>
        <v/>
      </c>
      <c r="AS66" s="379" t="str">
        <f t="shared" si="29"/>
        <v/>
      </c>
      <c r="AT66" s="384" t="str">
        <f t="shared" si="30"/>
        <v/>
      </c>
      <c r="AU66" s="384" t="str">
        <f t="shared" si="31"/>
        <v/>
      </c>
      <c r="AV66" s="384" t="str">
        <f t="shared" si="32"/>
        <v/>
      </c>
      <c r="AW66" s="384" t="str">
        <f t="shared" si="33"/>
        <v/>
      </c>
      <c r="AX66" s="384" t="str">
        <f t="shared" si="34"/>
        <v/>
      </c>
      <c r="AY66" s="384" t="str">
        <f t="shared" si="35"/>
        <v/>
      </c>
      <c r="AZ66" s="385" t="str">
        <f t="shared" si="36"/>
        <v/>
      </c>
      <c r="BA66" s="377" t="str">
        <f t="shared" si="54"/>
        <v/>
      </c>
    </row>
    <row r="67" spans="1:53" x14ac:dyDescent="0.25">
      <c r="A67" s="372"/>
      <c r="B67" s="373"/>
      <c r="C67" s="373"/>
      <c r="D67" s="374"/>
      <c r="E67" s="374"/>
      <c r="F67" s="375"/>
      <c r="G67" s="375"/>
      <c r="H67" s="375"/>
      <c r="I67" s="376"/>
      <c r="J67" s="376"/>
      <c r="K67" s="375"/>
      <c r="L67" s="377" t="str">
        <f t="shared" si="21"/>
        <v/>
      </c>
      <c r="M67" s="378" t="str">
        <f t="shared" si="22"/>
        <v/>
      </c>
      <c r="N67" s="379" t="str">
        <f t="shared" si="23"/>
        <v/>
      </c>
      <c r="O67" s="379" t="str">
        <f t="shared" si="24"/>
        <v/>
      </c>
      <c r="P67" s="465" t="str">
        <f t="shared" si="37"/>
        <v/>
      </c>
      <c r="Q67" s="378"/>
      <c r="R67" s="379"/>
      <c r="S67" s="379"/>
      <c r="T67" s="465"/>
      <c r="U67" s="378" t="str">
        <f t="shared" si="25"/>
        <v/>
      </c>
      <c r="V67" s="379" t="str">
        <f t="shared" si="26"/>
        <v/>
      </c>
      <c r="W67" s="382" t="str">
        <f t="shared" si="27"/>
        <v/>
      </c>
      <c r="X67" s="380" t="str">
        <f t="shared" si="0"/>
        <v/>
      </c>
      <c r="Y67" s="377" t="str">
        <f t="shared" si="1"/>
        <v/>
      </c>
      <c r="Z67" s="381" t="str">
        <f t="shared" si="38"/>
        <v/>
      </c>
      <c r="AA67" s="381" t="str">
        <f t="shared" si="39"/>
        <v/>
      </c>
      <c r="AB67" s="378" t="str">
        <f t="shared" si="40"/>
        <v/>
      </c>
      <c r="AC67" s="379" t="str">
        <f t="shared" si="41"/>
        <v/>
      </c>
      <c r="AD67" s="380" t="str">
        <f t="shared" si="42"/>
        <v/>
      </c>
      <c r="AE67" s="378" t="str">
        <f t="shared" si="43"/>
        <v/>
      </c>
      <c r="AF67" s="379" t="str">
        <f t="shared" si="44"/>
        <v/>
      </c>
      <c r="AG67" s="382" t="str">
        <f t="shared" si="45"/>
        <v/>
      </c>
      <c r="AH67" s="378" t="str">
        <f t="shared" si="46"/>
        <v/>
      </c>
      <c r="AI67" s="380" t="str">
        <f t="shared" si="47"/>
        <v/>
      </c>
      <c r="AJ67" s="383" t="str">
        <f t="shared" si="48"/>
        <v/>
      </c>
      <c r="AK67" s="382" t="str">
        <f t="shared" si="13"/>
        <v/>
      </c>
      <c r="AL67" s="380" t="str">
        <f t="shared" si="14"/>
        <v/>
      </c>
      <c r="AM67" s="381" t="str">
        <f t="shared" si="49"/>
        <v/>
      </c>
      <c r="AN67" s="382" t="str">
        <f t="shared" si="50"/>
        <v/>
      </c>
      <c r="AO67" s="378" t="str">
        <f t="shared" si="51"/>
        <v/>
      </c>
      <c r="AP67" s="379" t="str">
        <f t="shared" si="52"/>
        <v/>
      </c>
      <c r="AQ67" s="379" t="str">
        <f t="shared" si="53"/>
        <v/>
      </c>
      <c r="AR67" s="379" t="str">
        <f t="shared" si="28"/>
        <v/>
      </c>
      <c r="AS67" s="379" t="str">
        <f t="shared" si="29"/>
        <v/>
      </c>
      <c r="AT67" s="384" t="str">
        <f t="shared" si="30"/>
        <v/>
      </c>
      <c r="AU67" s="384" t="str">
        <f t="shared" si="31"/>
        <v/>
      </c>
      <c r="AV67" s="384" t="str">
        <f t="shared" si="32"/>
        <v/>
      </c>
      <c r="AW67" s="384" t="str">
        <f t="shared" si="33"/>
        <v/>
      </c>
      <c r="AX67" s="384" t="str">
        <f t="shared" si="34"/>
        <v/>
      </c>
      <c r="AY67" s="384" t="str">
        <f t="shared" si="35"/>
        <v/>
      </c>
      <c r="AZ67" s="385" t="str">
        <f t="shared" si="36"/>
        <v/>
      </c>
      <c r="BA67" s="377" t="str">
        <f t="shared" si="54"/>
        <v/>
      </c>
    </row>
    <row r="68" spans="1:53" x14ac:dyDescent="0.25">
      <c r="A68" s="372"/>
      <c r="B68" s="373"/>
      <c r="C68" s="373"/>
      <c r="D68" s="374"/>
      <c r="E68" s="374"/>
      <c r="F68" s="375"/>
      <c r="G68" s="375"/>
      <c r="H68" s="375"/>
      <c r="I68" s="376"/>
      <c r="J68" s="376"/>
      <c r="K68" s="375"/>
      <c r="L68" s="377" t="str">
        <f t="shared" si="21"/>
        <v/>
      </c>
      <c r="M68" s="378" t="str">
        <f t="shared" si="22"/>
        <v/>
      </c>
      <c r="N68" s="379" t="str">
        <f t="shared" si="23"/>
        <v/>
      </c>
      <c r="O68" s="379" t="str">
        <f t="shared" si="24"/>
        <v/>
      </c>
      <c r="P68" s="465" t="str">
        <f t="shared" si="37"/>
        <v/>
      </c>
      <c r="Q68" s="378"/>
      <c r="R68" s="379"/>
      <c r="S68" s="379"/>
      <c r="T68" s="465"/>
      <c r="U68" s="378" t="str">
        <f t="shared" si="25"/>
        <v/>
      </c>
      <c r="V68" s="379" t="str">
        <f t="shared" si="26"/>
        <v/>
      </c>
      <c r="W68" s="382" t="str">
        <f t="shared" si="27"/>
        <v/>
      </c>
      <c r="X68" s="380" t="str">
        <f t="shared" si="0"/>
        <v/>
      </c>
      <c r="Y68" s="377" t="str">
        <f t="shared" si="1"/>
        <v/>
      </c>
      <c r="Z68" s="381" t="str">
        <f t="shared" si="38"/>
        <v/>
      </c>
      <c r="AA68" s="381" t="str">
        <f t="shared" si="39"/>
        <v/>
      </c>
      <c r="AB68" s="378" t="str">
        <f t="shared" si="40"/>
        <v/>
      </c>
      <c r="AC68" s="379" t="str">
        <f t="shared" si="41"/>
        <v/>
      </c>
      <c r="AD68" s="380" t="str">
        <f t="shared" si="42"/>
        <v/>
      </c>
      <c r="AE68" s="378" t="str">
        <f t="shared" si="43"/>
        <v/>
      </c>
      <c r="AF68" s="379" t="str">
        <f t="shared" si="44"/>
        <v/>
      </c>
      <c r="AG68" s="382" t="str">
        <f t="shared" si="45"/>
        <v/>
      </c>
      <c r="AH68" s="378" t="str">
        <f t="shared" si="46"/>
        <v/>
      </c>
      <c r="AI68" s="380" t="str">
        <f t="shared" si="47"/>
        <v/>
      </c>
      <c r="AJ68" s="383" t="str">
        <f t="shared" si="48"/>
        <v/>
      </c>
      <c r="AK68" s="382" t="str">
        <f t="shared" si="13"/>
        <v/>
      </c>
      <c r="AL68" s="380" t="str">
        <f t="shared" si="14"/>
        <v/>
      </c>
      <c r="AM68" s="381" t="str">
        <f t="shared" si="49"/>
        <v/>
      </c>
      <c r="AN68" s="382" t="str">
        <f t="shared" si="50"/>
        <v/>
      </c>
      <c r="AO68" s="378" t="str">
        <f t="shared" si="51"/>
        <v/>
      </c>
      <c r="AP68" s="379" t="str">
        <f t="shared" si="52"/>
        <v/>
      </c>
      <c r="AQ68" s="379" t="str">
        <f t="shared" si="53"/>
        <v/>
      </c>
      <c r="AR68" s="379" t="str">
        <f t="shared" si="28"/>
        <v/>
      </c>
      <c r="AS68" s="379" t="str">
        <f t="shared" si="29"/>
        <v/>
      </c>
      <c r="AT68" s="384" t="str">
        <f t="shared" si="30"/>
        <v/>
      </c>
      <c r="AU68" s="384" t="str">
        <f t="shared" si="31"/>
        <v/>
      </c>
      <c r="AV68" s="384" t="str">
        <f t="shared" si="32"/>
        <v/>
      </c>
      <c r="AW68" s="384" t="str">
        <f t="shared" si="33"/>
        <v/>
      </c>
      <c r="AX68" s="384" t="str">
        <f t="shared" si="34"/>
        <v/>
      </c>
      <c r="AY68" s="384" t="str">
        <f t="shared" si="35"/>
        <v/>
      </c>
      <c r="AZ68" s="385" t="str">
        <f t="shared" si="36"/>
        <v/>
      </c>
      <c r="BA68" s="377" t="str">
        <f t="shared" si="54"/>
        <v/>
      </c>
    </row>
    <row r="69" spans="1:53" x14ac:dyDescent="0.25">
      <c r="A69" s="372"/>
      <c r="B69" s="373"/>
      <c r="C69" s="373"/>
      <c r="D69" s="374"/>
      <c r="E69" s="374"/>
      <c r="F69" s="375"/>
      <c r="G69" s="375"/>
      <c r="H69" s="375"/>
      <c r="I69" s="376"/>
      <c r="J69" s="376"/>
      <c r="K69" s="375"/>
      <c r="L69" s="377" t="str">
        <f t="shared" si="21"/>
        <v/>
      </c>
      <c r="M69" s="378" t="str">
        <f t="shared" si="22"/>
        <v/>
      </c>
      <c r="N69" s="379" t="str">
        <f t="shared" si="23"/>
        <v/>
      </c>
      <c r="O69" s="379" t="str">
        <f t="shared" si="24"/>
        <v/>
      </c>
      <c r="P69" s="465" t="str">
        <f t="shared" si="37"/>
        <v/>
      </c>
      <c r="Q69" s="378"/>
      <c r="R69" s="379"/>
      <c r="S69" s="379"/>
      <c r="T69" s="465"/>
      <c r="U69" s="378" t="str">
        <f t="shared" si="25"/>
        <v/>
      </c>
      <c r="V69" s="379" t="str">
        <f t="shared" si="26"/>
        <v/>
      </c>
      <c r="W69" s="382" t="str">
        <f t="shared" si="27"/>
        <v/>
      </c>
      <c r="X69" s="380" t="str">
        <f t="shared" si="0"/>
        <v/>
      </c>
      <c r="Y69" s="377" t="str">
        <f t="shared" si="1"/>
        <v/>
      </c>
      <c r="Z69" s="381" t="str">
        <f t="shared" si="38"/>
        <v/>
      </c>
      <c r="AA69" s="381" t="str">
        <f t="shared" si="39"/>
        <v/>
      </c>
      <c r="AB69" s="378" t="str">
        <f t="shared" si="40"/>
        <v/>
      </c>
      <c r="AC69" s="379" t="str">
        <f t="shared" si="41"/>
        <v/>
      </c>
      <c r="AD69" s="380" t="str">
        <f t="shared" si="42"/>
        <v/>
      </c>
      <c r="AE69" s="378" t="str">
        <f t="shared" si="43"/>
        <v/>
      </c>
      <c r="AF69" s="379" t="str">
        <f t="shared" si="44"/>
        <v/>
      </c>
      <c r="AG69" s="382" t="str">
        <f t="shared" si="45"/>
        <v/>
      </c>
      <c r="AH69" s="378" t="str">
        <f t="shared" si="46"/>
        <v/>
      </c>
      <c r="AI69" s="380" t="str">
        <f t="shared" si="47"/>
        <v/>
      </c>
      <c r="AJ69" s="383" t="str">
        <f t="shared" si="48"/>
        <v/>
      </c>
      <c r="AK69" s="382" t="str">
        <f t="shared" si="13"/>
        <v/>
      </c>
      <c r="AL69" s="380" t="str">
        <f t="shared" si="14"/>
        <v/>
      </c>
      <c r="AM69" s="381" t="str">
        <f t="shared" si="49"/>
        <v/>
      </c>
      <c r="AN69" s="382" t="str">
        <f t="shared" si="50"/>
        <v/>
      </c>
      <c r="AO69" s="378" t="str">
        <f t="shared" si="51"/>
        <v/>
      </c>
      <c r="AP69" s="379" t="str">
        <f t="shared" si="52"/>
        <v/>
      </c>
      <c r="AQ69" s="379" t="str">
        <f t="shared" si="53"/>
        <v/>
      </c>
      <c r="AR69" s="379" t="str">
        <f t="shared" si="28"/>
        <v/>
      </c>
      <c r="AS69" s="379" t="str">
        <f t="shared" si="29"/>
        <v/>
      </c>
      <c r="AT69" s="384" t="str">
        <f t="shared" si="30"/>
        <v/>
      </c>
      <c r="AU69" s="384" t="str">
        <f t="shared" si="31"/>
        <v/>
      </c>
      <c r="AV69" s="384" t="str">
        <f t="shared" si="32"/>
        <v/>
      </c>
      <c r="AW69" s="384" t="str">
        <f t="shared" si="33"/>
        <v/>
      </c>
      <c r="AX69" s="384" t="str">
        <f t="shared" si="34"/>
        <v/>
      </c>
      <c r="AY69" s="384" t="str">
        <f t="shared" si="35"/>
        <v/>
      </c>
      <c r="AZ69" s="385" t="str">
        <f t="shared" si="36"/>
        <v/>
      </c>
      <c r="BA69" s="377" t="str">
        <f t="shared" si="54"/>
        <v/>
      </c>
    </row>
    <row r="70" spans="1:53" x14ac:dyDescent="0.25">
      <c r="A70" s="372"/>
      <c r="B70" s="373"/>
      <c r="C70" s="373"/>
      <c r="D70" s="374"/>
      <c r="E70" s="374"/>
      <c r="F70" s="375"/>
      <c r="G70" s="375"/>
      <c r="H70" s="375"/>
      <c r="I70" s="376"/>
      <c r="J70" s="376"/>
      <c r="K70" s="375"/>
      <c r="L70" s="377" t="str">
        <f t="shared" si="21"/>
        <v/>
      </c>
      <c r="M70" s="378" t="str">
        <f t="shared" si="22"/>
        <v/>
      </c>
      <c r="N70" s="379" t="str">
        <f t="shared" si="23"/>
        <v/>
      </c>
      <c r="O70" s="379" t="str">
        <f t="shared" si="24"/>
        <v/>
      </c>
      <c r="P70" s="465" t="str">
        <f t="shared" si="37"/>
        <v/>
      </c>
      <c r="Q70" s="378"/>
      <c r="R70" s="379"/>
      <c r="S70" s="379"/>
      <c r="T70" s="465"/>
      <c r="U70" s="378" t="str">
        <f t="shared" si="25"/>
        <v/>
      </c>
      <c r="V70" s="379" t="str">
        <f t="shared" si="26"/>
        <v/>
      </c>
      <c r="W70" s="382" t="str">
        <f t="shared" si="27"/>
        <v/>
      </c>
      <c r="X70" s="380" t="str">
        <f t="shared" si="0"/>
        <v/>
      </c>
      <c r="Y70" s="377" t="str">
        <f t="shared" si="1"/>
        <v/>
      </c>
      <c r="Z70" s="381" t="str">
        <f t="shared" si="38"/>
        <v/>
      </c>
      <c r="AA70" s="381" t="str">
        <f t="shared" si="39"/>
        <v/>
      </c>
      <c r="AB70" s="378" t="str">
        <f t="shared" si="40"/>
        <v/>
      </c>
      <c r="AC70" s="379" t="str">
        <f t="shared" si="41"/>
        <v/>
      </c>
      <c r="AD70" s="380" t="str">
        <f t="shared" si="42"/>
        <v/>
      </c>
      <c r="AE70" s="378" t="str">
        <f t="shared" si="43"/>
        <v/>
      </c>
      <c r="AF70" s="379" t="str">
        <f t="shared" si="44"/>
        <v/>
      </c>
      <c r="AG70" s="382" t="str">
        <f t="shared" si="45"/>
        <v/>
      </c>
      <c r="AH70" s="378" t="str">
        <f t="shared" si="46"/>
        <v/>
      </c>
      <c r="AI70" s="380" t="str">
        <f t="shared" si="47"/>
        <v/>
      </c>
      <c r="AJ70" s="383" t="str">
        <f t="shared" si="48"/>
        <v/>
      </c>
      <c r="AK70" s="382" t="str">
        <f t="shared" si="13"/>
        <v/>
      </c>
      <c r="AL70" s="380" t="str">
        <f t="shared" si="14"/>
        <v/>
      </c>
      <c r="AM70" s="381" t="str">
        <f t="shared" si="49"/>
        <v/>
      </c>
      <c r="AN70" s="382" t="str">
        <f t="shared" si="50"/>
        <v/>
      </c>
      <c r="AO70" s="378" t="str">
        <f t="shared" si="51"/>
        <v/>
      </c>
      <c r="AP70" s="379" t="str">
        <f t="shared" si="52"/>
        <v/>
      </c>
      <c r="AQ70" s="379" t="str">
        <f t="shared" si="53"/>
        <v/>
      </c>
      <c r="AR70" s="379" t="str">
        <f t="shared" si="28"/>
        <v/>
      </c>
      <c r="AS70" s="379" t="str">
        <f t="shared" si="29"/>
        <v/>
      </c>
      <c r="AT70" s="384" t="str">
        <f t="shared" si="30"/>
        <v/>
      </c>
      <c r="AU70" s="384" t="str">
        <f t="shared" si="31"/>
        <v/>
      </c>
      <c r="AV70" s="384" t="str">
        <f t="shared" si="32"/>
        <v/>
      </c>
      <c r="AW70" s="384" t="str">
        <f t="shared" si="33"/>
        <v/>
      </c>
      <c r="AX70" s="384" t="str">
        <f t="shared" si="34"/>
        <v/>
      </c>
      <c r="AY70" s="384" t="str">
        <f t="shared" si="35"/>
        <v/>
      </c>
      <c r="AZ70" s="385" t="str">
        <f t="shared" si="36"/>
        <v/>
      </c>
      <c r="BA70" s="377" t="str">
        <f t="shared" si="54"/>
        <v/>
      </c>
    </row>
    <row r="71" spans="1:53" x14ac:dyDescent="0.25">
      <c r="A71" s="372"/>
      <c r="B71" s="373"/>
      <c r="C71" s="373"/>
      <c r="D71" s="374"/>
      <c r="E71" s="374"/>
      <c r="F71" s="375"/>
      <c r="G71" s="375"/>
      <c r="H71" s="375"/>
      <c r="I71" s="376"/>
      <c r="J71" s="376"/>
      <c r="K71" s="375"/>
      <c r="L71" s="377" t="str">
        <f t="shared" si="21"/>
        <v/>
      </c>
      <c r="M71" s="378" t="str">
        <f t="shared" si="22"/>
        <v/>
      </c>
      <c r="N71" s="379" t="str">
        <f t="shared" si="23"/>
        <v/>
      </c>
      <c r="O71" s="379" t="str">
        <f t="shared" si="24"/>
        <v/>
      </c>
      <c r="P71" s="465" t="str">
        <f t="shared" si="37"/>
        <v/>
      </c>
      <c r="Q71" s="378"/>
      <c r="R71" s="379"/>
      <c r="S71" s="379"/>
      <c r="T71" s="465"/>
      <c r="U71" s="378" t="str">
        <f t="shared" si="25"/>
        <v/>
      </c>
      <c r="V71" s="379" t="str">
        <f t="shared" si="26"/>
        <v/>
      </c>
      <c r="W71" s="382" t="str">
        <f t="shared" si="27"/>
        <v/>
      </c>
      <c r="X71" s="380" t="str">
        <f t="shared" si="0"/>
        <v/>
      </c>
      <c r="Y71" s="377" t="str">
        <f t="shared" si="1"/>
        <v/>
      </c>
      <c r="Z71" s="381" t="str">
        <f t="shared" si="38"/>
        <v/>
      </c>
      <c r="AA71" s="381" t="str">
        <f t="shared" si="39"/>
        <v/>
      </c>
      <c r="AB71" s="378" t="str">
        <f t="shared" si="40"/>
        <v/>
      </c>
      <c r="AC71" s="379" t="str">
        <f t="shared" si="41"/>
        <v/>
      </c>
      <c r="AD71" s="380" t="str">
        <f t="shared" si="42"/>
        <v/>
      </c>
      <c r="AE71" s="378" t="str">
        <f t="shared" si="43"/>
        <v/>
      </c>
      <c r="AF71" s="379" t="str">
        <f t="shared" si="44"/>
        <v/>
      </c>
      <c r="AG71" s="382" t="str">
        <f t="shared" si="45"/>
        <v/>
      </c>
      <c r="AH71" s="378" t="str">
        <f t="shared" si="46"/>
        <v/>
      </c>
      <c r="AI71" s="380" t="str">
        <f t="shared" si="47"/>
        <v/>
      </c>
      <c r="AJ71" s="383" t="str">
        <f t="shared" si="48"/>
        <v/>
      </c>
      <c r="AK71" s="382" t="str">
        <f t="shared" si="13"/>
        <v/>
      </c>
      <c r="AL71" s="380" t="str">
        <f t="shared" si="14"/>
        <v/>
      </c>
      <c r="AM71" s="381" t="str">
        <f t="shared" si="49"/>
        <v/>
      </c>
      <c r="AN71" s="382" t="str">
        <f t="shared" si="50"/>
        <v/>
      </c>
      <c r="AO71" s="378" t="str">
        <f t="shared" si="51"/>
        <v/>
      </c>
      <c r="AP71" s="379" t="str">
        <f t="shared" si="52"/>
        <v/>
      </c>
      <c r="AQ71" s="379" t="str">
        <f t="shared" si="53"/>
        <v/>
      </c>
      <c r="AR71" s="379" t="str">
        <f t="shared" si="28"/>
        <v/>
      </c>
      <c r="AS71" s="379" t="str">
        <f t="shared" si="29"/>
        <v/>
      </c>
      <c r="AT71" s="384" t="str">
        <f t="shared" si="30"/>
        <v/>
      </c>
      <c r="AU71" s="384" t="str">
        <f t="shared" si="31"/>
        <v/>
      </c>
      <c r="AV71" s="384" t="str">
        <f t="shared" si="32"/>
        <v/>
      </c>
      <c r="AW71" s="384" t="str">
        <f t="shared" si="33"/>
        <v/>
      </c>
      <c r="AX71" s="384" t="str">
        <f t="shared" si="34"/>
        <v/>
      </c>
      <c r="AY71" s="384" t="str">
        <f t="shared" si="35"/>
        <v/>
      </c>
      <c r="AZ71" s="385" t="str">
        <f t="shared" si="36"/>
        <v/>
      </c>
      <c r="BA71" s="377" t="str">
        <f t="shared" si="54"/>
        <v/>
      </c>
    </row>
    <row r="72" spans="1:53" x14ac:dyDescent="0.25">
      <c r="A72" s="372"/>
      <c r="B72" s="373"/>
      <c r="C72" s="373"/>
      <c r="D72" s="374"/>
      <c r="E72" s="374"/>
      <c r="F72" s="375"/>
      <c r="G72" s="375"/>
      <c r="H72" s="375"/>
      <c r="I72" s="376"/>
      <c r="J72" s="376"/>
      <c r="K72" s="375"/>
      <c r="L72" s="377" t="str">
        <f t="shared" si="21"/>
        <v/>
      </c>
      <c r="M72" s="378" t="str">
        <f t="shared" si="22"/>
        <v/>
      </c>
      <c r="N72" s="379" t="str">
        <f t="shared" si="23"/>
        <v/>
      </c>
      <c r="O72" s="379" t="str">
        <f t="shared" si="24"/>
        <v/>
      </c>
      <c r="P72" s="465" t="str">
        <f t="shared" si="37"/>
        <v/>
      </c>
      <c r="Q72" s="378"/>
      <c r="R72" s="379"/>
      <c r="S72" s="379"/>
      <c r="T72" s="465"/>
      <c r="U72" s="378" t="str">
        <f t="shared" si="25"/>
        <v/>
      </c>
      <c r="V72" s="379" t="str">
        <f t="shared" si="26"/>
        <v/>
      </c>
      <c r="W72" s="382" t="str">
        <f t="shared" si="27"/>
        <v/>
      </c>
      <c r="X72" s="380" t="str">
        <f t="shared" si="0"/>
        <v/>
      </c>
      <c r="Y72" s="377" t="str">
        <f t="shared" si="1"/>
        <v/>
      </c>
      <c r="Z72" s="381" t="str">
        <f t="shared" si="38"/>
        <v/>
      </c>
      <c r="AA72" s="381" t="str">
        <f t="shared" si="39"/>
        <v/>
      </c>
      <c r="AB72" s="378" t="str">
        <f t="shared" si="40"/>
        <v/>
      </c>
      <c r="AC72" s="379" t="str">
        <f t="shared" si="41"/>
        <v/>
      </c>
      <c r="AD72" s="380" t="str">
        <f t="shared" si="42"/>
        <v/>
      </c>
      <c r="AE72" s="378" t="str">
        <f t="shared" si="43"/>
        <v/>
      </c>
      <c r="AF72" s="379" t="str">
        <f t="shared" si="44"/>
        <v/>
      </c>
      <c r="AG72" s="382" t="str">
        <f t="shared" si="45"/>
        <v/>
      </c>
      <c r="AH72" s="378" t="str">
        <f t="shared" si="46"/>
        <v/>
      </c>
      <c r="AI72" s="380" t="str">
        <f t="shared" si="47"/>
        <v/>
      </c>
      <c r="AJ72" s="383" t="str">
        <f t="shared" si="48"/>
        <v/>
      </c>
      <c r="AK72" s="382" t="str">
        <f t="shared" si="13"/>
        <v/>
      </c>
      <c r="AL72" s="380" t="str">
        <f t="shared" si="14"/>
        <v/>
      </c>
      <c r="AM72" s="381" t="str">
        <f t="shared" si="49"/>
        <v/>
      </c>
      <c r="AN72" s="382" t="str">
        <f t="shared" si="50"/>
        <v/>
      </c>
      <c r="AO72" s="378" t="str">
        <f t="shared" si="51"/>
        <v/>
      </c>
      <c r="AP72" s="379" t="str">
        <f t="shared" si="52"/>
        <v/>
      </c>
      <c r="AQ72" s="379" t="str">
        <f t="shared" si="53"/>
        <v/>
      </c>
      <c r="AR72" s="379" t="str">
        <f t="shared" si="28"/>
        <v/>
      </c>
      <c r="AS72" s="379" t="str">
        <f t="shared" si="29"/>
        <v/>
      </c>
      <c r="AT72" s="384" t="str">
        <f t="shared" si="30"/>
        <v/>
      </c>
      <c r="AU72" s="384" t="str">
        <f t="shared" si="31"/>
        <v/>
      </c>
      <c r="AV72" s="384" t="str">
        <f t="shared" si="32"/>
        <v/>
      </c>
      <c r="AW72" s="384" t="str">
        <f t="shared" si="33"/>
        <v/>
      </c>
      <c r="AX72" s="384" t="str">
        <f t="shared" si="34"/>
        <v/>
      </c>
      <c r="AY72" s="384" t="str">
        <f t="shared" si="35"/>
        <v/>
      </c>
      <c r="AZ72" s="385" t="str">
        <f t="shared" si="36"/>
        <v/>
      </c>
      <c r="BA72" s="377" t="str">
        <f t="shared" si="54"/>
        <v/>
      </c>
    </row>
    <row r="73" spans="1:53" x14ac:dyDescent="0.25">
      <c r="A73" s="372"/>
      <c r="B73" s="373"/>
      <c r="C73" s="373"/>
      <c r="D73" s="374"/>
      <c r="E73" s="374"/>
      <c r="F73" s="375"/>
      <c r="G73" s="375"/>
      <c r="H73" s="375"/>
      <c r="I73" s="376"/>
      <c r="J73" s="376"/>
      <c r="K73" s="375"/>
      <c r="L73" s="377" t="str">
        <f t="shared" si="21"/>
        <v/>
      </c>
      <c r="M73" s="378" t="str">
        <f t="shared" si="22"/>
        <v/>
      </c>
      <c r="N73" s="379" t="str">
        <f t="shared" si="23"/>
        <v/>
      </c>
      <c r="O73" s="379" t="str">
        <f t="shared" si="24"/>
        <v/>
      </c>
      <c r="P73" s="465" t="str">
        <f t="shared" si="37"/>
        <v/>
      </c>
      <c r="Q73" s="378"/>
      <c r="R73" s="379"/>
      <c r="S73" s="379"/>
      <c r="T73" s="465"/>
      <c r="U73" s="378" t="str">
        <f t="shared" si="25"/>
        <v/>
      </c>
      <c r="V73" s="379" t="str">
        <f t="shared" si="26"/>
        <v/>
      </c>
      <c r="W73" s="382" t="str">
        <f t="shared" si="27"/>
        <v/>
      </c>
      <c r="X73" s="380" t="str">
        <f t="shared" si="0"/>
        <v/>
      </c>
      <c r="Y73" s="377" t="str">
        <f t="shared" si="1"/>
        <v/>
      </c>
      <c r="Z73" s="381" t="str">
        <f t="shared" si="38"/>
        <v/>
      </c>
      <c r="AA73" s="381" t="str">
        <f t="shared" si="39"/>
        <v/>
      </c>
      <c r="AB73" s="378" t="str">
        <f t="shared" si="40"/>
        <v/>
      </c>
      <c r="AC73" s="379" t="str">
        <f t="shared" si="41"/>
        <v/>
      </c>
      <c r="AD73" s="380" t="str">
        <f t="shared" si="42"/>
        <v/>
      </c>
      <c r="AE73" s="378" t="str">
        <f t="shared" si="43"/>
        <v/>
      </c>
      <c r="AF73" s="379" t="str">
        <f t="shared" si="44"/>
        <v/>
      </c>
      <c r="AG73" s="382" t="str">
        <f t="shared" si="45"/>
        <v/>
      </c>
      <c r="AH73" s="378" t="str">
        <f t="shared" si="46"/>
        <v/>
      </c>
      <c r="AI73" s="380" t="str">
        <f t="shared" si="47"/>
        <v/>
      </c>
      <c r="AJ73" s="383" t="str">
        <f t="shared" si="48"/>
        <v/>
      </c>
      <c r="AK73" s="382" t="str">
        <f t="shared" si="13"/>
        <v/>
      </c>
      <c r="AL73" s="380" t="str">
        <f t="shared" si="14"/>
        <v/>
      </c>
      <c r="AM73" s="381" t="str">
        <f t="shared" si="49"/>
        <v/>
      </c>
      <c r="AN73" s="382" t="str">
        <f t="shared" si="50"/>
        <v/>
      </c>
      <c r="AO73" s="378" t="str">
        <f t="shared" si="51"/>
        <v/>
      </c>
      <c r="AP73" s="379" t="str">
        <f t="shared" si="52"/>
        <v/>
      </c>
      <c r="AQ73" s="379" t="str">
        <f t="shared" si="53"/>
        <v/>
      </c>
      <c r="AR73" s="379" t="str">
        <f t="shared" si="28"/>
        <v/>
      </c>
      <c r="AS73" s="379" t="str">
        <f t="shared" si="29"/>
        <v/>
      </c>
      <c r="AT73" s="384" t="str">
        <f t="shared" si="30"/>
        <v/>
      </c>
      <c r="AU73" s="384" t="str">
        <f t="shared" si="31"/>
        <v/>
      </c>
      <c r="AV73" s="384" t="str">
        <f t="shared" si="32"/>
        <v/>
      </c>
      <c r="AW73" s="384" t="str">
        <f t="shared" si="33"/>
        <v/>
      </c>
      <c r="AX73" s="384" t="str">
        <f t="shared" si="34"/>
        <v/>
      </c>
      <c r="AY73" s="384" t="str">
        <f t="shared" si="35"/>
        <v/>
      </c>
      <c r="AZ73" s="385" t="str">
        <f t="shared" si="36"/>
        <v/>
      </c>
      <c r="BA73" s="377" t="str">
        <f t="shared" si="54"/>
        <v/>
      </c>
    </row>
    <row r="74" spans="1:53" x14ac:dyDescent="0.25">
      <c r="A74" s="372"/>
      <c r="B74" s="373"/>
      <c r="C74" s="373"/>
      <c r="D74" s="374"/>
      <c r="E74" s="374"/>
      <c r="F74" s="375"/>
      <c r="G74" s="375"/>
      <c r="H74" s="375"/>
      <c r="I74" s="376"/>
      <c r="J74" s="376"/>
      <c r="K74" s="375"/>
      <c r="L74" s="377" t="str">
        <f t="shared" si="21"/>
        <v/>
      </c>
      <c r="M74" s="378" t="str">
        <f t="shared" si="22"/>
        <v/>
      </c>
      <c r="N74" s="379" t="str">
        <f t="shared" si="23"/>
        <v/>
      </c>
      <c r="O74" s="379" t="str">
        <f t="shared" si="24"/>
        <v/>
      </c>
      <c r="P74" s="465" t="str">
        <f t="shared" si="37"/>
        <v/>
      </c>
      <c r="Q74" s="378"/>
      <c r="R74" s="379"/>
      <c r="S74" s="379"/>
      <c r="T74" s="465"/>
      <c r="U74" s="378" t="str">
        <f t="shared" si="25"/>
        <v/>
      </c>
      <c r="V74" s="379" t="str">
        <f t="shared" si="26"/>
        <v/>
      </c>
      <c r="W74" s="382" t="str">
        <f t="shared" si="27"/>
        <v/>
      </c>
      <c r="X74" s="380" t="str">
        <f t="shared" si="0"/>
        <v/>
      </c>
      <c r="Y74" s="377" t="str">
        <f t="shared" si="1"/>
        <v/>
      </c>
      <c r="Z74" s="381" t="str">
        <f t="shared" si="38"/>
        <v/>
      </c>
      <c r="AA74" s="381" t="str">
        <f t="shared" si="39"/>
        <v/>
      </c>
      <c r="AB74" s="378" t="str">
        <f t="shared" si="40"/>
        <v/>
      </c>
      <c r="AC74" s="379" t="str">
        <f t="shared" si="41"/>
        <v/>
      </c>
      <c r="AD74" s="380" t="str">
        <f t="shared" si="42"/>
        <v/>
      </c>
      <c r="AE74" s="378" t="str">
        <f t="shared" si="43"/>
        <v/>
      </c>
      <c r="AF74" s="379" t="str">
        <f t="shared" si="44"/>
        <v/>
      </c>
      <c r="AG74" s="382" t="str">
        <f t="shared" si="45"/>
        <v/>
      </c>
      <c r="AH74" s="378" t="str">
        <f t="shared" si="46"/>
        <v/>
      </c>
      <c r="AI74" s="380" t="str">
        <f t="shared" si="47"/>
        <v/>
      </c>
      <c r="AJ74" s="383" t="str">
        <f t="shared" si="48"/>
        <v/>
      </c>
      <c r="AK74" s="382" t="str">
        <f t="shared" si="13"/>
        <v/>
      </c>
      <c r="AL74" s="380" t="str">
        <f t="shared" si="14"/>
        <v/>
      </c>
      <c r="AM74" s="381" t="str">
        <f t="shared" si="49"/>
        <v/>
      </c>
      <c r="AN74" s="382" t="str">
        <f t="shared" si="50"/>
        <v/>
      </c>
      <c r="AO74" s="378" t="str">
        <f t="shared" si="51"/>
        <v/>
      </c>
      <c r="AP74" s="379" t="str">
        <f t="shared" si="52"/>
        <v/>
      </c>
      <c r="AQ74" s="379" t="str">
        <f t="shared" si="53"/>
        <v/>
      </c>
      <c r="AR74" s="379" t="str">
        <f t="shared" si="28"/>
        <v/>
      </c>
      <c r="AS74" s="379" t="str">
        <f t="shared" si="29"/>
        <v/>
      </c>
      <c r="AT74" s="384" t="str">
        <f t="shared" si="30"/>
        <v/>
      </c>
      <c r="AU74" s="384" t="str">
        <f t="shared" si="31"/>
        <v/>
      </c>
      <c r="AV74" s="384" t="str">
        <f t="shared" si="32"/>
        <v/>
      </c>
      <c r="AW74" s="384" t="str">
        <f t="shared" si="33"/>
        <v/>
      </c>
      <c r="AX74" s="384" t="str">
        <f t="shared" si="34"/>
        <v/>
      </c>
      <c r="AY74" s="384" t="str">
        <f t="shared" si="35"/>
        <v/>
      </c>
      <c r="AZ74" s="385" t="str">
        <f t="shared" si="36"/>
        <v/>
      </c>
      <c r="BA74" s="377" t="str">
        <f t="shared" si="54"/>
        <v/>
      </c>
    </row>
    <row r="75" spans="1:53" x14ac:dyDescent="0.25">
      <c r="A75" s="372"/>
      <c r="B75" s="373"/>
      <c r="C75" s="373"/>
      <c r="D75" s="374"/>
      <c r="E75" s="374"/>
      <c r="F75" s="503"/>
      <c r="G75" s="503"/>
      <c r="H75" s="503"/>
      <c r="I75" s="502"/>
      <c r="J75" s="502"/>
      <c r="K75" s="503"/>
      <c r="L75" s="377" t="str">
        <f t="shared" si="21"/>
        <v/>
      </c>
      <c r="M75" s="378" t="str">
        <f t="shared" si="22"/>
        <v/>
      </c>
      <c r="N75" s="379" t="str">
        <f t="shared" si="23"/>
        <v/>
      </c>
      <c r="O75" s="379" t="str">
        <f t="shared" si="24"/>
        <v/>
      </c>
      <c r="P75" s="465" t="str">
        <f t="shared" si="37"/>
        <v/>
      </c>
      <c r="Q75" s="378"/>
      <c r="R75" s="379"/>
      <c r="S75" s="379"/>
      <c r="T75" s="465"/>
      <c r="U75" s="378" t="str">
        <f t="shared" si="25"/>
        <v/>
      </c>
      <c r="V75" s="379" t="str">
        <f t="shared" si="26"/>
        <v/>
      </c>
      <c r="W75" s="382" t="str">
        <f t="shared" si="27"/>
        <v/>
      </c>
      <c r="X75" s="380" t="str">
        <f t="shared" si="0"/>
        <v/>
      </c>
      <c r="Y75" s="377" t="str">
        <f t="shared" si="1"/>
        <v/>
      </c>
      <c r="Z75" s="381" t="str">
        <f t="shared" si="38"/>
        <v/>
      </c>
      <c r="AA75" s="381" t="str">
        <f t="shared" si="39"/>
        <v/>
      </c>
      <c r="AB75" s="378" t="str">
        <f t="shared" si="40"/>
        <v/>
      </c>
      <c r="AC75" s="379" t="str">
        <f t="shared" si="41"/>
        <v/>
      </c>
      <c r="AD75" s="380" t="str">
        <f t="shared" si="42"/>
        <v/>
      </c>
      <c r="AE75" s="378" t="str">
        <f t="shared" si="43"/>
        <v/>
      </c>
      <c r="AF75" s="379" t="str">
        <f t="shared" si="44"/>
        <v/>
      </c>
      <c r="AG75" s="382" t="str">
        <f t="shared" si="45"/>
        <v/>
      </c>
      <c r="AH75" s="378" t="str">
        <f t="shared" si="46"/>
        <v/>
      </c>
      <c r="AI75" s="380" t="str">
        <f t="shared" si="47"/>
        <v/>
      </c>
      <c r="AJ75" s="383" t="str">
        <f t="shared" si="48"/>
        <v/>
      </c>
      <c r="AK75" s="382" t="str">
        <f t="shared" si="13"/>
        <v/>
      </c>
      <c r="AL75" s="380" t="str">
        <f t="shared" si="14"/>
        <v/>
      </c>
      <c r="AM75" s="381" t="str">
        <f t="shared" si="49"/>
        <v/>
      </c>
      <c r="AN75" s="382" t="str">
        <f t="shared" si="50"/>
        <v/>
      </c>
      <c r="AO75" s="378" t="str">
        <f t="shared" si="51"/>
        <v/>
      </c>
      <c r="AP75" s="379" t="str">
        <f t="shared" si="52"/>
        <v/>
      </c>
      <c r="AQ75" s="379" t="str">
        <f t="shared" si="53"/>
        <v/>
      </c>
      <c r="AR75" s="379" t="str">
        <f t="shared" si="28"/>
        <v/>
      </c>
      <c r="AS75" s="379" t="str">
        <f t="shared" si="29"/>
        <v/>
      </c>
      <c r="AT75" s="384" t="str">
        <f t="shared" si="30"/>
        <v/>
      </c>
      <c r="AU75" s="384" t="str">
        <f t="shared" si="31"/>
        <v/>
      </c>
      <c r="AV75" s="384" t="str">
        <f t="shared" si="32"/>
        <v/>
      </c>
      <c r="AW75" s="384" t="str">
        <f t="shared" si="33"/>
        <v/>
      </c>
      <c r="AX75" s="384" t="str">
        <f t="shared" si="34"/>
        <v/>
      </c>
      <c r="AY75" s="384" t="str">
        <f t="shared" si="35"/>
        <v/>
      </c>
      <c r="AZ75" s="385" t="str">
        <f t="shared" si="36"/>
        <v/>
      </c>
      <c r="BA75" s="377" t="str">
        <f t="shared" si="54"/>
        <v/>
      </c>
    </row>
    <row r="76" spans="1:53" x14ac:dyDescent="0.25">
      <c r="A76" s="372"/>
      <c r="B76" s="373"/>
      <c r="C76" s="373"/>
      <c r="D76" s="374"/>
      <c r="E76" s="374"/>
      <c r="F76" s="375"/>
      <c r="G76" s="375"/>
      <c r="H76" s="375"/>
      <c r="I76" s="376"/>
      <c r="J76" s="376"/>
      <c r="K76" s="375"/>
      <c r="L76" s="377" t="str">
        <f t="shared" si="21"/>
        <v/>
      </c>
      <c r="M76" s="378" t="str">
        <f t="shared" si="22"/>
        <v/>
      </c>
      <c r="N76" s="379" t="str">
        <f t="shared" si="23"/>
        <v/>
      </c>
      <c r="O76" s="379" t="str">
        <f t="shared" si="24"/>
        <v/>
      </c>
      <c r="P76" s="465" t="str">
        <f t="shared" si="37"/>
        <v/>
      </c>
      <c r="Q76" s="378"/>
      <c r="R76" s="379"/>
      <c r="S76" s="379"/>
      <c r="T76" s="465"/>
      <c r="U76" s="378" t="str">
        <f t="shared" si="25"/>
        <v/>
      </c>
      <c r="V76" s="379" t="str">
        <f t="shared" si="26"/>
        <v/>
      </c>
      <c r="W76" s="382" t="str">
        <f t="shared" si="27"/>
        <v/>
      </c>
      <c r="X76" s="380" t="str">
        <f t="shared" si="0"/>
        <v/>
      </c>
      <c r="Y76" s="377" t="str">
        <f t="shared" si="1"/>
        <v/>
      </c>
      <c r="Z76" s="381" t="str">
        <f t="shared" si="38"/>
        <v/>
      </c>
      <c r="AA76" s="381" t="str">
        <f t="shared" si="39"/>
        <v/>
      </c>
      <c r="AB76" s="378" t="str">
        <f t="shared" si="40"/>
        <v/>
      </c>
      <c r="AC76" s="379" t="str">
        <f t="shared" si="41"/>
        <v/>
      </c>
      <c r="AD76" s="380" t="str">
        <f t="shared" si="42"/>
        <v/>
      </c>
      <c r="AE76" s="378" t="str">
        <f t="shared" si="43"/>
        <v/>
      </c>
      <c r="AF76" s="379" t="str">
        <f t="shared" si="44"/>
        <v/>
      </c>
      <c r="AG76" s="382" t="str">
        <f t="shared" si="45"/>
        <v/>
      </c>
      <c r="AH76" s="378" t="str">
        <f t="shared" si="46"/>
        <v/>
      </c>
      <c r="AI76" s="380" t="str">
        <f t="shared" si="47"/>
        <v/>
      </c>
      <c r="AJ76" s="383" t="str">
        <f t="shared" si="48"/>
        <v/>
      </c>
      <c r="AK76" s="382" t="str">
        <f t="shared" si="13"/>
        <v/>
      </c>
      <c r="AL76" s="380" t="str">
        <f t="shared" si="14"/>
        <v/>
      </c>
      <c r="AM76" s="381" t="str">
        <f t="shared" si="49"/>
        <v/>
      </c>
      <c r="AN76" s="382" t="str">
        <f t="shared" si="50"/>
        <v/>
      </c>
      <c r="AO76" s="378" t="str">
        <f t="shared" si="51"/>
        <v/>
      </c>
      <c r="AP76" s="379" t="str">
        <f t="shared" si="52"/>
        <v/>
      </c>
      <c r="AQ76" s="379" t="str">
        <f t="shared" si="53"/>
        <v/>
      </c>
      <c r="AR76" s="379" t="str">
        <f t="shared" si="28"/>
        <v/>
      </c>
      <c r="AS76" s="379" t="str">
        <f t="shared" si="29"/>
        <v/>
      </c>
      <c r="AT76" s="384" t="str">
        <f t="shared" si="30"/>
        <v/>
      </c>
      <c r="AU76" s="384" t="str">
        <f t="shared" si="31"/>
        <v/>
      </c>
      <c r="AV76" s="384" t="str">
        <f t="shared" si="32"/>
        <v/>
      </c>
      <c r="AW76" s="384" t="str">
        <f t="shared" si="33"/>
        <v/>
      </c>
      <c r="AX76" s="384" t="str">
        <f t="shared" si="34"/>
        <v/>
      </c>
      <c r="AY76" s="384" t="str">
        <f t="shared" si="35"/>
        <v/>
      </c>
      <c r="AZ76" s="385" t="str">
        <f t="shared" si="36"/>
        <v/>
      </c>
      <c r="BA76" s="377" t="str">
        <f t="shared" si="54"/>
        <v/>
      </c>
    </row>
    <row r="77" spans="1:53" x14ac:dyDescent="0.25">
      <c r="A77" s="372"/>
      <c r="B77" s="373"/>
      <c r="C77" s="373"/>
      <c r="D77" s="374"/>
      <c r="E77" s="374"/>
      <c r="F77" s="375"/>
      <c r="G77" s="375"/>
      <c r="H77" s="375"/>
      <c r="I77" s="376"/>
      <c r="J77" s="376"/>
      <c r="K77" s="375"/>
      <c r="L77" s="377" t="str">
        <f t="shared" si="21"/>
        <v/>
      </c>
      <c r="M77" s="378" t="str">
        <f t="shared" si="22"/>
        <v/>
      </c>
      <c r="N77" s="379" t="str">
        <f t="shared" si="23"/>
        <v/>
      </c>
      <c r="O77" s="379" t="str">
        <f t="shared" si="24"/>
        <v/>
      </c>
      <c r="P77" s="465" t="str">
        <f t="shared" si="37"/>
        <v/>
      </c>
      <c r="Q77" s="378"/>
      <c r="R77" s="379"/>
      <c r="S77" s="379"/>
      <c r="T77" s="465"/>
      <c r="U77" s="378" t="str">
        <f t="shared" si="25"/>
        <v/>
      </c>
      <c r="V77" s="379" t="str">
        <f t="shared" si="26"/>
        <v/>
      </c>
      <c r="W77" s="382" t="str">
        <f t="shared" si="27"/>
        <v/>
      </c>
      <c r="X77" s="380" t="str">
        <f t="shared" ref="X77:X140" si="55">IF((I77="Bp")*(K77&gt;=100),K77*$D$4*(1+$K$2),"")</f>
        <v/>
      </c>
      <c r="Y77" s="377" t="str">
        <f t="shared" ref="Y77:Y140" si="56">IF(I77="Bp",K77*(1+$K$2),"")</f>
        <v/>
      </c>
      <c r="Z77" s="381" t="str">
        <f t="shared" ref="Z77:Z108" si="57">IF(I77="Ap",K77*$F$2,IF(I77="Bp",K77*$F$2*(1+$K$2),""))</f>
        <v/>
      </c>
      <c r="AA77" s="381" t="str">
        <f t="shared" ref="AA77:AA108" si="58">IF(I77="Ap",K77*$H$3*(1+$K$2),IF(I77="Bp",K77*$H$3*(1+$K$2),""))</f>
        <v/>
      </c>
      <c r="AB77" s="378" t="str">
        <f t="shared" ref="AB77:AB108" si="59">IF((I77="Bp")*(K77&lt;5),K77*$F$4*$H$4*(1+$K$2),"")</f>
        <v/>
      </c>
      <c r="AC77" s="379" t="str">
        <f t="shared" ref="AC77:AC108" si="60">IF((I77="Bp")*(K77&gt;=5)*(K77&lt;100),K77*$F$4*$H$4*(1+$K$2),"")</f>
        <v/>
      </c>
      <c r="AD77" s="380" t="str">
        <f t="shared" ref="AD77:AD108" si="61">IF((I77="Bp")*(K77&gt;=100),K77*$F$4*$H$4*(1+$K$2),"")</f>
        <v/>
      </c>
      <c r="AE77" s="378" t="str">
        <f t="shared" ref="AE77:AE108" si="62">IF((I77="Ap")*(K77&lt;5),K77*$F$5*$H$4*(1+$K$2),"")</f>
        <v/>
      </c>
      <c r="AF77" s="379" t="str">
        <f t="shared" ref="AF77:AF108" si="63">IF((I77="Ap")*(K77&gt;=5)*(K77&lt;100),K77*$F$5*$H$4*(1+$K$2),"")</f>
        <v/>
      </c>
      <c r="AG77" s="382" t="str">
        <f t="shared" ref="AG77:AG108" si="64">IF((I77="Ap")*(K77&gt;=100),K77*$F$5*$H$4*(1+$K$2),"")</f>
        <v/>
      </c>
      <c r="AH77" s="378" t="str">
        <f t="shared" ref="AH77:AH108" si="65">IF((I77="St"),(K77*$H$2/1000)*$H$5*(1+$K$2),"")</f>
        <v/>
      </c>
      <c r="AI77" s="380" t="str">
        <f t="shared" ref="AI77:AI108" si="66">IF((I77="RF"),K77*$F$3*(1+$K$2),"")</f>
        <v/>
      </c>
      <c r="AJ77" s="383" t="str">
        <f t="shared" ref="AJ77:AJ108" si="67">IF($I77="EB",(F77*(1+$K$2)),"")</f>
        <v/>
      </c>
      <c r="AK77" s="382" t="str">
        <f t="shared" ref="AK77:AK140" si="68">IF($I77="EB",(AJ77*0.3)*$H$3*(1+$K$2),"")</f>
        <v/>
      </c>
      <c r="AL77" s="380" t="str">
        <f t="shared" ref="AL77:AL140" si="69">IF($I77="EB",(AJ77*0.2*0.1)*$H$4*(1+$K$2),"")</f>
        <v/>
      </c>
      <c r="AM77" s="381" t="str">
        <f t="shared" ref="AM77:AM108" si="70">IF(I77="CsT",G77+((F77/5)*G77),IF(I77="CsL",F77,""))</f>
        <v/>
      </c>
      <c r="AN77" s="382" t="str">
        <f t="shared" ref="AN77:AN108" si="71">IF(I77="CsB",(2*F77+((F77/4)*G77)),"")</f>
        <v/>
      </c>
      <c r="AO77" s="378" t="str">
        <f t="shared" ref="AO77:AO108" si="72">IF(I77="Gf",G77,"")</f>
        <v/>
      </c>
      <c r="AP77" s="379" t="str">
        <f t="shared" ref="AP77:AP108" si="73">IF(I77="Ap",2*(F77*(1+$K$2))+2*G77,IF(I77="Bp",2*(F77*(1+$K$2))+2*G77,""))</f>
        <v/>
      </c>
      <c r="AQ77" s="379" t="str">
        <f t="shared" ref="AQ77:AQ108" si="74">IF(AO77=0,(F77*(1+$K$2)),"")</f>
        <v/>
      </c>
      <c r="AR77" s="379" t="str">
        <f t="shared" si="28"/>
        <v/>
      </c>
      <c r="AS77" s="379" t="str">
        <f t="shared" si="29"/>
        <v/>
      </c>
      <c r="AT77" s="384" t="str">
        <f t="shared" si="30"/>
        <v/>
      </c>
      <c r="AU77" s="384" t="str">
        <f t="shared" si="31"/>
        <v/>
      </c>
      <c r="AV77" s="384" t="str">
        <f t="shared" si="32"/>
        <v/>
      </c>
      <c r="AW77" s="384" t="str">
        <f t="shared" si="33"/>
        <v/>
      </c>
      <c r="AX77" s="384" t="str">
        <f t="shared" si="34"/>
        <v/>
      </c>
      <c r="AY77" s="384" t="str">
        <f t="shared" si="35"/>
        <v/>
      </c>
      <c r="AZ77" s="385" t="str">
        <f t="shared" si="36"/>
        <v/>
      </c>
      <c r="BA77" s="377" t="str">
        <f t="shared" ref="BA77:BA108" si="75">IF(I77="Sb",K77,"")</f>
        <v/>
      </c>
    </row>
    <row r="78" spans="1:53" x14ac:dyDescent="0.25">
      <c r="A78" s="372"/>
      <c r="B78" s="373"/>
      <c r="C78" s="373"/>
      <c r="D78" s="374"/>
      <c r="E78" s="374"/>
      <c r="F78" s="375"/>
      <c r="G78" s="375"/>
      <c r="H78" s="375"/>
      <c r="I78" s="386"/>
      <c r="J78" s="376"/>
      <c r="K78" s="375"/>
      <c r="L78" s="377" t="str">
        <f t="shared" ref="L78:L141" si="76">IF(I78="Ap",J78,IF(I78="Bp",J78,""))</f>
        <v/>
      </c>
      <c r="M78" s="378" t="str">
        <f t="shared" ref="M78:M141" si="77">IF((I78="Ap")*(K78&lt;10),$D$3*K78*(1+$K$2),IF((I78="Bp")*(K78&lt;10),$D$3*K78*(1+$K$2),""))</f>
        <v/>
      </c>
      <c r="N78" s="379" t="str">
        <f t="shared" ref="N78:N141" si="78">IF((I78="Ap")*(K78&gt;=10)*(K78&lt;50),$D$3*K78*(1+$K$2),IF((I78="Bp")*(K78&gt;=10)*(K78&lt;50),$D$3*K78*(1+$K$2),""))</f>
        <v/>
      </c>
      <c r="O78" s="379" t="str">
        <f t="shared" ref="O78:O141" si="79">IF((I78="Ap")*(K78&gt;=50)*(K78&lt;100),$D$3*K78*(1+$K$2),IF((I78="Bp")*(K78&gt;=50)*(K78&lt;100),$D$3*K78*(1+$K$2),""))</f>
        <v/>
      </c>
      <c r="P78" s="465" t="str">
        <f t="shared" si="37"/>
        <v/>
      </c>
      <c r="Q78" s="378"/>
      <c r="R78" s="379"/>
      <c r="S78" s="379"/>
      <c r="T78" s="465"/>
      <c r="U78" s="378" t="str">
        <f t="shared" ref="U78:U141" si="80">IF((I78="Bp")*(K78&lt;10),K78*$D$4*(1+$K$2),"")</f>
        <v/>
      </c>
      <c r="V78" s="379" t="str">
        <f t="shared" ref="V78:V141" si="81">IF((I78="Bp")*(K78&gt;=10)*(K78&lt;50),K78*$D$4*(1+$K$2),"")</f>
        <v/>
      </c>
      <c r="W78" s="382" t="str">
        <f t="shared" ref="W78:W141" si="82">IF((I78="Bp")*(K78&gt;=50)*(K78&lt;100),K78*$D$4*(1+$K$2),"")</f>
        <v/>
      </c>
      <c r="X78" s="380" t="str">
        <f t="shared" si="55"/>
        <v/>
      </c>
      <c r="Y78" s="377" t="str">
        <f t="shared" si="56"/>
        <v/>
      </c>
      <c r="Z78" s="381" t="str">
        <f t="shared" si="57"/>
        <v/>
      </c>
      <c r="AA78" s="381" t="str">
        <f t="shared" si="58"/>
        <v/>
      </c>
      <c r="AB78" s="378" t="str">
        <f t="shared" si="59"/>
        <v/>
      </c>
      <c r="AC78" s="379" t="str">
        <f t="shared" si="60"/>
        <v/>
      </c>
      <c r="AD78" s="380" t="str">
        <f t="shared" si="61"/>
        <v/>
      </c>
      <c r="AE78" s="378" t="str">
        <f t="shared" si="62"/>
        <v/>
      </c>
      <c r="AF78" s="379" t="str">
        <f t="shared" si="63"/>
        <v/>
      </c>
      <c r="AG78" s="382" t="str">
        <f t="shared" si="64"/>
        <v/>
      </c>
      <c r="AH78" s="378" t="str">
        <f t="shared" si="65"/>
        <v/>
      </c>
      <c r="AI78" s="380" t="str">
        <f t="shared" si="66"/>
        <v/>
      </c>
      <c r="AJ78" s="383" t="str">
        <f t="shared" si="67"/>
        <v/>
      </c>
      <c r="AK78" s="382" t="str">
        <f t="shared" si="68"/>
        <v/>
      </c>
      <c r="AL78" s="380" t="str">
        <f t="shared" si="69"/>
        <v/>
      </c>
      <c r="AM78" s="381" t="str">
        <f t="shared" si="70"/>
        <v/>
      </c>
      <c r="AN78" s="382" t="str">
        <f t="shared" si="71"/>
        <v/>
      </c>
      <c r="AO78" s="378" t="str">
        <f t="shared" si="72"/>
        <v/>
      </c>
      <c r="AP78" s="379" t="str">
        <f t="shared" si="73"/>
        <v/>
      </c>
      <c r="AQ78" s="379" t="str">
        <f t="shared" si="74"/>
        <v/>
      </c>
      <c r="AR78" s="379" t="str">
        <f t="shared" ref="AR78:AR141" si="83">IF(AND(AO78&gt;0,AO78&lt;=0.2),(F78*(1+$K$2)*AR$11),"")</f>
        <v/>
      </c>
      <c r="AS78" s="379" t="str">
        <f t="shared" ref="AS78:AS141" si="84">IF(AND(AO78&gt;0.2,AO78&lt;=0.5),(F78*(1+$K$2)*AS$11),"")</f>
        <v/>
      </c>
      <c r="AT78" s="384" t="str">
        <f t="shared" ref="AT78:AT141" si="85">IF(AND(AO78&gt;0.5,AO78&lt;=1),(F78*(1+$K$2)*AT$11),"")</f>
        <v/>
      </c>
      <c r="AU78" s="384" t="str">
        <f t="shared" ref="AU78:AU141" si="86">IF(AND(AO78&gt;1,AO78&lt;=1.5),(F78*(1+$K$2)*AU$11),"")</f>
        <v/>
      </c>
      <c r="AV78" s="384" t="str">
        <f t="shared" ref="AV78:AV141" si="87">IF(AND(AO78&gt;1.5,AO78&lt;=2),(F78*(1+$K$2)*AV$11),"")</f>
        <v/>
      </c>
      <c r="AW78" s="384" t="str">
        <f t="shared" ref="AW78:AW141" si="88">IF(AND(AO78&gt;2,AO78&lt;=2.5),(F78*(1+$K$2)*AW$11),"")</f>
        <v/>
      </c>
      <c r="AX78" s="384" t="str">
        <f t="shared" ref="AX78:AX141" si="89">IF(AND(AO78&gt;2.5,AO78&lt;=3),(F78*(1+$K$2)*AX$11),"")</f>
        <v/>
      </c>
      <c r="AY78" s="384" t="str">
        <f t="shared" ref="AY78:AY141" si="90">IF(AND(AO78&gt;3,AO78&lt;=3.5),(F78*(1+$K$2)*AY$11),"")</f>
        <v/>
      </c>
      <c r="AZ78" s="385" t="str">
        <f t="shared" ref="AZ78:AZ141" si="91">IF(AND(AO78&gt;3.5,AO78&lt;=4),(F78*(1+$K$2)*AZ$11),"")</f>
        <v/>
      </c>
      <c r="BA78" s="377" t="str">
        <f t="shared" si="75"/>
        <v/>
      </c>
    </row>
    <row r="79" spans="1:53" x14ac:dyDescent="0.25">
      <c r="A79" s="372"/>
      <c r="B79" s="373"/>
      <c r="C79" s="373"/>
      <c r="D79" s="374"/>
      <c r="E79" s="374"/>
      <c r="F79" s="375"/>
      <c r="G79" s="375"/>
      <c r="H79" s="375"/>
      <c r="I79" s="376"/>
      <c r="J79" s="376"/>
      <c r="K79" s="375"/>
      <c r="L79" s="377" t="str">
        <f t="shared" si="76"/>
        <v/>
      </c>
      <c r="M79" s="378" t="str">
        <f t="shared" si="77"/>
        <v/>
      </c>
      <c r="N79" s="379" t="str">
        <f t="shared" si="78"/>
        <v/>
      </c>
      <c r="O79" s="379" t="str">
        <f t="shared" si="79"/>
        <v/>
      </c>
      <c r="P79" s="465" t="str">
        <f t="shared" ref="P79:P142" si="92">IF((I79="Ap")*(K79&gt;100),$D$3*K79*(1+$K$2),IF((I79="Bp")*(K79&gt;100),$D$3*K79*(1+$K$2),""))</f>
        <v/>
      </c>
      <c r="Q79" s="378"/>
      <c r="R79" s="379"/>
      <c r="S79" s="379"/>
      <c r="T79" s="465"/>
      <c r="U79" s="378" t="str">
        <f t="shared" si="80"/>
        <v/>
      </c>
      <c r="V79" s="379" t="str">
        <f t="shared" si="81"/>
        <v/>
      </c>
      <c r="W79" s="382" t="str">
        <f t="shared" si="82"/>
        <v/>
      </c>
      <c r="X79" s="380" t="str">
        <f t="shared" si="55"/>
        <v/>
      </c>
      <c r="Y79" s="377" t="str">
        <f t="shared" si="56"/>
        <v/>
      </c>
      <c r="Z79" s="381" t="str">
        <f t="shared" si="57"/>
        <v/>
      </c>
      <c r="AA79" s="381" t="str">
        <f t="shared" si="58"/>
        <v/>
      </c>
      <c r="AB79" s="378" t="str">
        <f t="shared" si="59"/>
        <v/>
      </c>
      <c r="AC79" s="379" t="str">
        <f t="shared" si="60"/>
        <v/>
      </c>
      <c r="AD79" s="380" t="str">
        <f t="shared" si="61"/>
        <v/>
      </c>
      <c r="AE79" s="378" t="str">
        <f t="shared" si="62"/>
        <v/>
      </c>
      <c r="AF79" s="379" t="str">
        <f t="shared" si="63"/>
        <v/>
      </c>
      <c r="AG79" s="382" t="str">
        <f t="shared" si="64"/>
        <v/>
      </c>
      <c r="AH79" s="378" t="str">
        <f t="shared" si="65"/>
        <v/>
      </c>
      <c r="AI79" s="380" t="str">
        <f t="shared" si="66"/>
        <v/>
      </c>
      <c r="AJ79" s="383" t="str">
        <f t="shared" si="67"/>
        <v/>
      </c>
      <c r="AK79" s="382" t="str">
        <f t="shared" si="68"/>
        <v/>
      </c>
      <c r="AL79" s="380" t="str">
        <f t="shared" si="69"/>
        <v/>
      </c>
      <c r="AM79" s="381" t="str">
        <f t="shared" si="70"/>
        <v/>
      </c>
      <c r="AN79" s="382" t="str">
        <f t="shared" si="71"/>
        <v/>
      </c>
      <c r="AO79" s="378" t="str">
        <f t="shared" si="72"/>
        <v/>
      </c>
      <c r="AP79" s="379" t="str">
        <f t="shared" si="73"/>
        <v/>
      </c>
      <c r="AQ79" s="379" t="str">
        <f t="shared" si="74"/>
        <v/>
      </c>
      <c r="AR79" s="379" t="str">
        <f t="shared" si="83"/>
        <v/>
      </c>
      <c r="AS79" s="379" t="str">
        <f t="shared" si="84"/>
        <v/>
      </c>
      <c r="AT79" s="384" t="str">
        <f t="shared" si="85"/>
        <v/>
      </c>
      <c r="AU79" s="384" t="str">
        <f t="shared" si="86"/>
        <v/>
      </c>
      <c r="AV79" s="384" t="str">
        <f t="shared" si="87"/>
        <v/>
      </c>
      <c r="AW79" s="384" t="str">
        <f t="shared" si="88"/>
        <v/>
      </c>
      <c r="AX79" s="384" t="str">
        <f t="shared" si="89"/>
        <v/>
      </c>
      <c r="AY79" s="384" t="str">
        <f t="shared" si="90"/>
        <v/>
      </c>
      <c r="AZ79" s="385" t="str">
        <f t="shared" si="91"/>
        <v/>
      </c>
      <c r="BA79" s="377" t="str">
        <f t="shared" si="75"/>
        <v/>
      </c>
    </row>
    <row r="80" spans="1:53" x14ac:dyDescent="0.25">
      <c r="A80" s="372"/>
      <c r="B80" s="373"/>
      <c r="C80" s="373"/>
      <c r="D80" s="374"/>
      <c r="E80" s="374"/>
      <c r="F80" s="375"/>
      <c r="G80" s="375"/>
      <c r="H80" s="375"/>
      <c r="I80" s="376"/>
      <c r="J80" s="376"/>
      <c r="K80" s="375"/>
      <c r="L80" s="377" t="str">
        <f t="shared" si="76"/>
        <v/>
      </c>
      <c r="M80" s="378" t="str">
        <f t="shared" si="77"/>
        <v/>
      </c>
      <c r="N80" s="379" t="str">
        <f t="shared" si="78"/>
        <v/>
      </c>
      <c r="O80" s="379" t="str">
        <f t="shared" si="79"/>
        <v/>
      </c>
      <c r="P80" s="465" t="str">
        <f t="shared" si="92"/>
        <v/>
      </c>
      <c r="Q80" s="378"/>
      <c r="R80" s="379"/>
      <c r="S80" s="379"/>
      <c r="T80" s="465"/>
      <c r="U80" s="378" t="str">
        <f t="shared" si="80"/>
        <v/>
      </c>
      <c r="V80" s="379" t="str">
        <f t="shared" si="81"/>
        <v/>
      </c>
      <c r="W80" s="382" t="str">
        <f t="shared" si="82"/>
        <v/>
      </c>
      <c r="X80" s="380" t="str">
        <f t="shared" si="55"/>
        <v/>
      </c>
      <c r="Y80" s="377" t="str">
        <f t="shared" si="56"/>
        <v/>
      </c>
      <c r="Z80" s="381" t="str">
        <f t="shared" si="57"/>
        <v/>
      </c>
      <c r="AA80" s="381" t="str">
        <f t="shared" si="58"/>
        <v/>
      </c>
      <c r="AB80" s="378" t="str">
        <f t="shared" si="59"/>
        <v/>
      </c>
      <c r="AC80" s="379" t="str">
        <f t="shared" si="60"/>
        <v/>
      </c>
      <c r="AD80" s="380" t="str">
        <f t="shared" si="61"/>
        <v/>
      </c>
      <c r="AE80" s="378" t="str">
        <f t="shared" si="62"/>
        <v/>
      </c>
      <c r="AF80" s="379" t="str">
        <f t="shared" si="63"/>
        <v/>
      </c>
      <c r="AG80" s="382" t="str">
        <f t="shared" si="64"/>
        <v/>
      </c>
      <c r="AH80" s="378" t="str">
        <f t="shared" si="65"/>
        <v/>
      </c>
      <c r="AI80" s="380" t="str">
        <f t="shared" si="66"/>
        <v/>
      </c>
      <c r="AJ80" s="383" t="str">
        <f t="shared" si="67"/>
        <v/>
      </c>
      <c r="AK80" s="382" t="str">
        <f t="shared" si="68"/>
        <v/>
      </c>
      <c r="AL80" s="380" t="str">
        <f t="shared" si="69"/>
        <v/>
      </c>
      <c r="AM80" s="381" t="str">
        <f t="shared" si="70"/>
        <v/>
      </c>
      <c r="AN80" s="382" t="str">
        <f t="shared" si="71"/>
        <v/>
      </c>
      <c r="AO80" s="378" t="str">
        <f t="shared" si="72"/>
        <v/>
      </c>
      <c r="AP80" s="379" t="str">
        <f t="shared" si="73"/>
        <v/>
      </c>
      <c r="AQ80" s="379" t="str">
        <f t="shared" si="74"/>
        <v/>
      </c>
      <c r="AR80" s="379" t="str">
        <f t="shared" si="83"/>
        <v/>
      </c>
      <c r="AS80" s="379" t="str">
        <f t="shared" si="84"/>
        <v/>
      </c>
      <c r="AT80" s="384" t="str">
        <f t="shared" si="85"/>
        <v/>
      </c>
      <c r="AU80" s="384" t="str">
        <f t="shared" si="86"/>
        <v/>
      </c>
      <c r="AV80" s="384" t="str">
        <f t="shared" si="87"/>
        <v/>
      </c>
      <c r="AW80" s="384" t="str">
        <f t="shared" si="88"/>
        <v/>
      </c>
      <c r="AX80" s="384" t="str">
        <f t="shared" si="89"/>
        <v/>
      </c>
      <c r="AY80" s="384" t="str">
        <f t="shared" si="90"/>
        <v/>
      </c>
      <c r="AZ80" s="385" t="str">
        <f t="shared" si="91"/>
        <v/>
      </c>
      <c r="BA80" s="377" t="str">
        <f t="shared" si="75"/>
        <v/>
      </c>
    </row>
    <row r="81" spans="1:53" x14ac:dyDescent="0.25">
      <c r="A81" s="372"/>
      <c r="B81" s="373"/>
      <c r="C81" s="373"/>
      <c r="D81" s="374"/>
      <c r="E81" s="374"/>
      <c r="F81" s="375"/>
      <c r="G81" s="375"/>
      <c r="H81" s="375"/>
      <c r="I81" s="376"/>
      <c r="J81" s="376"/>
      <c r="K81" s="375"/>
      <c r="L81" s="377" t="str">
        <f t="shared" si="76"/>
        <v/>
      </c>
      <c r="M81" s="378" t="str">
        <f t="shared" si="77"/>
        <v/>
      </c>
      <c r="N81" s="379" t="str">
        <f t="shared" si="78"/>
        <v/>
      </c>
      <c r="O81" s="379" t="str">
        <f t="shared" si="79"/>
        <v/>
      </c>
      <c r="P81" s="465" t="str">
        <f t="shared" si="92"/>
        <v/>
      </c>
      <c r="Q81" s="378"/>
      <c r="R81" s="379"/>
      <c r="S81" s="379"/>
      <c r="T81" s="465"/>
      <c r="U81" s="378" t="str">
        <f t="shared" si="80"/>
        <v/>
      </c>
      <c r="V81" s="379" t="str">
        <f t="shared" si="81"/>
        <v/>
      </c>
      <c r="W81" s="382" t="str">
        <f t="shared" si="82"/>
        <v/>
      </c>
      <c r="X81" s="380" t="str">
        <f t="shared" si="55"/>
        <v/>
      </c>
      <c r="Y81" s="377" t="str">
        <f t="shared" si="56"/>
        <v/>
      </c>
      <c r="Z81" s="381" t="str">
        <f t="shared" si="57"/>
        <v/>
      </c>
      <c r="AA81" s="381" t="str">
        <f t="shared" si="58"/>
        <v/>
      </c>
      <c r="AB81" s="378" t="str">
        <f t="shared" si="59"/>
        <v/>
      </c>
      <c r="AC81" s="379" t="str">
        <f t="shared" si="60"/>
        <v/>
      </c>
      <c r="AD81" s="380" t="str">
        <f t="shared" si="61"/>
        <v/>
      </c>
      <c r="AE81" s="378" t="str">
        <f t="shared" si="62"/>
        <v/>
      </c>
      <c r="AF81" s="379" t="str">
        <f t="shared" si="63"/>
        <v/>
      </c>
      <c r="AG81" s="382" t="str">
        <f t="shared" si="64"/>
        <v/>
      </c>
      <c r="AH81" s="378" t="str">
        <f t="shared" si="65"/>
        <v/>
      </c>
      <c r="AI81" s="380" t="str">
        <f t="shared" si="66"/>
        <v/>
      </c>
      <c r="AJ81" s="383" t="str">
        <f t="shared" si="67"/>
        <v/>
      </c>
      <c r="AK81" s="382" t="str">
        <f t="shared" si="68"/>
        <v/>
      </c>
      <c r="AL81" s="380" t="str">
        <f t="shared" si="69"/>
        <v/>
      </c>
      <c r="AM81" s="381" t="str">
        <f t="shared" si="70"/>
        <v/>
      </c>
      <c r="AN81" s="382" t="str">
        <f t="shared" si="71"/>
        <v/>
      </c>
      <c r="AO81" s="378" t="str">
        <f t="shared" si="72"/>
        <v/>
      </c>
      <c r="AP81" s="379" t="str">
        <f t="shared" si="73"/>
        <v/>
      </c>
      <c r="AQ81" s="379" t="str">
        <f t="shared" si="74"/>
        <v/>
      </c>
      <c r="AR81" s="379" t="str">
        <f t="shared" si="83"/>
        <v/>
      </c>
      <c r="AS81" s="379" t="str">
        <f t="shared" si="84"/>
        <v/>
      </c>
      <c r="AT81" s="384" t="str">
        <f t="shared" si="85"/>
        <v/>
      </c>
      <c r="AU81" s="384" t="str">
        <f t="shared" si="86"/>
        <v/>
      </c>
      <c r="AV81" s="384" t="str">
        <f t="shared" si="87"/>
        <v/>
      </c>
      <c r="AW81" s="384" t="str">
        <f t="shared" si="88"/>
        <v/>
      </c>
      <c r="AX81" s="384" t="str">
        <f t="shared" si="89"/>
        <v/>
      </c>
      <c r="AY81" s="384" t="str">
        <f t="shared" si="90"/>
        <v/>
      </c>
      <c r="AZ81" s="385" t="str">
        <f t="shared" si="91"/>
        <v/>
      </c>
      <c r="BA81" s="377" t="str">
        <f t="shared" si="75"/>
        <v/>
      </c>
    </row>
    <row r="82" spans="1:53" x14ac:dyDescent="0.25">
      <c r="A82" s="372"/>
      <c r="B82" s="373"/>
      <c r="C82" s="373"/>
      <c r="D82" s="374"/>
      <c r="E82" s="374"/>
      <c r="F82" s="375"/>
      <c r="G82" s="375"/>
      <c r="H82" s="375"/>
      <c r="I82" s="376"/>
      <c r="J82" s="376"/>
      <c r="K82" s="375"/>
      <c r="L82" s="377" t="str">
        <f t="shared" si="76"/>
        <v/>
      </c>
      <c r="M82" s="378" t="str">
        <f t="shared" si="77"/>
        <v/>
      </c>
      <c r="N82" s="379" t="str">
        <f t="shared" si="78"/>
        <v/>
      </c>
      <c r="O82" s="379" t="str">
        <f t="shared" si="79"/>
        <v/>
      </c>
      <c r="P82" s="465" t="str">
        <f t="shared" si="92"/>
        <v/>
      </c>
      <c r="Q82" s="378"/>
      <c r="R82" s="379"/>
      <c r="S82" s="379"/>
      <c r="T82" s="465"/>
      <c r="U82" s="378" t="str">
        <f t="shared" si="80"/>
        <v/>
      </c>
      <c r="V82" s="379" t="str">
        <f t="shared" si="81"/>
        <v/>
      </c>
      <c r="W82" s="382" t="str">
        <f t="shared" si="82"/>
        <v/>
      </c>
      <c r="X82" s="380" t="str">
        <f t="shared" si="55"/>
        <v/>
      </c>
      <c r="Y82" s="377" t="str">
        <f t="shared" si="56"/>
        <v/>
      </c>
      <c r="Z82" s="381" t="str">
        <f t="shared" si="57"/>
        <v/>
      </c>
      <c r="AA82" s="381" t="str">
        <f t="shared" si="58"/>
        <v/>
      </c>
      <c r="AB82" s="378" t="str">
        <f t="shared" si="59"/>
        <v/>
      </c>
      <c r="AC82" s="379" t="str">
        <f t="shared" si="60"/>
        <v/>
      </c>
      <c r="AD82" s="380" t="str">
        <f t="shared" si="61"/>
        <v/>
      </c>
      <c r="AE82" s="378" t="str">
        <f t="shared" si="62"/>
        <v/>
      </c>
      <c r="AF82" s="379" t="str">
        <f t="shared" si="63"/>
        <v/>
      </c>
      <c r="AG82" s="382" t="str">
        <f t="shared" si="64"/>
        <v/>
      </c>
      <c r="AH82" s="378" t="str">
        <f t="shared" si="65"/>
        <v/>
      </c>
      <c r="AI82" s="380" t="str">
        <f t="shared" si="66"/>
        <v/>
      </c>
      <c r="AJ82" s="383" t="str">
        <f t="shared" si="67"/>
        <v/>
      </c>
      <c r="AK82" s="382" t="str">
        <f t="shared" si="68"/>
        <v/>
      </c>
      <c r="AL82" s="380" t="str">
        <f t="shared" si="69"/>
        <v/>
      </c>
      <c r="AM82" s="381" t="str">
        <f t="shared" si="70"/>
        <v/>
      </c>
      <c r="AN82" s="382" t="str">
        <f t="shared" si="71"/>
        <v/>
      </c>
      <c r="AO82" s="378" t="str">
        <f t="shared" si="72"/>
        <v/>
      </c>
      <c r="AP82" s="379" t="str">
        <f t="shared" si="73"/>
        <v/>
      </c>
      <c r="AQ82" s="379" t="str">
        <f t="shared" si="74"/>
        <v/>
      </c>
      <c r="AR82" s="379" t="str">
        <f t="shared" si="83"/>
        <v/>
      </c>
      <c r="AS82" s="379" t="str">
        <f t="shared" si="84"/>
        <v/>
      </c>
      <c r="AT82" s="384" t="str">
        <f t="shared" si="85"/>
        <v/>
      </c>
      <c r="AU82" s="384" t="str">
        <f t="shared" si="86"/>
        <v/>
      </c>
      <c r="AV82" s="384" t="str">
        <f t="shared" si="87"/>
        <v/>
      </c>
      <c r="AW82" s="384" t="str">
        <f t="shared" si="88"/>
        <v/>
      </c>
      <c r="AX82" s="384" t="str">
        <f t="shared" si="89"/>
        <v/>
      </c>
      <c r="AY82" s="384" t="str">
        <f t="shared" si="90"/>
        <v/>
      </c>
      <c r="AZ82" s="385" t="str">
        <f t="shared" si="91"/>
        <v/>
      </c>
      <c r="BA82" s="377" t="str">
        <f t="shared" si="75"/>
        <v/>
      </c>
    </row>
    <row r="83" spans="1:53" x14ac:dyDescent="0.25">
      <c r="A83" s="372"/>
      <c r="B83" s="373"/>
      <c r="C83" s="373"/>
      <c r="D83" s="374"/>
      <c r="E83" s="374"/>
      <c r="F83" s="375"/>
      <c r="G83" s="375"/>
      <c r="H83" s="375"/>
      <c r="I83" s="376"/>
      <c r="J83" s="376"/>
      <c r="K83" s="375"/>
      <c r="L83" s="377" t="str">
        <f t="shared" si="76"/>
        <v/>
      </c>
      <c r="M83" s="378" t="str">
        <f t="shared" si="77"/>
        <v/>
      </c>
      <c r="N83" s="379" t="str">
        <f t="shared" si="78"/>
        <v/>
      </c>
      <c r="O83" s="379" t="str">
        <f t="shared" si="79"/>
        <v/>
      </c>
      <c r="P83" s="465" t="str">
        <f t="shared" si="92"/>
        <v/>
      </c>
      <c r="Q83" s="378"/>
      <c r="R83" s="379"/>
      <c r="S83" s="379"/>
      <c r="T83" s="465"/>
      <c r="U83" s="378" t="str">
        <f t="shared" si="80"/>
        <v/>
      </c>
      <c r="V83" s="379" t="str">
        <f t="shared" si="81"/>
        <v/>
      </c>
      <c r="W83" s="382" t="str">
        <f t="shared" si="82"/>
        <v/>
      </c>
      <c r="X83" s="380" t="str">
        <f t="shared" si="55"/>
        <v/>
      </c>
      <c r="Y83" s="377" t="str">
        <f t="shared" si="56"/>
        <v/>
      </c>
      <c r="Z83" s="381" t="str">
        <f t="shared" si="57"/>
        <v/>
      </c>
      <c r="AA83" s="381" t="str">
        <f t="shared" si="58"/>
        <v/>
      </c>
      <c r="AB83" s="378" t="str">
        <f t="shared" si="59"/>
        <v/>
      </c>
      <c r="AC83" s="379" t="str">
        <f t="shared" si="60"/>
        <v/>
      </c>
      <c r="AD83" s="380" t="str">
        <f t="shared" si="61"/>
        <v/>
      </c>
      <c r="AE83" s="378" t="str">
        <f t="shared" si="62"/>
        <v/>
      </c>
      <c r="AF83" s="379" t="str">
        <f t="shared" si="63"/>
        <v/>
      </c>
      <c r="AG83" s="382" t="str">
        <f t="shared" si="64"/>
        <v/>
      </c>
      <c r="AH83" s="378" t="str">
        <f t="shared" si="65"/>
        <v/>
      </c>
      <c r="AI83" s="380" t="str">
        <f t="shared" si="66"/>
        <v/>
      </c>
      <c r="AJ83" s="383" t="str">
        <f t="shared" si="67"/>
        <v/>
      </c>
      <c r="AK83" s="382" t="str">
        <f t="shared" si="68"/>
        <v/>
      </c>
      <c r="AL83" s="380" t="str">
        <f t="shared" si="69"/>
        <v/>
      </c>
      <c r="AM83" s="381" t="str">
        <f t="shared" si="70"/>
        <v/>
      </c>
      <c r="AN83" s="382" t="str">
        <f t="shared" si="71"/>
        <v/>
      </c>
      <c r="AO83" s="378" t="str">
        <f t="shared" si="72"/>
        <v/>
      </c>
      <c r="AP83" s="379" t="str">
        <f t="shared" si="73"/>
        <v/>
      </c>
      <c r="AQ83" s="379" t="str">
        <f t="shared" si="74"/>
        <v/>
      </c>
      <c r="AR83" s="379" t="str">
        <f t="shared" si="83"/>
        <v/>
      </c>
      <c r="AS83" s="379" t="str">
        <f t="shared" si="84"/>
        <v/>
      </c>
      <c r="AT83" s="384" t="str">
        <f t="shared" si="85"/>
        <v/>
      </c>
      <c r="AU83" s="384" t="str">
        <f t="shared" si="86"/>
        <v/>
      </c>
      <c r="AV83" s="384" t="str">
        <f t="shared" si="87"/>
        <v/>
      </c>
      <c r="AW83" s="384" t="str">
        <f t="shared" si="88"/>
        <v/>
      </c>
      <c r="AX83" s="384" t="str">
        <f t="shared" si="89"/>
        <v/>
      </c>
      <c r="AY83" s="384" t="str">
        <f t="shared" si="90"/>
        <v/>
      </c>
      <c r="AZ83" s="385" t="str">
        <f t="shared" si="91"/>
        <v/>
      </c>
      <c r="BA83" s="377" t="str">
        <f t="shared" si="75"/>
        <v/>
      </c>
    </row>
    <row r="84" spans="1:53" x14ac:dyDescent="0.25">
      <c r="A84" s="372"/>
      <c r="B84" s="373"/>
      <c r="C84" s="373"/>
      <c r="D84" s="374"/>
      <c r="E84" s="374"/>
      <c r="F84" s="375"/>
      <c r="G84" s="375"/>
      <c r="H84" s="375"/>
      <c r="I84" s="376"/>
      <c r="J84" s="376"/>
      <c r="K84" s="375"/>
      <c r="L84" s="377" t="str">
        <f t="shared" si="76"/>
        <v/>
      </c>
      <c r="M84" s="378" t="str">
        <f t="shared" si="77"/>
        <v/>
      </c>
      <c r="N84" s="379" t="str">
        <f t="shared" si="78"/>
        <v/>
      </c>
      <c r="O84" s="379" t="str">
        <f t="shared" si="79"/>
        <v/>
      </c>
      <c r="P84" s="465" t="str">
        <f t="shared" si="92"/>
        <v/>
      </c>
      <c r="Q84" s="378"/>
      <c r="R84" s="379"/>
      <c r="S84" s="379"/>
      <c r="T84" s="465"/>
      <c r="U84" s="378" t="str">
        <f t="shared" si="80"/>
        <v/>
      </c>
      <c r="V84" s="379" t="str">
        <f t="shared" si="81"/>
        <v/>
      </c>
      <c r="W84" s="382" t="str">
        <f t="shared" si="82"/>
        <v/>
      </c>
      <c r="X84" s="380" t="str">
        <f t="shared" si="55"/>
        <v/>
      </c>
      <c r="Y84" s="377" t="str">
        <f t="shared" si="56"/>
        <v/>
      </c>
      <c r="Z84" s="381" t="str">
        <f t="shared" si="57"/>
        <v/>
      </c>
      <c r="AA84" s="381" t="str">
        <f t="shared" si="58"/>
        <v/>
      </c>
      <c r="AB84" s="378" t="str">
        <f t="shared" si="59"/>
        <v/>
      </c>
      <c r="AC84" s="379" t="str">
        <f t="shared" si="60"/>
        <v/>
      </c>
      <c r="AD84" s="380" t="str">
        <f t="shared" si="61"/>
        <v/>
      </c>
      <c r="AE84" s="378" t="str">
        <f t="shared" si="62"/>
        <v/>
      </c>
      <c r="AF84" s="379" t="str">
        <f t="shared" si="63"/>
        <v/>
      </c>
      <c r="AG84" s="382" t="str">
        <f t="shared" si="64"/>
        <v/>
      </c>
      <c r="AH84" s="378" t="str">
        <f t="shared" si="65"/>
        <v/>
      </c>
      <c r="AI84" s="380" t="str">
        <f t="shared" si="66"/>
        <v/>
      </c>
      <c r="AJ84" s="383" t="str">
        <f t="shared" si="67"/>
        <v/>
      </c>
      <c r="AK84" s="382" t="str">
        <f t="shared" si="68"/>
        <v/>
      </c>
      <c r="AL84" s="380" t="str">
        <f t="shared" si="69"/>
        <v/>
      </c>
      <c r="AM84" s="381" t="str">
        <f t="shared" si="70"/>
        <v/>
      </c>
      <c r="AN84" s="382" t="str">
        <f t="shared" si="71"/>
        <v/>
      </c>
      <c r="AO84" s="378" t="str">
        <f t="shared" si="72"/>
        <v/>
      </c>
      <c r="AP84" s="379" t="str">
        <f t="shared" si="73"/>
        <v/>
      </c>
      <c r="AQ84" s="379" t="str">
        <f t="shared" si="74"/>
        <v/>
      </c>
      <c r="AR84" s="379" t="str">
        <f t="shared" si="83"/>
        <v/>
      </c>
      <c r="AS84" s="379" t="str">
        <f t="shared" si="84"/>
        <v/>
      </c>
      <c r="AT84" s="384" t="str">
        <f t="shared" si="85"/>
        <v/>
      </c>
      <c r="AU84" s="384" t="str">
        <f t="shared" si="86"/>
        <v/>
      </c>
      <c r="AV84" s="384" t="str">
        <f t="shared" si="87"/>
        <v/>
      </c>
      <c r="AW84" s="384" t="str">
        <f t="shared" si="88"/>
        <v/>
      </c>
      <c r="AX84" s="384" t="str">
        <f t="shared" si="89"/>
        <v/>
      </c>
      <c r="AY84" s="384" t="str">
        <f t="shared" si="90"/>
        <v/>
      </c>
      <c r="AZ84" s="385" t="str">
        <f t="shared" si="91"/>
        <v/>
      </c>
      <c r="BA84" s="377" t="str">
        <f t="shared" si="75"/>
        <v/>
      </c>
    </row>
    <row r="85" spans="1:53" x14ac:dyDescent="0.25">
      <c r="A85" s="372"/>
      <c r="B85" s="373"/>
      <c r="C85" s="373"/>
      <c r="D85" s="374"/>
      <c r="E85" s="374"/>
      <c r="F85" s="375"/>
      <c r="G85" s="375"/>
      <c r="H85" s="375"/>
      <c r="I85" s="376"/>
      <c r="J85" s="376"/>
      <c r="K85" s="375"/>
      <c r="L85" s="377" t="str">
        <f t="shared" si="76"/>
        <v/>
      </c>
      <c r="M85" s="378" t="str">
        <f t="shared" si="77"/>
        <v/>
      </c>
      <c r="N85" s="379" t="str">
        <f t="shared" si="78"/>
        <v/>
      </c>
      <c r="O85" s="379" t="str">
        <f t="shared" si="79"/>
        <v/>
      </c>
      <c r="P85" s="465" t="str">
        <f t="shared" si="92"/>
        <v/>
      </c>
      <c r="Q85" s="378"/>
      <c r="R85" s="379"/>
      <c r="S85" s="379"/>
      <c r="T85" s="465"/>
      <c r="U85" s="378" t="str">
        <f t="shared" si="80"/>
        <v/>
      </c>
      <c r="V85" s="379" t="str">
        <f t="shared" si="81"/>
        <v/>
      </c>
      <c r="W85" s="382" t="str">
        <f t="shared" si="82"/>
        <v/>
      </c>
      <c r="X85" s="380" t="str">
        <f t="shared" si="55"/>
        <v/>
      </c>
      <c r="Y85" s="377" t="str">
        <f t="shared" si="56"/>
        <v/>
      </c>
      <c r="Z85" s="381" t="str">
        <f t="shared" si="57"/>
        <v/>
      </c>
      <c r="AA85" s="381" t="str">
        <f t="shared" si="58"/>
        <v/>
      </c>
      <c r="AB85" s="378" t="str">
        <f t="shared" si="59"/>
        <v/>
      </c>
      <c r="AC85" s="379" t="str">
        <f t="shared" si="60"/>
        <v/>
      </c>
      <c r="AD85" s="380" t="str">
        <f t="shared" si="61"/>
        <v/>
      </c>
      <c r="AE85" s="378" t="str">
        <f t="shared" si="62"/>
        <v/>
      </c>
      <c r="AF85" s="379" t="str">
        <f t="shared" si="63"/>
        <v/>
      </c>
      <c r="AG85" s="382" t="str">
        <f t="shared" si="64"/>
        <v/>
      </c>
      <c r="AH85" s="378" t="str">
        <f t="shared" si="65"/>
        <v/>
      </c>
      <c r="AI85" s="380" t="str">
        <f t="shared" si="66"/>
        <v/>
      </c>
      <c r="AJ85" s="383" t="str">
        <f t="shared" si="67"/>
        <v/>
      </c>
      <c r="AK85" s="382" t="str">
        <f t="shared" si="68"/>
        <v/>
      </c>
      <c r="AL85" s="380" t="str">
        <f t="shared" si="69"/>
        <v/>
      </c>
      <c r="AM85" s="381" t="str">
        <f t="shared" si="70"/>
        <v/>
      </c>
      <c r="AN85" s="382" t="str">
        <f t="shared" si="71"/>
        <v/>
      </c>
      <c r="AO85" s="378" t="str">
        <f t="shared" si="72"/>
        <v/>
      </c>
      <c r="AP85" s="379" t="str">
        <f t="shared" si="73"/>
        <v/>
      </c>
      <c r="AQ85" s="379" t="str">
        <f t="shared" si="74"/>
        <v/>
      </c>
      <c r="AR85" s="379" t="str">
        <f t="shared" si="83"/>
        <v/>
      </c>
      <c r="AS85" s="379" t="str">
        <f t="shared" si="84"/>
        <v/>
      </c>
      <c r="AT85" s="384" t="str">
        <f t="shared" si="85"/>
        <v/>
      </c>
      <c r="AU85" s="384" t="str">
        <f t="shared" si="86"/>
        <v/>
      </c>
      <c r="AV85" s="384" t="str">
        <f t="shared" si="87"/>
        <v/>
      </c>
      <c r="AW85" s="384" t="str">
        <f t="shared" si="88"/>
        <v/>
      </c>
      <c r="AX85" s="384" t="str">
        <f t="shared" si="89"/>
        <v/>
      </c>
      <c r="AY85" s="384" t="str">
        <f t="shared" si="90"/>
        <v/>
      </c>
      <c r="AZ85" s="385" t="str">
        <f t="shared" si="91"/>
        <v/>
      </c>
      <c r="BA85" s="377" t="str">
        <f t="shared" si="75"/>
        <v/>
      </c>
    </row>
    <row r="86" spans="1:53" x14ac:dyDescent="0.25">
      <c r="A86" s="372"/>
      <c r="B86" s="373"/>
      <c r="C86" s="373"/>
      <c r="D86" s="374"/>
      <c r="E86" s="374"/>
      <c r="F86" s="375"/>
      <c r="G86" s="375"/>
      <c r="H86" s="375"/>
      <c r="I86" s="376"/>
      <c r="J86" s="376"/>
      <c r="K86" s="375"/>
      <c r="L86" s="377" t="str">
        <f t="shared" si="76"/>
        <v/>
      </c>
      <c r="M86" s="378" t="str">
        <f t="shared" si="77"/>
        <v/>
      </c>
      <c r="N86" s="379" t="str">
        <f t="shared" si="78"/>
        <v/>
      </c>
      <c r="O86" s="379" t="str">
        <f t="shared" si="79"/>
        <v/>
      </c>
      <c r="P86" s="465" t="str">
        <f t="shared" si="92"/>
        <v/>
      </c>
      <c r="Q86" s="378"/>
      <c r="R86" s="379"/>
      <c r="S86" s="379"/>
      <c r="T86" s="465"/>
      <c r="U86" s="378" t="str">
        <f t="shared" si="80"/>
        <v/>
      </c>
      <c r="V86" s="379" t="str">
        <f t="shared" si="81"/>
        <v/>
      </c>
      <c r="W86" s="382" t="str">
        <f t="shared" si="82"/>
        <v/>
      </c>
      <c r="X86" s="380" t="str">
        <f t="shared" si="55"/>
        <v/>
      </c>
      <c r="Y86" s="377" t="str">
        <f t="shared" si="56"/>
        <v/>
      </c>
      <c r="Z86" s="381" t="str">
        <f t="shared" si="57"/>
        <v/>
      </c>
      <c r="AA86" s="381" t="str">
        <f t="shared" si="58"/>
        <v/>
      </c>
      <c r="AB86" s="378" t="str">
        <f t="shared" si="59"/>
        <v/>
      </c>
      <c r="AC86" s="379" t="str">
        <f t="shared" si="60"/>
        <v/>
      </c>
      <c r="AD86" s="380" t="str">
        <f t="shared" si="61"/>
        <v/>
      </c>
      <c r="AE86" s="378" t="str">
        <f t="shared" si="62"/>
        <v/>
      </c>
      <c r="AF86" s="379" t="str">
        <f t="shared" si="63"/>
        <v/>
      </c>
      <c r="AG86" s="382" t="str">
        <f t="shared" si="64"/>
        <v/>
      </c>
      <c r="AH86" s="378" t="str">
        <f t="shared" si="65"/>
        <v/>
      </c>
      <c r="AI86" s="380" t="str">
        <f t="shared" si="66"/>
        <v/>
      </c>
      <c r="AJ86" s="383" t="str">
        <f t="shared" si="67"/>
        <v/>
      </c>
      <c r="AK86" s="382" t="str">
        <f t="shared" si="68"/>
        <v/>
      </c>
      <c r="AL86" s="380" t="str">
        <f t="shared" si="69"/>
        <v/>
      </c>
      <c r="AM86" s="381" t="str">
        <f t="shared" si="70"/>
        <v/>
      </c>
      <c r="AN86" s="382" t="str">
        <f t="shared" si="71"/>
        <v/>
      </c>
      <c r="AO86" s="378" t="str">
        <f t="shared" si="72"/>
        <v/>
      </c>
      <c r="AP86" s="379" t="str">
        <f t="shared" si="73"/>
        <v/>
      </c>
      <c r="AQ86" s="379" t="str">
        <f t="shared" si="74"/>
        <v/>
      </c>
      <c r="AR86" s="379" t="str">
        <f t="shared" si="83"/>
        <v/>
      </c>
      <c r="AS86" s="379" t="str">
        <f t="shared" si="84"/>
        <v/>
      </c>
      <c r="AT86" s="384" t="str">
        <f t="shared" si="85"/>
        <v/>
      </c>
      <c r="AU86" s="384" t="str">
        <f t="shared" si="86"/>
        <v/>
      </c>
      <c r="AV86" s="384" t="str">
        <f t="shared" si="87"/>
        <v/>
      </c>
      <c r="AW86" s="384" t="str">
        <f t="shared" si="88"/>
        <v/>
      </c>
      <c r="AX86" s="384" t="str">
        <f t="shared" si="89"/>
        <v/>
      </c>
      <c r="AY86" s="384" t="str">
        <f t="shared" si="90"/>
        <v/>
      </c>
      <c r="AZ86" s="385" t="str">
        <f t="shared" si="91"/>
        <v/>
      </c>
      <c r="BA86" s="377" t="str">
        <f t="shared" si="75"/>
        <v/>
      </c>
    </row>
    <row r="87" spans="1:53" x14ac:dyDescent="0.25">
      <c r="A87" s="372"/>
      <c r="B87" s="373"/>
      <c r="C87" s="373"/>
      <c r="D87" s="374"/>
      <c r="E87" s="374"/>
      <c r="F87" s="375"/>
      <c r="G87" s="375"/>
      <c r="H87" s="375"/>
      <c r="I87" s="376"/>
      <c r="J87" s="376"/>
      <c r="K87" s="375"/>
      <c r="L87" s="377" t="str">
        <f t="shared" si="76"/>
        <v/>
      </c>
      <c r="M87" s="378" t="str">
        <f t="shared" si="77"/>
        <v/>
      </c>
      <c r="N87" s="379" t="str">
        <f t="shared" si="78"/>
        <v/>
      </c>
      <c r="O87" s="379" t="str">
        <f t="shared" si="79"/>
        <v/>
      </c>
      <c r="P87" s="465" t="str">
        <f t="shared" si="92"/>
        <v/>
      </c>
      <c r="Q87" s="378"/>
      <c r="R87" s="379"/>
      <c r="S87" s="379"/>
      <c r="T87" s="465"/>
      <c r="U87" s="378" t="str">
        <f t="shared" si="80"/>
        <v/>
      </c>
      <c r="V87" s="379" t="str">
        <f t="shared" si="81"/>
        <v/>
      </c>
      <c r="W87" s="382" t="str">
        <f t="shared" si="82"/>
        <v/>
      </c>
      <c r="X87" s="380" t="str">
        <f t="shared" si="55"/>
        <v/>
      </c>
      <c r="Y87" s="377" t="str">
        <f t="shared" si="56"/>
        <v/>
      </c>
      <c r="Z87" s="381" t="str">
        <f t="shared" si="57"/>
        <v/>
      </c>
      <c r="AA87" s="381" t="str">
        <f t="shared" si="58"/>
        <v/>
      </c>
      <c r="AB87" s="378" t="str">
        <f t="shared" si="59"/>
        <v/>
      </c>
      <c r="AC87" s="379" t="str">
        <f t="shared" si="60"/>
        <v/>
      </c>
      <c r="AD87" s="380" t="str">
        <f t="shared" si="61"/>
        <v/>
      </c>
      <c r="AE87" s="378" t="str">
        <f t="shared" si="62"/>
        <v/>
      </c>
      <c r="AF87" s="379" t="str">
        <f t="shared" si="63"/>
        <v/>
      </c>
      <c r="AG87" s="382" t="str">
        <f t="shared" si="64"/>
        <v/>
      </c>
      <c r="AH87" s="378" t="str">
        <f t="shared" si="65"/>
        <v/>
      </c>
      <c r="AI87" s="380" t="str">
        <f t="shared" si="66"/>
        <v/>
      </c>
      <c r="AJ87" s="383" t="str">
        <f t="shared" si="67"/>
        <v/>
      </c>
      <c r="AK87" s="382" t="str">
        <f t="shared" si="68"/>
        <v/>
      </c>
      <c r="AL87" s="380" t="str">
        <f t="shared" si="69"/>
        <v/>
      </c>
      <c r="AM87" s="381" t="str">
        <f t="shared" si="70"/>
        <v/>
      </c>
      <c r="AN87" s="382" t="str">
        <f t="shared" si="71"/>
        <v/>
      </c>
      <c r="AO87" s="378" t="str">
        <f t="shared" si="72"/>
        <v/>
      </c>
      <c r="AP87" s="379" t="str">
        <f t="shared" si="73"/>
        <v/>
      </c>
      <c r="AQ87" s="379" t="str">
        <f t="shared" si="74"/>
        <v/>
      </c>
      <c r="AR87" s="379" t="str">
        <f t="shared" si="83"/>
        <v/>
      </c>
      <c r="AS87" s="379" t="str">
        <f t="shared" si="84"/>
        <v/>
      </c>
      <c r="AT87" s="384" t="str">
        <f t="shared" si="85"/>
        <v/>
      </c>
      <c r="AU87" s="384" t="str">
        <f t="shared" si="86"/>
        <v/>
      </c>
      <c r="AV87" s="384" t="str">
        <f t="shared" si="87"/>
        <v/>
      </c>
      <c r="AW87" s="384" t="str">
        <f t="shared" si="88"/>
        <v/>
      </c>
      <c r="AX87" s="384" t="str">
        <f t="shared" si="89"/>
        <v/>
      </c>
      <c r="AY87" s="384" t="str">
        <f t="shared" si="90"/>
        <v/>
      </c>
      <c r="AZ87" s="385" t="str">
        <f t="shared" si="91"/>
        <v/>
      </c>
      <c r="BA87" s="377" t="str">
        <f t="shared" si="75"/>
        <v/>
      </c>
    </row>
    <row r="88" spans="1:53" x14ac:dyDescent="0.25">
      <c r="A88" s="372"/>
      <c r="B88" s="373"/>
      <c r="C88" s="373"/>
      <c r="D88" s="374"/>
      <c r="E88" s="374"/>
      <c r="F88" s="375"/>
      <c r="G88" s="375"/>
      <c r="H88" s="375"/>
      <c r="I88" s="376"/>
      <c r="J88" s="376"/>
      <c r="K88" s="375"/>
      <c r="L88" s="377" t="str">
        <f t="shared" si="76"/>
        <v/>
      </c>
      <c r="M88" s="378" t="str">
        <f t="shared" si="77"/>
        <v/>
      </c>
      <c r="N88" s="379" t="str">
        <f t="shared" si="78"/>
        <v/>
      </c>
      <c r="O88" s="379" t="str">
        <f t="shared" si="79"/>
        <v/>
      </c>
      <c r="P88" s="465" t="str">
        <f t="shared" si="92"/>
        <v/>
      </c>
      <c r="Q88" s="378"/>
      <c r="R88" s="379"/>
      <c r="S88" s="379"/>
      <c r="T88" s="465"/>
      <c r="U88" s="378" t="str">
        <f t="shared" si="80"/>
        <v/>
      </c>
      <c r="V88" s="379" t="str">
        <f t="shared" si="81"/>
        <v/>
      </c>
      <c r="W88" s="382" t="str">
        <f t="shared" si="82"/>
        <v/>
      </c>
      <c r="X88" s="380" t="str">
        <f t="shared" si="55"/>
        <v/>
      </c>
      <c r="Y88" s="377" t="str">
        <f t="shared" si="56"/>
        <v/>
      </c>
      <c r="Z88" s="381" t="str">
        <f t="shared" si="57"/>
        <v/>
      </c>
      <c r="AA88" s="381" t="str">
        <f t="shared" si="58"/>
        <v/>
      </c>
      <c r="AB88" s="378" t="str">
        <f t="shared" si="59"/>
        <v/>
      </c>
      <c r="AC88" s="379" t="str">
        <f t="shared" si="60"/>
        <v/>
      </c>
      <c r="AD88" s="380" t="str">
        <f t="shared" si="61"/>
        <v/>
      </c>
      <c r="AE88" s="378" t="str">
        <f t="shared" si="62"/>
        <v/>
      </c>
      <c r="AF88" s="379" t="str">
        <f t="shared" si="63"/>
        <v/>
      </c>
      <c r="AG88" s="382" t="str">
        <f t="shared" si="64"/>
        <v/>
      </c>
      <c r="AH88" s="378" t="str">
        <f t="shared" si="65"/>
        <v/>
      </c>
      <c r="AI88" s="380" t="str">
        <f t="shared" si="66"/>
        <v/>
      </c>
      <c r="AJ88" s="383" t="str">
        <f t="shared" si="67"/>
        <v/>
      </c>
      <c r="AK88" s="382" t="str">
        <f t="shared" si="68"/>
        <v/>
      </c>
      <c r="AL88" s="380" t="str">
        <f t="shared" si="69"/>
        <v/>
      </c>
      <c r="AM88" s="381" t="str">
        <f t="shared" si="70"/>
        <v/>
      </c>
      <c r="AN88" s="382" t="str">
        <f t="shared" si="71"/>
        <v/>
      </c>
      <c r="AO88" s="378" t="str">
        <f t="shared" si="72"/>
        <v/>
      </c>
      <c r="AP88" s="379" t="str">
        <f t="shared" si="73"/>
        <v/>
      </c>
      <c r="AQ88" s="379" t="str">
        <f t="shared" si="74"/>
        <v/>
      </c>
      <c r="AR88" s="379" t="str">
        <f t="shared" si="83"/>
        <v/>
      </c>
      <c r="AS88" s="379" t="str">
        <f t="shared" si="84"/>
        <v/>
      </c>
      <c r="AT88" s="384" t="str">
        <f t="shared" si="85"/>
        <v/>
      </c>
      <c r="AU88" s="384" t="str">
        <f t="shared" si="86"/>
        <v/>
      </c>
      <c r="AV88" s="384" t="str">
        <f t="shared" si="87"/>
        <v/>
      </c>
      <c r="AW88" s="384" t="str">
        <f t="shared" si="88"/>
        <v/>
      </c>
      <c r="AX88" s="384" t="str">
        <f t="shared" si="89"/>
        <v/>
      </c>
      <c r="AY88" s="384" t="str">
        <f t="shared" si="90"/>
        <v/>
      </c>
      <c r="AZ88" s="385" t="str">
        <f t="shared" si="91"/>
        <v/>
      </c>
      <c r="BA88" s="377" t="str">
        <f t="shared" si="75"/>
        <v/>
      </c>
    </row>
    <row r="89" spans="1:53" x14ac:dyDescent="0.25">
      <c r="A89" s="372"/>
      <c r="B89" s="373"/>
      <c r="C89" s="373"/>
      <c r="D89" s="374"/>
      <c r="E89" s="374"/>
      <c r="F89" s="375"/>
      <c r="G89" s="375"/>
      <c r="H89" s="375"/>
      <c r="I89" s="376"/>
      <c r="J89" s="376"/>
      <c r="K89" s="375"/>
      <c r="L89" s="377" t="str">
        <f t="shared" si="76"/>
        <v/>
      </c>
      <c r="M89" s="378" t="str">
        <f t="shared" si="77"/>
        <v/>
      </c>
      <c r="N89" s="379" t="str">
        <f t="shared" si="78"/>
        <v/>
      </c>
      <c r="O89" s="379" t="str">
        <f t="shared" si="79"/>
        <v/>
      </c>
      <c r="P89" s="465" t="str">
        <f t="shared" si="92"/>
        <v/>
      </c>
      <c r="Q89" s="378"/>
      <c r="R89" s="379"/>
      <c r="S89" s="379"/>
      <c r="T89" s="465"/>
      <c r="U89" s="378" t="str">
        <f t="shared" si="80"/>
        <v/>
      </c>
      <c r="V89" s="379" t="str">
        <f t="shared" si="81"/>
        <v/>
      </c>
      <c r="W89" s="382" t="str">
        <f t="shared" si="82"/>
        <v/>
      </c>
      <c r="X89" s="380" t="str">
        <f t="shared" si="55"/>
        <v/>
      </c>
      <c r="Y89" s="377" t="str">
        <f t="shared" si="56"/>
        <v/>
      </c>
      <c r="Z89" s="381" t="str">
        <f t="shared" si="57"/>
        <v/>
      </c>
      <c r="AA89" s="381" t="str">
        <f t="shared" si="58"/>
        <v/>
      </c>
      <c r="AB89" s="378" t="str">
        <f t="shared" si="59"/>
        <v/>
      </c>
      <c r="AC89" s="379" t="str">
        <f t="shared" si="60"/>
        <v/>
      </c>
      <c r="AD89" s="380" t="str">
        <f t="shared" si="61"/>
        <v/>
      </c>
      <c r="AE89" s="378" t="str">
        <f t="shared" si="62"/>
        <v/>
      </c>
      <c r="AF89" s="379" t="str">
        <f t="shared" si="63"/>
        <v/>
      </c>
      <c r="AG89" s="382" t="str">
        <f t="shared" si="64"/>
        <v/>
      </c>
      <c r="AH89" s="378" t="str">
        <f t="shared" si="65"/>
        <v/>
      </c>
      <c r="AI89" s="380" t="str">
        <f t="shared" si="66"/>
        <v/>
      </c>
      <c r="AJ89" s="383" t="str">
        <f t="shared" si="67"/>
        <v/>
      </c>
      <c r="AK89" s="382" t="str">
        <f t="shared" si="68"/>
        <v/>
      </c>
      <c r="AL89" s="380" t="str">
        <f t="shared" si="69"/>
        <v/>
      </c>
      <c r="AM89" s="381" t="str">
        <f t="shared" si="70"/>
        <v/>
      </c>
      <c r="AN89" s="382" t="str">
        <f t="shared" si="71"/>
        <v/>
      </c>
      <c r="AO89" s="378" t="str">
        <f t="shared" si="72"/>
        <v/>
      </c>
      <c r="AP89" s="379" t="str">
        <f t="shared" si="73"/>
        <v/>
      </c>
      <c r="AQ89" s="379" t="str">
        <f t="shared" si="74"/>
        <v/>
      </c>
      <c r="AR89" s="379" t="str">
        <f t="shared" si="83"/>
        <v/>
      </c>
      <c r="AS89" s="379" t="str">
        <f t="shared" si="84"/>
        <v/>
      </c>
      <c r="AT89" s="384" t="str">
        <f t="shared" si="85"/>
        <v/>
      </c>
      <c r="AU89" s="384" t="str">
        <f t="shared" si="86"/>
        <v/>
      </c>
      <c r="AV89" s="384" t="str">
        <f t="shared" si="87"/>
        <v/>
      </c>
      <c r="AW89" s="384" t="str">
        <f t="shared" si="88"/>
        <v/>
      </c>
      <c r="AX89" s="384" t="str">
        <f t="shared" si="89"/>
        <v/>
      </c>
      <c r="AY89" s="384" t="str">
        <f t="shared" si="90"/>
        <v/>
      </c>
      <c r="AZ89" s="385" t="str">
        <f t="shared" si="91"/>
        <v/>
      </c>
      <c r="BA89" s="377" t="str">
        <f t="shared" si="75"/>
        <v/>
      </c>
    </row>
    <row r="90" spans="1:53" x14ac:dyDescent="0.25">
      <c r="A90" s="372"/>
      <c r="B90" s="373"/>
      <c r="C90" s="373"/>
      <c r="D90" s="374"/>
      <c r="E90" s="374"/>
      <c r="F90" s="375"/>
      <c r="G90" s="375"/>
      <c r="H90" s="375"/>
      <c r="I90" s="386"/>
      <c r="J90" s="376"/>
      <c r="K90" s="375"/>
      <c r="L90" s="377" t="str">
        <f t="shared" si="76"/>
        <v/>
      </c>
      <c r="M90" s="378" t="str">
        <f t="shared" si="77"/>
        <v/>
      </c>
      <c r="N90" s="379" t="str">
        <f t="shared" si="78"/>
        <v/>
      </c>
      <c r="O90" s="379" t="str">
        <f t="shared" si="79"/>
        <v/>
      </c>
      <c r="P90" s="465" t="str">
        <f t="shared" si="92"/>
        <v/>
      </c>
      <c r="Q90" s="378"/>
      <c r="R90" s="379"/>
      <c r="S90" s="379"/>
      <c r="T90" s="465"/>
      <c r="U90" s="378" t="str">
        <f t="shared" si="80"/>
        <v/>
      </c>
      <c r="V90" s="379" t="str">
        <f t="shared" si="81"/>
        <v/>
      </c>
      <c r="W90" s="382" t="str">
        <f t="shared" si="82"/>
        <v/>
      </c>
      <c r="X90" s="380" t="str">
        <f t="shared" si="55"/>
        <v/>
      </c>
      <c r="Y90" s="377" t="str">
        <f t="shared" si="56"/>
        <v/>
      </c>
      <c r="Z90" s="381" t="str">
        <f t="shared" si="57"/>
        <v/>
      </c>
      <c r="AA90" s="381" t="str">
        <f t="shared" si="58"/>
        <v/>
      </c>
      <c r="AB90" s="378" t="str">
        <f t="shared" si="59"/>
        <v/>
      </c>
      <c r="AC90" s="379" t="str">
        <f t="shared" si="60"/>
        <v/>
      </c>
      <c r="AD90" s="380" t="str">
        <f t="shared" si="61"/>
        <v/>
      </c>
      <c r="AE90" s="378" t="str">
        <f t="shared" si="62"/>
        <v/>
      </c>
      <c r="AF90" s="379" t="str">
        <f t="shared" si="63"/>
        <v/>
      </c>
      <c r="AG90" s="382" t="str">
        <f t="shared" si="64"/>
        <v/>
      </c>
      <c r="AH90" s="378" t="str">
        <f t="shared" si="65"/>
        <v/>
      </c>
      <c r="AI90" s="380" t="str">
        <f t="shared" si="66"/>
        <v/>
      </c>
      <c r="AJ90" s="383" t="str">
        <f t="shared" si="67"/>
        <v/>
      </c>
      <c r="AK90" s="382" t="str">
        <f t="shared" si="68"/>
        <v/>
      </c>
      <c r="AL90" s="380" t="str">
        <f t="shared" si="69"/>
        <v/>
      </c>
      <c r="AM90" s="381" t="str">
        <f t="shared" si="70"/>
        <v/>
      </c>
      <c r="AN90" s="382" t="str">
        <f t="shared" si="71"/>
        <v/>
      </c>
      <c r="AO90" s="378" t="str">
        <f t="shared" si="72"/>
        <v/>
      </c>
      <c r="AP90" s="379" t="str">
        <f t="shared" si="73"/>
        <v/>
      </c>
      <c r="AQ90" s="379" t="str">
        <f t="shared" si="74"/>
        <v/>
      </c>
      <c r="AR90" s="379" t="str">
        <f t="shared" si="83"/>
        <v/>
      </c>
      <c r="AS90" s="379" t="str">
        <f t="shared" si="84"/>
        <v/>
      </c>
      <c r="AT90" s="384" t="str">
        <f t="shared" si="85"/>
        <v/>
      </c>
      <c r="AU90" s="384" t="str">
        <f t="shared" si="86"/>
        <v/>
      </c>
      <c r="AV90" s="384" t="str">
        <f t="shared" si="87"/>
        <v/>
      </c>
      <c r="AW90" s="384" t="str">
        <f t="shared" si="88"/>
        <v/>
      </c>
      <c r="AX90" s="384" t="str">
        <f t="shared" si="89"/>
        <v/>
      </c>
      <c r="AY90" s="384" t="str">
        <f t="shared" si="90"/>
        <v/>
      </c>
      <c r="AZ90" s="385" t="str">
        <f t="shared" si="91"/>
        <v/>
      </c>
      <c r="BA90" s="377" t="str">
        <f t="shared" si="75"/>
        <v/>
      </c>
    </row>
    <row r="91" spans="1:53" x14ac:dyDescent="0.25">
      <c r="A91" s="372"/>
      <c r="B91" s="373"/>
      <c r="C91" s="373"/>
      <c r="D91" s="374"/>
      <c r="E91" s="374"/>
      <c r="F91" s="375"/>
      <c r="G91" s="375"/>
      <c r="H91" s="375"/>
      <c r="I91" s="376"/>
      <c r="J91" s="376"/>
      <c r="K91" s="375"/>
      <c r="L91" s="377" t="str">
        <f t="shared" si="76"/>
        <v/>
      </c>
      <c r="M91" s="378" t="str">
        <f t="shared" si="77"/>
        <v/>
      </c>
      <c r="N91" s="379" t="str">
        <f t="shared" si="78"/>
        <v/>
      </c>
      <c r="O91" s="379" t="str">
        <f t="shared" si="79"/>
        <v/>
      </c>
      <c r="P91" s="465" t="str">
        <f t="shared" si="92"/>
        <v/>
      </c>
      <c r="Q91" s="378"/>
      <c r="R91" s="379"/>
      <c r="S91" s="379"/>
      <c r="T91" s="465"/>
      <c r="U91" s="378" t="str">
        <f t="shared" si="80"/>
        <v/>
      </c>
      <c r="V91" s="379" t="str">
        <f t="shared" si="81"/>
        <v/>
      </c>
      <c r="W91" s="382" t="str">
        <f t="shared" si="82"/>
        <v/>
      </c>
      <c r="X91" s="380" t="str">
        <f t="shared" si="55"/>
        <v/>
      </c>
      <c r="Y91" s="377" t="str">
        <f t="shared" si="56"/>
        <v/>
      </c>
      <c r="Z91" s="381" t="str">
        <f t="shared" si="57"/>
        <v/>
      </c>
      <c r="AA91" s="381" t="str">
        <f t="shared" si="58"/>
        <v/>
      </c>
      <c r="AB91" s="378" t="str">
        <f t="shared" si="59"/>
        <v/>
      </c>
      <c r="AC91" s="379" t="str">
        <f t="shared" si="60"/>
        <v/>
      </c>
      <c r="AD91" s="380" t="str">
        <f t="shared" si="61"/>
        <v/>
      </c>
      <c r="AE91" s="378" t="str">
        <f t="shared" si="62"/>
        <v/>
      </c>
      <c r="AF91" s="379" t="str">
        <f t="shared" si="63"/>
        <v/>
      </c>
      <c r="AG91" s="382" t="str">
        <f t="shared" si="64"/>
        <v/>
      </c>
      <c r="AH91" s="378" t="str">
        <f t="shared" si="65"/>
        <v/>
      </c>
      <c r="AI91" s="380" t="str">
        <f t="shared" si="66"/>
        <v/>
      </c>
      <c r="AJ91" s="383" t="str">
        <f t="shared" si="67"/>
        <v/>
      </c>
      <c r="AK91" s="382" t="str">
        <f t="shared" si="68"/>
        <v/>
      </c>
      <c r="AL91" s="380" t="str">
        <f t="shared" si="69"/>
        <v/>
      </c>
      <c r="AM91" s="381" t="str">
        <f t="shared" si="70"/>
        <v/>
      </c>
      <c r="AN91" s="382" t="str">
        <f t="shared" si="71"/>
        <v/>
      </c>
      <c r="AO91" s="378" t="str">
        <f t="shared" si="72"/>
        <v/>
      </c>
      <c r="AP91" s="379" t="str">
        <f t="shared" si="73"/>
        <v/>
      </c>
      <c r="AQ91" s="379" t="str">
        <f t="shared" si="74"/>
        <v/>
      </c>
      <c r="AR91" s="379" t="str">
        <f t="shared" si="83"/>
        <v/>
      </c>
      <c r="AS91" s="379" t="str">
        <f t="shared" si="84"/>
        <v/>
      </c>
      <c r="AT91" s="384" t="str">
        <f t="shared" si="85"/>
        <v/>
      </c>
      <c r="AU91" s="384" t="str">
        <f t="shared" si="86"/>
        <v/>
      </c>
      <c r="AV91" s="384" t="str">
        <f t="shared" si="87"/>
        <v/>
      </c>
      <c r="AW91" s="384" t="str">
        <f t="shared" si="88"/>
        <v/>
      </c>
      <c r="AX91" s="384" t="str">
        <f t="shared" si="89"/>
        <v/>
      </c>
      <c r="AY91" s="384" t="str">
        <f t="shared" si="90"/>
        <v/>
      </c>
      <c r="AZ91" s="385" t="str">
        <f t="shared" si="91"/>
        <v/>
      </c>
      <c r="BA91" s="377" t="str">
        <f t="shared" si="75"/>
        <v/>
      </c>
    </row>
    <row r="92" spans="1:53" x14ac:dyDescent="0.25">
      <c r="A92" s="372"/>
      <c r="B92" s="373"/>
      <c r="C92" s="373"/>
      <c r="D92" s="374"/>
      <c r="E92" s="374"/>
      <c r="F92" s="375"/>
      <c r="G92" s="375"/>
      <c r="H92" s="375"/>
      <c r="I92" s="376"/>
      <c r="J92" s="376"/>
      <c r="K92" s="375"/>
      <c r="L92" s="377" t="str">
        <f t="shared" si="76"/>
        <v/>
      </c>
      <c r="M92" s="378" t="str">
        <f t="shared" si="77"/>
        <v/>
      </c>
      <c r="N92" s="379" t="str">
        <f t="shared" si="78"/>
        <v/>
      </c>
      <c r="O92" s="379" t="str">
        <f t="shared" si="79"/>
        <v/>
      </c>
      <c r="P92" s="465" t="str">
        <f t="shared" si="92"/>
        <v/>
      </c>
      <c r="Q92" s="378"/>
      <c r="R92" s="379"/>
      <c r="S92" s="379"/>
      <c r="T92" s="465"/>
      <c r="U92" s="378" t="str">
        <f t="shared" si="80"/>
        <v/>
      </c>
      <c r="V92" s="379" t="str">
        <f t="shared" si="81"/>
        <v/>
      </c>
      <c r="W92" s="382" t="str">
        <f t="shared" si="82"/>
        <v/>
      </c>
      <c r="X92" s="380" t="str">
        <f t="shared" si="55"/>
        <v/>
      </c>
      <c r="Y92" s="377" t="str">
        <f t="shared" si="56"/>
        <v/>
      </c>
      <c r="Z92" s="381" t="str">
        <f t="shared" si="57"/>
        <v/>
      </c>
      <c r="AA92" s="381" t="str">
        <f t="shared" si="58"/>
        <v/>
      </c>
      <c r="AB92" s="378" t="str">
        <f t="shared" si="59"/>
        <v/>
      </c>
      <c r="AC92" s="379" t="str">
        <f t="shared" si="60"/>
        <v/>
      </c>
      <c r="AD92" s="380" t="str">
        <f t="shared" si="61"/>
        <v/>
      </c>
      <c r="AE92" s="378" t="str">
        <f t="shared" si="62"/>
        <v/>
      </c>
      <c r="AF92" s="379" t="str">
        <f t="shared" si="63"/>
        <v/>
      </c>
      <c r="AG92" s="382" t="str">
        <f t="shared" si="64"/>
        <v/>
      </c>
      <c r="AH92" s="378" t="str">
        <f t="shared" si="65"/>
        <v/>
      </c>
      <c r="AI92" s="380" t="str">
        <f t="shared" si="66"/>
        <v/>
      </c>
      <c r="AJ92" s="383" t="str">
        <f t="shared" si="67"/>
        <v/>
      </c>
      <c r="AK92" s="382" t="str">
        <f t="shared" si="68"/>
        <v/>
      </c>
      <c r="AL92" s="380" t="str">
        <f t="shared" si="69"/>
        <v/>
      </c>
      <c r="AM92" s="381" t="str">
        <f t="shared" si="70"/>
        <v/>
      </c>
      <c r="AN92" s="382" t="str">
        <f t="shared" si="71"/>
        <v/>
      </c>
      <c r="AO92" s="378" t="str">
        <f t="shared" si="72"/>
        <v/>
      </c>
      <c r="AP92" s="379" t="str">
        <f t="shared" si="73"/>
        <v/>
      </c>
      <c r="AQ92" s="379" t="str">
        <f t="shared" si="74"/>
        <v/>
      </c>
      <c r="AR92" s="379" t="str">
        <f t="shared" si="83"/>
        <v/>
      </c>
      <c r="AS92" s="379" t="str">
        <f t="shared" si="84"/>
        <v/>
      </c>
      <c r="AT92" s="384" t="str">
        <f t="shared" si="85"/>
        <v/>
      </c>
      <c r="AU92" s="384" t="str">
        <f t="shared" si="86"/>
        <v/>
      </c>
      <c r="AV92" s="384" t="str">
        <f t="shared" si="87"/>
        <v/>
      </c>
      <c r="AW92" s="384" t="str">
        <f t="shared" si="88"/>
        <v/>
      </c>
      <c r="AX92" s="384" t="str">
        <f t="shared" si="89"/>
        <v/>
      </c>
      <c r="AY92" s="384" t="str">
        <f t="shared" si="90"/>
        <v/>
      </c>
      <c r="AZ92" s="385" t="str">
        <f t="shared" si="91"/>
        <v/>
      </c>
      <c r="BA92" s="377" t="str">
        <f t="shared" si="75"/>
        <v/>
      </c>
    </row>
    <row r="93" spans="1:53" x14ac:dyDescent="0.25">
      <c r="A93" s="372"/>
      <c r="B93" s="373"/>
      <c r="C93" s="373"/>
      <c r="D93" s="374"/>
      <c r="E93" s="374"/>
      <c r="F93" s="375"/>
      <c r="G93" s="375"/>
      <c r="H93" s="375"/>
      <c r="I93" s="376"/>
      <c r="J93" s="376"/>
      <c r="K93" s="375"/>
      <c r="L93" s="377" t="str">
        <f t="shared" si="76"/>
        <v/>
      </c>
      <c r="M93" s="378" t="str">
        <f t="shared" si="77"/>
        <v/>
      </c>
      <c r="N93" s="379" t="str">
        <f t="shared" si="78"/>
        <v/>
      </c>
      <c r="O93" s="379" t="str">
        <f t="shared" si="79"/>
        <v/>
      </c>
      <c r="P93" s="465" t="str">
        <f t="shared" si="92"/>
        <v/>
      </c>
      <c r="Q93" s="378"/>
      <c r="R93" s="379"/>
      <c r="S93" s="379"/>
      <c r="T93" s="465"/>
      <c r="U93" s="378" t="str">
        <f t="shared" si="80"/>
        <v/>
      </c>
      <c r="V93" s="379" t="str">
        <f t="shared" si="81"/>
        <v/>
      </c>
      <c r="W93" s="382" t="str">
        <f t="shared" si="82"/>
        <v/>
      </c>
      <c r="X93" s="380" t="str">
        <f t="shared" si="55"/>
        <v/>
      </c>
      <c r="Y93" s="377" t="str">
        <f t="shared" si="56"/>
        <v/>
      </c>
      <c r="Z93" s="381" t="str">
        <f t="shared" si="57"/>
        <v/>
      </c>
      <c r="AA93" s="381" t="str">
        <f t="shared" si="58"/>
        <v/>
      </c>
      <c r="AB93" s="378" t="str">
        <f t="shared" si="59"/>
        <v/>
      </c>
      <c r="AC93" s="379" t="str">
        <f t="shared" si="60"/>
        <v/>
      </c>
      <c r="AD93" s="380" t="str">
        <f t="shared" si="61"/>
        <v/>
      </c>
      <c r="AE93" s="378" t="str">
        <f t="shared" si="62"/>
        <v/>
      </c>
      <c r="AF93" s="379" t="str">
        <f t="shared" si="63"/>
        <v/>
      </c>
      <c r="AG93" s="382" t="str">
        <f t="shared" si="64"/>
        <v/>
      </c>
      <c r="AH93" s="378" t="str">
        <f t="shared" si="65"/>
        <v/>
      </c>
      <c r="AI93" s="380" t="str">
        <f t="shared" si="66"/>
        <v/>
      </c>
      <c r="AJ93" s="383" t="str">
        <f t="shared" si="67"/>
        <v/>
      </c>
      <c r="AK93" s="382" t="str">
        <f t="shared" si="68"/>
        <v/>
      </c>
      <c r="AL93" s="380" t="str">
        <f t="shared" si="69"/>
        <v/>
      </c>
      <c r="AM93" s="381" t="str">
        <f t="shared" si="70"/>
        <v/>
      </c>
      <c r="AN93" s="382" t="str">
        <f t="shared" si="71"/>
        <v/>
      </c>
      <c r="AO93" s="378" t="str">
        <f t="shared" si="72"/>
        <v/>
      </c>
      <c r="AP93" s="379" t="str">
        <f t="shared" si="73"/>
        <v/>
      </c>
      <c r="AQ93" s="379" t="str">
        <f t="shared" si="74"/>
        <v/>
      </c>
      <c r="AR93" s="379" t="str">
        <f t="shared" si="83"/>
        <v/>
      </c>
      <c r="AS93" s="379" t="str">
        <f t="shared" si="84"/>
        <v/>
      </c>
      <c r="AT93" s="384" t="str">
        <f t="shared" si="85"/>
        <v/>
      </c>
      <c r="AU93" s="384" t="str">
        <f t="shared" si="86"/>
        <v/>
      </c>
      <c r="AV93" s="384" t="str">
        <f t="shared" si="87"/>
        <v/>
      </c>
      <c r="AW93" s="384" t="str">
        <f t="shared" si="88"/>
        <v/>
      </c>
      <c r="AX93" s="384" t="str">
        <f t="shared" si="89"/>
        <v/>
      </c>
      <c r="AY93" s="384" t="str">
        <f t="shared" si="90"/>
        <v/>
      </c>
      <c r="AZ93" s="385" t="str">
        <f t="shared" si="91"/>
        <v/>
      </c>
      <c r="BA93" s="377" t="str">
        <f t="shared" si="75"/>
        <v/>
      </c>
    </row>
    <row r="94" spans="1:53" x14ac:dyDescent="0.25">
      <c r="A94" s="372"/>
      <c r="B94" s="373"/>
      <c r="C94" s="373"/>
      <c r="D94" s="374"/>
      <c r="E94" s="374"/>
      <c r="F94" s="375"/>
      <c r="G94" s="375"/>
      <c r="H94" s="375"/>
      <c r="I94" s="376"/>
      <c r="J94" s="376"/>
      <c r="K94" s="375"/>
      <c r="L94" s="377" t="str">
        <f t="shared" si="76"/>
        <v/>
      </c>
      <c r="M94" s="378" t="str">
        <f t="shared" si="77"/>
        <v/>
      </c>
      <c r="N94" s="379" t="str">
        <f t="shared" si="78"/>
        <v/>
      </c>
      <c r="O94" s="379" t="str">
        <f t="shared" si="79"/>
        <v/>
      </c>
      <c r="P94" s="465" t="str">
        <f t="shared" si="92"/>
        <v/>
      </c>
      <c r="Q94" s="378"/>
      <c r="R94" s="379"/>
      <c r="S94" s="379"/>
      <c r="T94" s="465"/>
      <c r="U94" s="378" t="str">
        <f t="shared" si="80"/>
        <v/>
      </c>
      <c r="V94" s="379" t="str">
        <f t="shared" si="81"/>
        <v/>
      </c>
      <c r="W94" s="382" t="str">
        <f t="shared" si="82"/>
        <v/>
      </c>
      <c r="X94" s="380" t="str">
        <f t="shared" si="55"/>
        <v/>
      </c>
      <c r="Y94" s="377" t="str">
        <f t="shared" si="56"/>
        <v/>
      </c>
      <c r="Z94" s="381" t="str">
        <f t="shared" si="57"/>
        <v/>
      </c>
      <c r="AA94" s="381" t="str">
        <f t="shared" si="58"/>
        <v/>
      </c>
      <c r="AB94" s="378" t="str">
        <f t="shared" si="59"/>
        <v/>
      </c>
      <c r="AC94" s="379" t="str">
        <f t="shared" si="60"/>
        <v/>
      </c>
      <c r="AD94" s="380" t="str">
        <f t="shared" si="61"/>
        <v/>
      </c>
      <c r="AE94" s="378" t="str">
        <f t="shared" si="62"/>
        <v/>
      </c>
      <c r="AF94" s="379" t="str">
        <f t="shared" si="63"/>
        <v/>
      </c>
      <c r="AG94" s="382" t="str">
        <f t="shared" si="64"/>
        <v/>
      </c>
      <c r="AH94" s="378" t="str">
        <f t="shared" si="65"/>
        <v/>
      </c>
      <c r="AI94" s="380" t="str">
        <f t="shared" si="66"/>
        <v/>
      </c>
      <c r="AJ94" s="383" t="str">
        <f t="shared" si="67"/>
        <v/>
      </c>
      <c r="AK94" s="382" t="str">
        <f t="shared" si="68"/>
        <v/>
      </c>
      <c r="AL94" s="380" t="str">
        <f t="shared" si="69"/>
        <v/>
      </c>
      <c r="AM94" s="381" t="str">
        <f t="shared" si="70"/>
        <v/>
      </c>
      <c r="AN94" s="382" t="str">
        <f t="shared" si="71"/>
        <v/>
      </c>
      <c r="AO94" s="378" t="str">
        <f t="shared" si="72"/>
        <v/>
      </c>
      <c r="AP94" s="379" t="str">
        <f t="shared" si="73"/>
        <v/>
      </c>
      <c r="AQ94" s="379" t="str">
        <f t="shared" si="74"/>
        <v/>
      </c>
      <c r="AR94" s="379" t="str">
        <f t="shared" si="83"/>
        <v/>
      </c>
      <c r="AS94" s="379" t="str">
        <f t="shared" si="84"/>
        <v/>
      </c>
      <c r="AT94" s="384" t="str">
        <f t="shared" si="85"/>
        <v/>
      </c>
      <c r="AU94" s="384" t="str">
        <f t="shared" si="86"/>
        <v/>
      </c>
      <c r="AV94" s="384" t="str">
        <f t="shared" si="87"/>
        <v/>
      </c>
      <c r="AW94" s="384" t="str">
        <f t="shared" si="88"/>
        <v/>
      </c>
      <c r="AX94" s="384" t="str">
        <f t="shared" si="89"/>
        <v/>
      </c>
      <c r="AY94" s="384" t="str">
        <f t="shared" si="90"/>
        <v/>
      </c>
      <c r="AZ94" s="385" t="str">
        <f t="shared" si="91"/>
        <v/>
      </c>
      <c r="BA94" s="377" t="str">
        <f t="shared" si="75"/>
        <v/>
      </c>
    </row>
    <row r="95" spans="1:53" x14ac:dyDescent="0.25">
      <c r="A95" s="372"/>
      <c r="B95" s="373"/>
      <c r="C95" s="373"/>
      <c r="D95" s="374"/>
      <c r="E95" s="374"/>
      <c r="F95" s="375"/>
      <c r="G95" s="375"/>
      <c r="H95" s="375"/>
      <c r="I95" s="376"/>
      <c r="J95" s="376"/>
      <c r="K95" s="375"/>
      <c r="L95" s="377" t="str">
        <f t="shared" si="76"/>
        <v/>
      </c>
      <c r="M95" s="378" t="str">
        <f t="shared" si="77"/>
        <v/>
      </c>
      <c r="N95" s="379" t="str">
        <f t="shared" si="78"/>
        <v/>
      </c>
      <c r="O95" s="379" t="str">
        <f t="shared" si="79"/>
        <v/>
      </c>
      <c r="P95" s="465" t="str">
        <f t="shared" si="92"/>
        <v/>
      </c>
      <c r="Q95" s="378"/>
      <c r="R95" s="379"/>
      <c r="S95" s="379"/>
      <c r="T95" s="465"/>
      <c r="U95" s="378" t="str">
        <f t="shared" si="80"/>
        <v/>
      </c>
      <c r="V95" s="379" t="str">
        <f t="shared" si="81"/>
        <v/>
      </c>
      <c r="W95" s="382" t="str">
        <f t="shared" si="82"/>
        <v/>
      </c>
      <c r="X95" s="380" t="str">
        <f t="shared" si="55"/>
        <v/>
      </c>
      <c r="Y95" s="377" t="str">
        <f t="shared" si="56"/>
        <v/>
      </c>
      <c r="Z95" s="381" t="str">
        <f t="shared" si="57"/>
        <v/>
      </c>
      <c r="AA95" s="381" t="str">
        <f t="shared" si="58"/>
        <v/>
      </c>
      <c r="AB95" s="378" t="str">
        <f t="shared" si="59"/>
        <v/>
      </c>
      <c r="AC95" s="379" t="str">
        <f t="shared" si="60"/>
        <v/>
      </c>
      <c r="AD95" s="380" t="str">
        <f t="shared" si="61"/>
        <v/>
      </c>
      <c r="AE95" s="378" t="str">
        <f t="shared" si="62"/>
        <v/>
      </c>
      <c r="AF95" s="379" t="str">
        <f t="shared" si="63"/>
        <v/>
      </c>
      <c r="AG95" s="382" t="str">
        <f t="shared" si="64"/>
        <v/>
      </c>
      <c r="AH95" s="378" t="str">
        <f t="shared" si="65"/>
        <v/>
      </c>
      <c r="AI95" s="380" t="str">
        <f t="shared" si="66"/>
        <v/>
      </c>
      <c r="AJ95" s="383" t="str">
        <f t="shared" si="67"/>
        <v/>
      </c>
      <c r="AK95" s="382" t="str">
        <f t="shared" si="68"/>
        <v/>
      </c>
      <c r="AL95" s="380" t="str">
        <f t="shared" si="69"/>
        <v/>
      </c>
      <c r="AM95" s="381" t="str">
        <f t="shared" si="70"/>
        <v/>
      </c>
      <c r="AN95" s="382" t="str">
        <f t="shared" si="71"/>
        <v/>
      </c>
      <c r="AO95" s="378" t="str">
        <f t="shared" si="72"/>
        <v/>
      </c>
      <c r="AP95" s="379" t="str">
        <f t="shared" si="73"/>
        <v/>
      </c>
      <c r="AQ95" s="379" t="str">
        <f t="shared" si="74"/>
        <v/>
      </c>
      <c r="AR95" s="379" t="str">
        <f t="shared" si="83"/>
        <v/>
      </c>
      <c r="AS95" s="379" t="str">
        <f t="shared" si="84"/>
        <v/>
      </c>
      <c r="AT95" s="384" t="str">
        <f t="shared" si="85"/>
        <v/>
      </c>
      <c r="AU95" s="384" t="str">
        <f t="shared" si="86"/>
        <v/>
      </c>
      <c r="AV95" s="384" t="str">
        <f t="shared" si="87"/>
        <v/>
      </c>
      <c r="AW95" s="384" t="str">
        <f t="shared" si="88"/>
        <v/>
      </c>
      <c r="AX95" s="384" t="str">
        <f t="shared" si="89"/>
        <v/>
      </c>
      <c r="AY95" s="384" t="str">
        <f t="shared" si="90"/>
        <v/>
      </c>
      <c r="AZ95" s="385" t="str">
        <f t="shared" si="91"/>
        <v/>
      </c>
      <c r="BA95" s="377" t="str">
        <f t="shared" si="75"/>
        <v/>
      </c>
    </row>
    <row r="96" spans="1:53" x14ac:dyDescent="0.25">
      <c r="A96" s="372"/>
      <c r="B96" s="373"/>
      <c r="C96" s="373"/>
      <c r="D96" s="374"/>
      <c r="E96" s="374"/>
      <c r="F96" s="375"/>
      <c r="G96" s="375"/>
      <c r="H96" s="375"/>
      <c r="I96" s="376"/>
      <c r="J96" s="376"/>
      <c r="K96" s="375"/>
      <c r="L96" s="377" t="str">
        <f t="shared" si="76"/>
        <v/>
      </c>
      <c r="M96" s="378" t="str">
        <f t="shared" si="77"/>
        <v/>
      </c>
      <c r="N96" s="379" t="str">
        <f t="shared" si="78"/>
        <v/>
      </c>
      <c r="O96" s="379" t="str">
        <f t="shared" si="79"/>
        <v/>
      </c>
      <c r="P96" s="465" t="str">
        <f t="shared" si="92"/>
        <v/>
      </c>
      <c r="Q96" s="378"/>
      <c r="R96" s="379"/>
      <c r="S96" s="379"/>
      <c r="T96" s="465"/>
      <c r="U96" s="378" t="str">
        <f t="shared" si="80"/>
        <v/>
      </c>
      <c r="V96" s="379" t="str">
        <f t="shared" si="81"/>
        <v/>
      </c>
      <c r="W96" s="382" t="str">
        <f t="shared" si="82"/>
        <v/>
      </c>
      <c r="X96" s="380" t="str">
        <f t="shared" si="55"/>
        <v/>
      </c>
      <c r="Y96" s="377" t="str">
        <f t="shared" si="56"/>
        <v/>
      </c>
      <c r="Z96" s="381" t="str">
        <f t="shared" si="57"/>
        <v/>
      </c>
      <c r="AA96" s="381" t="str">
        <f t="shared" si="58"/>
        <v/>
      </c>
      <c r="AB96" s="378" t="str">
        <f t="shared" si="59"/>
        <v/>
      </c>
      <c r="AC96" s="379" t="str">
        <f t="shared" si="60"/>
        <v/>
      </c>
      <c r="AD96" s="380" t="str">
        <f t="shared" si="61"/>
        <v/>
      </c>
      <c r="AE96" s="378" t="str">
        <f t="shared" si="62"/>
        <v/>
      </c>
      <c r="AF96" s="379" t="str">
        <f t="shared" si="63"/>
        <v/>
      </c>
      <c r="AG96" s="382" t="str">
        <f t="shared" si="64"/>
        <v/>
      </c>
      <c r="AH96" s="378" t="str">
        <f t="shared" si="65"/>
        <v/>
      </c>
      <c r="AI96" s="380" t="str">
        <f t="shared" si="66"/>
        <v/>
      </c>
      <c r="AJ96" s="383" t="str">
        <f t="shared" si="67"/>
        <v/>
      </c>
      <c r="AK96" s="382" t="str">
        <f t="shared" si="68"/>
        <v/>
      </c>
      <c r="AL96" s="380" t="str">
        <f t="shared" si="69"/>
        <v/>
      </c>
      <c r="AM96" s="381" t="str">
        <f t="shared" si="70"/>
        <v/>
      </c>
      <c r="AN96" s="382" t="str">
        <f t="shared" si="71"/>
        <v/>
      </c>
      <c r="AO96" s="378" t="str">
        <f t="shared" si="72"/>
        <v/>
      </c>
      <c r="AP96" s="379" t="str">
        <f t="shared" si="73"/>
        <v/>
      </c>
      <c r="AQ96" s="379" t="str">
        <f t="shared" si="74"/>
        <v/>
      </c>
      <c r="AR96" s="379" t="str">
        <f t="shared" si="83"/>
        <v/>
      </c>
      <c r="AS96" s="379" t="str">
        <f t="shared" si="84"/>
        <v/>
      </c>
      <c r="AT96" s="384" t="str">
        <f t="shared" si="85"/>
        <v/>
      </c>
      <c r="AU96" s="384" t="str">
        <f t="shared" si="86"/>
        <v/>
      </c>
      <c r="AV96" s="384" t="str">
        <f t="shared" si="87"/>
        <v/>
      </c>
      <c r="AW96" s="384" t="str">
        <f t="shared" si="88"/>
        <v/>
      </c>
      <c r="AX96" s="384" t="str">
        <f t="shared" si="89"/>
        <v/>
      </c>
      <c r="AY96" s="384" t="str">
        <f t="shared" si="90"/>
        <v/>
      </c>
      <c r="AZ96" s="385" t="str">
        <f t="shared" si="91"/>
        <v/>
      </c>
      <c r="BA96" s="377" t="str">
        <f t="shared" si="75"/>
        <v/>
      </c>
    </row>
    <row r="97" spans="1:53" x14ac:dyDescent="0.25">
      <c r="A97" s="372"/>
      <c r="B97" s="373"/>
      <c r="C97" s="373"/>
      <c r="D97" s="374"/>
      <c r="E97" s="374"/>
      <c r="F97" s="375"/>
      <c r="G97" s="375"/>
      <c r="H97" s="375"/>
      <c r="I97" s="376"/>
      <c r="J97" s="376"/>
      <c r="K97" s="375"/>
      <c r="L97" s="377" t="str">
        <f t="shared" si="76"/>
        <v/>
      </c>
      <c r="M97" s="378" t="str">
        <f t="shared" si="77"/>
        <v/>
      </c>
      <c r="N97" s="379" t="str">
        <f t="shared" si="78"/>
        <v/>
      </c>
      <c r="O97" s="379" t="str">
        <f t="shared" si="79"/>
        <v/>
      </c>
      <c r="P97" s="465" t="str">
        <f t="shared" si="92"/>
        <v/>
      </c>
      <c r="Q97" s="378"/>
      <c r="R97" s="379"/>
      <c r="S97" s="379"/>
      <c r="T97" s="465"/>
      <c r="U97" s="378" t="str">
        <f t="shared" si="80"/>
        <v/>
      </c>
      <c r="V97" s="379" t="str">
        <f t="shared" si="81"/>
        <v/>
      </c>
      <c r="W97" s="382" t="str">
        <f t="shared" si="82"/>
        <v/>
      </c>
      <c r="X97" s="380" t="str">
        <f t="shared" si="55"/>
        <v/>
      </c>
      <c r="Y97" s="377" t="str">
        <f t="shared" si="56"/>
        <v/>
      </c>
      <c r="Z97" s="381" t="str">
        <f t="shared" si="57"/>
        <v/>
      </c>
      <c r="AA97" s="381" t="str">
        <f t="shared" si="58"/>
        <v/>
      </c>
      <c r="AB97" s="378" t="str">
        <f t="shared" si="59"/>
        <v/>
      </c>
      <c r="AC97" s="379" t="str">
        <f t="shared" si="60"/>
        <v/>
      </c>
      <c r="AD97" s="380" t="str">
        <f t="shared" si="61"/>
        <v/>
      </c>
      <c r="AE97" s="378" t="str">
        <f t="shared" si="62"/>
        <v/>
      </c>
      <c r="AF97" s="379" t="str">
        <f t="shared" si="63"/>
        <v/>
      </c>
      <c r="AG97" s="382" t="str">
        <f t="shared" si="64"/>
        <v/>
      </c>
      <c r="AH97" s="378" t="str">
        <f t="shared" si="65"/>
        <v/>
      </c>
      <c r="AI97" s="380" t="str">
        <f t="shared" si="66"/>
        <v/>
      </c>
      <c r="AJ97" s="383" t="str">
        <f t="shared" si="67"/>
        <v/>
      </c>
      <c r="AK97" s="382" t="str">
        <f t="shared" si="68"/>
        <v/>
      </c>
      <c r="AL97" s="380" t="str">
        <f t="shared" si="69"/>
        <v/>
      </c>
      <c r="AM97" s="381" t="str">
        <f t="shared" si="70"/>
        <v/>
      </c>
      <c r="AN97" s="382" t="str">
        <f t="shared" si="71"/>
        <v/>
      </c>
      <c r="AO97" s="378" t="str">
        <f t="shared" si="72"/>
        <v/>
      </c>
      <c r="AP97" s="379" t="str">
        <f t="shared" si="73"/>
        <v/>
      </c>
      <c r="AQ97" s="379" t="str">
        <f t="shared" si="74"/>
        <v/>
      </c>
      <c r="AR97" s="379" t="str">
        <f t="shared" si="83"/>
        <v/>
      </c>
      <c r="AS97" s="379" t="str">
        <f t="shared" si="84"/>
        <v/>
      </c>
      <c r="AT97" s="384" t="str">
        <f t="shared" si="85"/>
        <v/>
      </c>
      <c r="AU97" s="384" t="str">
        <f t="shared" si="86"/>
        <v/>
      </c>
      <c r="AV97" s="384" t="str">
        <f t="shared" si="87"/>
        <v/>
      </c>
      <c r="AW97" s="384" t="str">
        <f t="shared" si="88"/>
        <v/>
      </c>
      <c r="AX97" s="384" t="str">
        <f t="shared" si="89"/>
        <v/>
      </c>
      <c r="AY97" s="384" t="str">
        <f t="shared" si="90"/>
        <v/>
      </c>
      <c r="AZ97" s="385" t="str">
        <f t="shared" si="91"/>
        <v/>
      </c>
      <c r="BA97" s="377" t="str">
        <f t="shared" si="75"/>
        <v/>
      </c>
    </row>
    <row r="98" spans="1:53" x14ac:dyDescent="0.25">
      <c r="A98" s="372"/>
      <c r="B98" s="373"/>
      <c r="C98" s="373"/>
      <c r="D98" s="374"/>
      <c r="E98" s="374"/>
      <c r="F98" s="375"/>
      <c r="G98" s="375"/>
      <c r="H98" s="375"/>
      <c r="I98" s="376"/>
      <c r="J98" s="376"/>
      <c r="K98" s="375"/>
      <c r="L98" s="377" t="str">
        <f t="shared" si="76"/>
        <v/>
      </c>
      <c r="M98" s="378" t="str">
        <f t="shared" si="77"/>
        <v/>
      </c>
      <c r="N98" s="379" t="str">
        <f t="shared" si="78"/>
        <v/>
      </c>
      <c r="O98" s="379" t="str">
        <f t="shared" si="79"/>
        <v/>
      </c>
      <c r="P98" s="465" t="str">
        <f t="shared" si="92"/>
        <v/>
      </c>
      <c r="Q98" s="378"/>
      <c r="R98" s="379"/>
      <c r="S98" s="379"/>
      <c r="T98" s="465"/>
      <c r="U98" s="378" t="str">
        <f t="shared" si="80"/>
        <v/>
      </c>
      <c r="V98" s="379" t="str">
        <f t="shared" si="81"/>
        <v/>
      </c>
      <c r="W98" s="382" t="str">
        <f t="shared" si="82"/>
        <v/>
      </c>
      <c r="X98" s="380" t="str">
        <f t="shared" si="55"/>
        <v/>
      </c>
      <c r="Y98" s="377" t="str">
        <f t="shared" si="56"/>
        <v/>
      </c>
      <c r="Z98" s="381" t="str">
        <f t="shared" si="57"/>
        <v/>
      </c>
      <c r="AA98" s="381" t="str">
        <f t="shared" si="58"/>
        <v/>
      </c>
      <c r="AB98" s="378" t="str">
        <f t="shared" si="59"/>
        <v/>
      </c>
      <c r="AC98" s="379" t="str">
        <f t="shared" si="60"/>
        <v/>
      </c>
      <c r="AD98" s="380" t="str">
        <f t="shared" si="61"/>
        <v/>
      </c>
      <c r="AE98" s="378" t="str">
        <f t="shared" si="62"/>
        <v/>
      </c>
      <c r="AF98" s="379" t="str">
        <f t="shared" si="63"/>
        <v/>
      </c>
      <c r="AG98" s="382" t="str">
        <f t="shared" si="64"/>
        <v/>
      </c>
      <c r="AH98" s="378" t="str">
        <f t="shared" si="65"/>
        <v/>
      </c>
      <c r="AI98" s="380" t="str">
        <f t="shared" si="66"/>
        <v/>
      </c>
      <c r="AJ98" s="383" t="str">
        <f t="shared" si="67"/>
        <v/>
      </c>
      <c r="AK98" s="382" t="str">
        <f t="shared" si="68"/>
        <v/>
      </c>
      <c r="AL98" s="380" t="str">
        <f t="shared" si="69"/>
        <v/>
      </c>
      <c r="AM98" s="381" t="str">
        <f t="shared" si="70"/>
        <v/>
      </c>
      <c r="AN98" s="382" t="str">
        <f t="shared" si="71"/>
        <v/>
      </c>
      <c r="AO98" s="378" t="str">
        <f t="shared" si="72"/>
        <v/>
      </c>
      <c r="AP98" s="379" t="str">
        <f t="shared" si="73"/>
        <v/>
      </c>
      <c r="AQ98" s="379" t="str">
        <f t="shared" si="74"/>
        <v/>
      </c>
      <c r="AR98" s="379" t="str">
        <f t="shared" si="83"/>
        <v/>
      </c>
      <c r="AS98" s="379" t="str">
        <f t="shared" si="84"/>
        <v/>
      </c>
      <c r="AT98" s="384" t="str">
        <f t="shared" si="85"/>
        <v/>
      </c>
      <c r="AU98" s="384" t="str">
        <f t="shared" si="86"/>
        <v/>
      </c>
      <c r="AV98" s="384" t="str">
        <f t="shared" si="87"/>
        <v/>
      </c>
      <c r="AW98" s="384" t="str">
        <f t="shared" si="88"/>
        <v/>
      </c>
      <c r="AX98" s="384" t="str">
        <f t="shared" si="89"/>
        <v/>
      </c>
      <c r="AY98" s="384" t="str">
        <f t="shared" si="90"/>
        <v/>
      </c>
      <c r="AZ98" s="385" t="str">
        <f t="shared" si="91"/>
        <v/>
      </c>
      <c r="BA98" s="377" t="str">
        <f t="shared" si="75"/>
        <v/>
      </c>
    </row>
    <row r="99" spans="1:53" x14ac:dyDescent="0.25">
      <c r="A99" s="372"/>
      <c r="B99" s="373"/>
      <c r="C99" s="373"/>
      <c r="D99" s="374"/>
      <c r="E99" s="374"/>
      <c r="F99" s="375"/>
      <c r="G99" s="375"/>
      <c r="H99" s="375"/>
      <c r="I99" s="376"/>
      <c r="J99" s="376"/>
      <c r="K99" s="375"/>
      <c r="L99" s="377" t="str">
        <f t="shared" si="76"/>
        <v/>
      </c>
      <c r="M99" s="378" t="str">
        <f t="shared" si="77"/>
        <v/>
      </c>
      <c r="N99" s="379" t="str">
        <f t="shared" si="78"/>
        <v/>
      </c>
      <c r="O99" s="379" t="str">
        <f t="shared" si="79"/>
        <v/>
      </c>
      <c r="P99" s="465" t="str">
        <f t="shared" si="92"/>
        <v/>
      </c>
      <c r="Q99" s="378"/>
      <c r="R99" s="379"/>
      <c r="S99" s="379"/>
      <c r="T99" s="465"/>
      <c r="U99" s="378" t="str">
        <f t="shared" si="80"/>
        <v/>
      </c>
      <c r="V99" s="379" t="str">
        <f t="shared" si="81"/>
        <v/>
      </c>
      <c r="W99" s="382" t="str">
        <f t="shared" si="82"/>
        <v/>
      </c>
      <c r="X99" s="380" t="str">
        <f t="shared" si="55"/>
        <v/>
      </c>
      <c r="Y99" s="377" t="str">
        <f t="shared" si="56"/>
        <v/>
      </c>
      <c r="Z99" s="381" t="str">
        <f t="shared" si="57"/>
        <v/>
      </c>
      <c r="AA99" s="381" t="str">
        <f t="shared" si="58"/>
        <v/>
      </c>
      <c r="AB99" s="378" t="str">
        <f t="shared" si="59"/>
        <v/>
      </c>
      <c r="AC99" s="379" t="str">
        <f t="shared" si="60"/>
        <v/>
      </c>
      <c r="AD99" s="380" t="str">
        <f t="shared" si="61"/>
        <v/>
      </c>
      <c r="AE99" s="378" t="str">
        <f t="shared" si="62"/>
        <v/>
      </c>
      <c r="AF99" s="379" t="str">
        <f t="shared" si="63"/>
        <v/>
      </c>
      <c r="AG99" s="382" t="str">
        <f t="shared" si="64"/>
        <v/>
      </c>
      <c r="AH99" s="378" t="str">
        <f t="shared" si="65"/>
        <v/>
      </c>
      <c r="AI99" s="380" t="str">
        <f t="shared" si="66"/>
        <v/>
      </c>
      <c r="AJ99" s="383" t="str">
        <f t="shared" si="67"/>
        <v/>
      </c>
      <c r="AK99" s="382" t="str">
        <f t="shared" si="68"/>
        <v/>
      </c>
      <c r="AL99" s="380" t="str">
        <f t="shared" si="69"/>
        <v/>
      </c>
      <c r="AM99" s="381" t="str">
        <f t="shared" si="70"/>
        <v/>
      </c>
      <c r="AN99" s="382" t="str">
        <f t="shared" si="71"/>
        <v/>
      </c>
      <c r="AO99" s="378" t="str">
        <f t="shared" si="72"/>
        <v/>
      </c>
      <c r="AP99" s="379" t="str">
        <f t="shared" si="73"/>
        <v/>
      </c>
      <c r="AQ99" s="379" t="str">
        <f t="shared" si="74"/>
        <v/>
      </c>
      <c r="AR99" s="379" t="str">
        <f t="shared" si="83"/>
        <v/>
      </c>
      <c r="AS99" s="379" t="str">
        <f t="shared" si="84"/>
        <v/>
      </c>
      <c r="AT99" s="384" t="str">
        <f t="shared" si="85"/>
        <v/>
      </c>
      <c r="AU99" s="384" t="str">
        <f t="shared" si="86"/>
        <v/>
      </c>
      <c r="AV99" s="384" t="str">
        <f t="shared" si="87"/>
        <v/>
      </c>
      <c r="AW99" s="384" t="str">
        <f t="shared" si="88"/>
        <v/>
      </c>
      <c r="AX99" s="384" t="str">
        <f t="shared" si="89"/>
        <v/>
      </c>
      <c r="AY99" s="384" t="str">
        <f t="shared" si="90"/>
        <v/>
      </c>
      <c r="AZ99" s="385" t="str">
        <f t="shared" si="91"/>
        <v/>
      </c>
      <c r="BA99" s="377" t="str">
        <f t="shared" si="75"/>
        <v/>
      </c>
    </row>
    <row r="100" spans="1:53" x14ac:dyDescent="0.25">
      <c r="A100" s="372"/>
      <c r="B100" s="373"/>
      <c r="C100" s="373"/>
      <c r="D100" s="374"/>
      <c r="E100" s="374"/>
      <c r="F100" s="375"/>
      <c r="G100" s="375"/>
      <c r="H100" s="375"/>
      <c r="I100" s="376"/>
      <c r="J100" s="376"/>
      <c r="K100" s="375"/>
      <c r="L100" s="377" t="str">
        <f t="shared" si="76"/>
        <v/>
      </c>
      <c r="M100" s="378" t="str">
        <f t="shared" si="77"/>
        <v/>
      </c>
      <c r="N100" s="379" t="str">
        <f t="shared" si="78"/>
        <v/>
      </c>
      <c r="O100" s="379" t="str">
        <f t="shared" si="79"/>
        <v/>
      </c>
      <c r="P100" s="465" t="str">
        <f t="shared" si="92"/>
        <v/>
      </c>
      <c r="Q100" s="378"/>
      <c r="R100" s="379"/>
      <c r="S100" s="379"/>
      <c r="T100" s="465"/>
      <c r="U100" s="378" t="str">
        <f t="shared" si="80"/>
        <v/>
      </c>
      <c r="V100" s="379" t="str">
        <f t="shared" si="81"/>
        <v/>
      </c>
      <c r="W100" s="382" t="str">
        <f t="shared" si="82"/>
        <v/>
      </c>
      <c r="X100" s="380" t="str">
        <f t="shared" si="55"/>
        <v/>
      </c>
      <c r="Y100" s="377" t="str">
        <f t="shared" si="56"/>
        <v/>
      </c>
      <c r="Z100" s="381" t="str">
        <f t="shared" si="57"/>
        <v/>
      </c>
      <c r="AA100" s="381" t="str">
        <f t="shared" si="58"/>
        <v/>
      </c>
      <c r="AB100" s="378" t="str">
        <f t="shared" si="59"/>
        <v/>
      </c>
      <c r="AC100" s="379" t="str">
        <f t="shared" si="60"/>
        <v/>
      </c>
      <c r="AD100" s="380" t="str">
        <f t="shared" si="61"/>
        <v/>
      </c>
      <c r="AE100" s="378" t="str">
        <f t="shared" si="62"/>
        <v/>
      </c>
      <c r="AF100" s="379" t="str">
        <f t="shared" si="63"/>
        <v/>
      </c>
      <c r="AG100" s="382" t="str">
        <f t="shared" si="64"/>
        <v/>
      </c>
      <c r="AH100" s="378" t="str">
        <f t="shared" si="65"/>
        <v/>
      </c>
      <c r="AI100" s="380" t="str">
        <f t="shared" si="66"/>
        <v/>
      </c>
      <c r="AJ100" s="383" t="str">
        <f t="shared" si="67"/>
        <v/>
      </c>
      <c r="AK100" s="382" t="str">
        <f t="shared" si="68"/>
        <v/>
      </c>
      <c r="AL100" s="380" t="str">
        <f t="shared" si="69"/>
        <v/>
      </c>
      <c r="AM100" s="381" t="str">
        <f t="shared" si="70"/>
        <v/>
      </c>
      <c r="AN100" s="382" t="str">
        <f t="shared" si="71"/>
        <v/>
      </c>
      <c r="AO100" s="378" t="str">
        <f t="shared" si="72"/>
        <v/>
      </c>
      <c r="AP100" s="379" t="str">
        <f t="shared" si="73"/>
        <v/>
      </c>
      <c r="AQ100" s="379" t="str">
        <f t="shared" si="74"/>
        <v/>
      </c>
      <c r="AR100" s="379" t="str">
        <f t="shared" si="83"/>
        <v/>
      </c>
      <c r="AS100" s="379" t="str">
        <f t="shared" si="84"/>
        <v/>
      </c>
      <c r="AT100" s="384" t="str">
        <f t="shared" si="85"/>
        <v/>
      </c>
      <c r="AU100" s="384" t="str">
        <f t="shared" si="86"/>
        <v/>
      </c>
      <c r="AV100" s="384" t="str">
        <f t="shared" si="87"/>
        <v/>
      </c>
      <c r="AW100" s="384" t="str">
        <f t="shared" si="88"/>
        <v/>
      </c>
      <c r="AX100" s="384" t="str">
        <f t="shared" si="89"/>
        <v/>
      </c>
      <c r="AY100" s="384" t="str">
        <f t="shared" si="90"/>
        <v/>
      </c>
      <c r="AZ100" s="385" t="str">
        <f t="shared" si="91"/>
        <v/>
      </c>
      <c r="BA100" s="377" t="str">
        <f t="shared" si="75"/>
        <v/>
      </c>
    </row>
    <row r="101" spans="1:53" x14ac:dyDescent="0.25">
      <c r="A101" s="372"/>
      <c r="B101" s="373"/>
      <c r="C101" s="373"/>
      <c r="D101" s="374"/>
      <c r="E101" s="374"/>
      <c r="F101" s="375"/>
      <c r="G101" s="375"/>
      <c r="H101" s="375"/>
      <c r="I101" s="376"/>
      <c r="J101" s="376"/>
      <c r="K101" s="375"/>
      <c r="L101" s="377" t="str">
        <f t="shared" si="76"/>
        <v/>
      </c>
      <c r="M101" s="378" t="str">
        <f t="shared" si="77"/>
        <v/>
      </c>
      <c r="N101" s="379" t="str">
        <f t="shared" si="78"/>
        <v/>
      </c>
      <c r="O101" s="379" t="str">
        <f t="shared" si="79"/>
        <v/>
      </c>
      <c r="P101" s="465" t="str">
        <f t="shared" si="92"/>
        <v/>
      </c>
      <c r="Q101" s="378"/>
      <c r="R101" s="379"/>
      <c r="S101" s="379"/>
      <c r="T101" s="465"/>
      <c r="U101" s="378" t="str">
        <f t="shared" si="80"/>
        <v/>
      </c>
      <c r="V101" s="379" t="str">
        <f t="shared" si="81"/>
        <v/>
      </c>
      <c r="W101" s="382" t="str">
        <f t="shared" si="82"/>
        <v/>
      </c>
      <c r="X101" s="380" t="str">
        <f t="shared" si="55"/>
        <v/>
      </c>
      <c r="Y101" s="377" t="str">
        <f t="shared" si="56"/>
        <v/>
      </c>
      <c r="Z101" s="381" t="str">
        <f t="shared" si="57"/>
        <v/>
      </c>
      <c r="AA101" s="381" t="str">
        <f t="shared" si="58"/>
        <v/>
      </c>
      <c r="AB101" s="378" t="str">
        <f t="shared" si="59"/>
        <v/>
      </c>
      <c r="AC101" s="379" t="str">
        <f t="shared" si="60"/>
        <v/>
      </c>
      <c r="AD101" s="380" t="str">
        <f t="shared" si="61"/>
        <v/>
      </c>
      <c r="AE101" s="378" t="str">
        <f t="shared" si="62"/>
        <v/>
      </c>
      <c r="AF101" s="379" t="str">
        <f t="shared" si="63"/>
        <v/>
      </c>
      <c r="AG101" s="382" t="str">
        <f t="shared" si="64"/>
        <v/>
      </c>
      <c r="AH101" s="378" t="str">
        <f t="shared" si="65"/>
        <v/>
      </c>
      <c r="AI101" s="380" t="str">
        <f t="shared" si="66"/>
        <v/>
      </c>
      <c r="AJ101" s="383" t="str">
        <f t="shared" si="67"/>
        <v/>
      </c>
      <c r="AK101" s="382" t="str">
        <f t="shared" si="68"/>
        <v/>
      </c>
      <c r="AL101" s="380" t="str">
        <f t="shared" si="69"/>
        <v/>
      </c>
      <c r="AM101" s="381" t="str">
        <f t="shared" si="70"/>
        <v/>
      </c>
      <c r="AN101" s="382" t="str">
        <f t="shared" si="71"/>
        <v/>
      </c>
      <c r="AO101" s="378" t="str">
        <f t="shared" si="72"/>
        <v/>
      </c>
      <c r="AP101" s="379" t="str">
        <f t="shared" si="73"/>
        <v/>
      </c>
      <c r="AQ101" s="379" t="str">
        <f t="shared" si="74"/>
        <v/>
      </c>
      <c r="AR101" s="379" t="str">
        <f t="shared" si="83"/>
        <v/>
      </c>
      <c r="AS101" s="379" t="str">
        <f t="shared" si="84"/>
        <v/>
      </c>
      <c r="AT101" s="384" t="str">
        <f t="shared" si="85"/>
        <v/>
      </c>
      <c r="AU101" s="384" t="str">
        <f t="shared" si="86"/>
        <v/>
      </c>
      <c r="AV101" s="384" t="str">
        <f t="shared" si="87"/>
        <v/>
      </c>
      <c r="AW101" s="384" t="str">
        <f t="shared" si="88"/>
        <v/>
      </c>
      <c r="AX101" s="384" t="str">
        <f t="shared" si="89"/>
        <v/>
      </c>
      <c r="AY101" s="384" t="str">
        <f t="shared" si="90"/>
        <v/>
      </c>
      <c r="AZ101" s="385" t="str">
        <f t="shared" si="91"/>
        <v/>
      </c>
      <c r="BA101" s="377" t="str">
        <f t="shared" si="75"/>
        <v/>
      </c>
    </row>
    <row r="102" spans="1:53" x14ac:dyDescent="0.25">
      <c r="A102" s="372"/>
      <c r="B102" s="373"/>
      <c r="C102" s="373"/>
      <c r="D102" s="374"/>
      <c r="E102" s="374"/>
      <c r="F102" s="375"/>
      <c r="G102" s="375"/>
      <c r="H102" s="375"/>
      <c r="I102" s="376"/>
      <c r="J102" s="376"/>
      <c r="K102" s="375"/>
      <c r="L102" s="377" t="str">
        <f t="shared" si="76"/>
        <v/>
      </c>
      <c r="M102" s="378" t="str">
        <f t="shared" si="77"/>
        <v/>
      </c>
      <c r="N102" s="379" t="str">
        <f t="shared" si="78"/>
        <v/>
      </c>
      <c r="O102" s="379" t="str">
        <f t="shared" si="79"/>
        <v/>
      </c>
      <c r="P102" s="465" t="str">
        <f t="shared" si="92"/>
        <v/>
      </c>
      <c r="Q102" s="378"/>
      <c r="R102" s="379"/>
      <c r="S102" s="379"/>
      <c r="T102" s="465"/>
      <c r="U102" s="378" t="str">
        <f t="shared" si="80"/>
        <v/>
      </c>
      <c r="V102" s="379" t="str">
        <f t="shared" si="81"/>
        <v/>
      </c>
      <c r="W102" s="382" t="str">
        <f t="shared" si="82"/>
        <v/>
      </c>
      <c r="X102" s="380" t="str">
        <f t="shared" si="55"/>
        <v/>
      </c>
      <c r="Y102" s="377" t="str">
        <f t="shared" si="56"/>
        <v/>
      </c>
      <c r="Z102" s="381" t="str">
        <f t="shared" si="57"/>
        <v/>
      </c>
      <c r="AA102" s="381" t="str">
        <f t="shared" si="58"/>
        <v/>
      </c>
      <c r="AB102" s="378" t="str">
        <f t="shared" si="59"/>
        <v/>
      </c>
      <c r="AC102" s="379" t="str">
        <f t="shared" si="60"/>
        <v/>
      </c>
      <c r="AD102" s="380" t="str">
        <f t="shared" si="61"/>
        <v/>
      </c>
      <c r="AE102" s="378" t="str">
        <f t="shared" si="62"/>
        <v/>
      </c>
      <c r="AF102" s="379" t="str">
        <f t="shared" si="63"/>
        <v/>
      </c>
      <c r="AG102" s="382" t="str">
        <f t="shared" si="64"/>
        <v/>
      </c>
      <c r="AH102" s="378" t="str">
        <f t="shared" si="65"/>
        <v/>
      </c>
      <c r="AI102" s="380" t="str">
        <f t="shared" si="66"/>
        <v/>
      </c>
      <c r="AJ102" s="383" t="str">
        <f t="shared" si="67"/>
        <v/>
      </c>
      <c r="AK102" s="382" t="str">
        <f t="shared" si="68"/>
        <v/>
      </c>
      <c r="AL102" s="380" t="str">
        <f t="shared" si="69"/>
        <v/>
      </c>
      <c r="AM102" s="381" t="str">
        <f t="shared" si="70"/>
        <v/>
      </c>
      <c r="AN102" s="382" t="str">
        <f t="shared" si="71"/>
        <v/>
      </c>
      <c r="AO102" s="378" t="str">
        <f t="shared" si="72"/>
        <v/>
      </c>
      <c r="AP102" s="379" t="str">
        <f t="shared" si="73"/>
        <v/>
      </c>
      <c r="AQ102" s="379" t="str">
        <f t="shared" si="74"/>
        <v/>
      </c>
      <c r="AR102" s="379" t="str">
        <f t="shared" si="83"/>
        <v/>
      </c>
      <c r="AS102" s="379" t="str">
        <f t="shared" si="84"/>
        <v/>
      </c>
      <c r="AT102" s="384" t="str">
        <f t="shared" si="85"/>
        <v/>
      </c>
      <c r="AU102" s="384" t="str">
        <f t="shared" si="86"/>
        <v/>
      </c>
      <c r="AV102" s="384" t="str">
        <f t="shared" si="87"/>
        <v/>
      </c>
      <c r="AW102" s="384" t="str">
        <f t="shared" si="88"/>
        <v/>
      </c>
      <c r="AX102" s="384" t="str">
        <f t="shared" si="89"/>
        <v/>
      </c>
      <c r="AY102" s="384" t="str">
        <f t="shared" si="90"/>
        <v/>
      </c>
      <c r="AZ102" s="385" t="str">
        <f t="shared" si="91"/>
        <v/>
      </c>
      <c r="BA102" s="377" t="str">
        <f t="shared" si="75"/>
        <v/>
      </c>
    </row>
    <row r="103" spans="1:53" x14ac:dyDescent="0.25">
      <c r="A103" s="372"/>
      <c r="B103" s="373"/>
      <c r="C103" s="373"/>
      <c r="D103" s="374"/>
      <c r="E103" s="374"/>
      <c r="F103" s="375"/>
      <c r="G103" s="375"/>
      <c r="H103" s="375"/>
      <c r="I103" s="376"/>
      <c r="J103" s="376"/>
      <c r="K103" s="375"/>
      <c r="L103" s="377" t="str">
        <f t="shared" si="76"/>
        <v/>
      </c>
      <c r="M103" s="378" t="str">
        <f t="shared" si="77"/>
        <v/>
      </c>
      <c r="N103" s="379" t="str">
        <f t="shared" si="78"/>
        <v/>
      </c>
      <c r="O103" s="379" t="str">
        <f t="shared" si="79"/>
        <v/>
      </c>
      <c r="P103" s="465" t="str">
        <f t="shared" si="92"/>
        <v/>
      </c>
      <c r="Q103" s="378"/>
      <c r="R103" s="379"/>
      <c r="S103" s="379"/>
      <c r="T103" s="465"/>
      <c r="U103" s="378" t="str">
        <f t="shared" si="80"/>
        <v/>
      </c>
      <c r="V103" s="379" t="str">
        <f t="shared" si="81"/>
        <v/>
      </c>
      <c r="W103" s="382" t="str">
        <f t="shared" si="82"/>
        <v/>
      </c>
      <c r="X103" s="380" t="str">
        <f t="shared" si="55"/>
        <v/>
      </c>
      <c r="Y103" s="377" t="str">
        <f t="shared" si="56"/>
        <v/>
      </c>
      <c r="Z103" s="381" t="str">
        <f t="shared" si="57"/>
        <v/>
      </c>
      <c r="AA103" s="381" t="str">
        <f t="shared" si="58"/>
        <v/>
      </c>
      <c r="AB103" s="378" t="str">
        <f t="shared" si="59"/>
        <v/>
      </c>
      <c r="AC103" s="379" t="str">
        <f t="shared" si="60"/>
        <v/>
      </c>
      <c r="AD103" s="380" t="str">
        <f t="shared" si="61"/>
        <v/>
      </c>
      <c r="AE103" s="378" t="str">
        <f t="shared" si="62"/>
        <v/>
      </c>
      <c r="AF103" s="379" t="str">
        <f t="shared" si="63"/>
        <v/>
      </c>
      <c r="AG103" s="382" t="str">
        <f t="shared" si="64"/>
        <v/>
      </c>
      <c r="AH103" s="378" t="str">
        <f t="shared" si="65"/>
        <v/>
      </c>
      <c r="AI103" s="380" t="str">
        <f t="shared" si="66"/>
        <v/>
      </c>
      <c r="AJ103" s="383" t="str">
        <f t="shared" si="67"/>
        <v/>
      </c>
      <c r="AK103" s="382" t="str">
        <f t="shared" si="68"/>
        <v/>
      </c>
      <c r="AL103" s="380" t="str">
        <f t="shared" si="69"/>
        <v/>
      </c>
      <c r="AM103" s="381" t="str">
        <f t="shared" si="70"/>
        <v/>
      </c>
      <c r="AN103" s="382" t="str">
        <f t="shared" si="71"/>
        <v/>
      </c>
      <c r="AO103" s="378" t="str">
        <f t="shared" si="72"/>
        <v/>
      </c>
      <c r="AP103" s="379" t="str">
        <f t="shared" si="73"/>
        <v/>
      </c>
      <c r="AQ103" s="379" t="str">
        <f t="shared" si="74"/>
        <v/>
      </c>
      <c r="AR103" s="379" t="str">
        <f t="shared" si="83"/>
        <v/>
      </c>
      <c r="AS103" s="379" t="str">
        <f t="shared" si="84"/>
        <v/>
      </c>
      <c r="AT103" s="384" t="str">
        <f t="shared" si="85"/>
        <v/>
      </c>
      <c r="AU103" s="384" t="str">
        <f t="shared" si="86"/>
        <v/>
      </c>
      <c r="AV103" s="384" t="str">
        <f t="shared" si="87"/>
        <v/>
      </c>
      <c r="AW103" s="384" t="str">
        <f t="shared" si="88"/>
        <v/>
      </c>
      <c r="AX103" s="384" t="str">
        <f t="shared" si="89"/>
        <v/>
      </c>
      <c r="AY103" s="384" t="str">
        <f t="shared" si="90"/>
        <v/>
      </c>
      <c r="AZ103" s="385" t="str">
        <f t="shared" si="91"/>
        <v/>
      </c>
      <c r="BA103" s="377" t="str">
        <f t="shared" si="75"/>
        <v/>
      </c>
    </row>
    <row r="104" spans="1:53" x14ac:dyDescent="0.25">
      <c r="A104" s="372"/>
      <c r="B104" s="373"/>
      <c r="C104" s="373"/>
      <c r="D104" s="374"/>
      <c r="E104" s="374"/>
      <c r="F104" s="375"/>
      <c r="G104" s="375"/>
      <c r="H104" s="375"/>
      <c r="I104" s="376"/>
      <c r="J104" s="376"/>
      <c r="K104" s="375"/>
      <c r="L104" s="377" t="str">
        <f t="shared" si="76"/>
        <v/>
      </c>
      <c r="M104" s="378" t="str">
        <f t="shared" si="77"/>
        <v/>
      </c>
      <c r="N104" s="379" t="str">
        <f t="shared" si="78"/>
        <v/>
      </c>
      <c r="O104" s="379" t="str">
        <f t="shared" si="79"/>
        <v/>
      </c>
      <c r="P104" s="465" t="str">
        <f t="shared" si="92"/>
        <v/>
      </c>
      <c r="Q104" s="378"/>
      <c r="R104" s="379"/>
      <c r="S104" s="379"/>
      <c r="T104" s="465"/>
      <c r="U104" s="378" t="str">
        <f t="shared" si="80"/>
        <v/>
      </c>
      <c r="V104" s="379" t="str">
        <f t="shared" si="81"/>
        <v/>
      </c>
      <c r="W104" s="382" t="str">
        <f t="shared" si="82"/>
        <v/>
      </c>
      <c r="X104" s="380" t="str">
        <f t="shared" si="55"/>
        <v/>
      </c>
      <c r="Y104" s="377" t="str">
        <f t="shared" si="56"/>
        <v/>
      </c>
      <c r="Z104" s="381" t="str">
        <f t="shared" si="57"/>
        <v/>
      </c>
      <c r="AA104" s="381" t="str">
        <f t="shared" si="58"/>
        <v/>
      </c>
      <c r="AB104" s="378" t="str">
        <f t="shared" si="59"/>
        <v/>
      </c>
      <c r="AC104" s="379" t="str">
        <f t="shared" si="60"/>
        <v/>
      </c>
      <c r="AD104" s="380" t="str">
        <f t="shared" si="61"/>
        <v/>
      </c>
      <c r="AE104" s="378" t="str">
        <f t="shared" si="62"/>
        <v/>
      </c>
      <c r="AF104" s="379" t="str">
        <f t="shared" si="63"/>
        <v/>
      </c>
      <c r="AG104" s="382" t="str">
        <f t="shared" si="64"/>
        <v/>
      </c>
      <c r="AH104" s="378" t="str">
        <f t="shared" si="65"/>
        <v/>
      </c>
      <c r="AI104" s="380" t="str">
        <f t="shared" si="66"/>
        <v/>
      </c>
      <c r="AJ104" s="383" t="str">
        <f t="shared" si="67"/>
        <v/>
      </c>
      <c r="AK104" s="382" t="str">
        <f t="shared" si="68"/>
        <v/>
      </c>
      <c r="AL104" s="380" t="str">
        <f t="shared" si="69"/>
        <v/>
      </c>
      <c r="AM104" s="381" t="str">
        <f t="shared" si="70"/>
        <v/>
      </c>
      <c r="AN104" s="382" t="str">
        <f t="shared" si="71"/>
        <v/>
      </c>
      <c r="AO104" s="378" t="str">
        <f t="shared" si="72"/>
        <v/>
      </c>
      <c r="AP104" s="379" t="str">
        <f t="shared" si="73"/>
        <v/>
      </c>
      <c r="AQ104" s="379" t="str">
        <f t="shared" si="74"/>
        <v/>
      </c>
      <c r="AR104" s="379" t="str">
        <f t="shared" si="83"/>
        <v/>
      </c>
      <c r="AS104" s="379" t="str">
        <f t="shared" si="84"/>
        <v/>
      </c>
      <c r="AT104" s="384" t="str">
        <f t="shared" si="85"/>
        <v/>
      </c>
      <c r="AU104" s="384" t="str">
        <f t="shared" si="86"/>
        <v/>
      </c>
      <c r="AV104" s="384" t="str">
        <f t="shared" si="87"/>
        <v/>
      </c>
      <c r="AW104" s="384" t="str">
        <f t="shared" si="88"/>
        <v/>
      </c>
      <c r="AX104" s="384" t="str">
        <f t="shared" si="89"/>
        <v/>
      </c>
      <c r="AY104" s="384" t="str">
        <f t="shared" si="90"/>
        <v/>
      </c>
      <c r="AZ104" s="385" t="str">
        <f t="shared" si="91"/>
        <v/>
      </c>
      <c r="BA104" s="377" t="str">
        <f t="shared" si="75"/>
        <v/>
      </c>
    </row>
    <row r="105" spans="1:53" x14ac:dyDescent="0.25">
      <c r="A105" s="372"/>
      <c r="B105" s="373"/>
      <c r="C105" s="373"/>
      <c r="D105" s="374"/>
      <c r="E105" s="374"/>
      <c r="F105" s="375"/>
      <c r="G105" s="375"/>
      <c r="H105" s="375"/>
      <c r="I105" s="376"/>
      <c r="J105" s="376"/>
      <c r="K105" s="375"/>
      <c r="L105" s="377" t="str">
        <f t="shared" si="76"/>
        <v/>
      </c>
      <c r="M105" s="378" t="str">
        <f t="shared" si="77"/>
        <v/>
      </c>
      <c r="N105" s="379" t="str">
        <f t="shared" si="78"/>
        <v/>
      </c>
      <c r="O105" s="379" t="str">
        <f t="shared" si="79"/>
        <v/>
      </c>
      <c r="P105" s="465" t="str">
        <f t="shared" si="92"/>
        <v/>
      </c>
      <c r="Q105" s="378"/>
      <c r="R105" s="379"/>
      <c r="S105" s="379"/>
      <c r="T105" s="465"/>
      <c r="U105" s="378" t="str">
        <f t="shared" si="80"/>
        <v/>
      </c>
      <c r="V105" s="379" t="str">
        <f t="shared" si="81"/>
        <v/>
      </c>
      <c r="W105" s="382" t="str">
        <f t="shared" si="82"/>
        <v/>
      </c>
      <c r="X105" s="380" t="str">
        <f t="shared" si="55"/>
        <v/>
      </c>
      <c r="Y105" s="377" t="str">
        <f t="shared" si="56"/>
        <v/>
      </c>
      <c r="Z105" s="381" t="str">
        <f t="shared" si="57"/>
        <v/>
      </c>
      <c r="AA105" s="381" t="str">
        <f t="shared" si="58"/>
        <v/>
      </c>
      <c r="AB105" s="378" t="str">
        <f t="shared" si="59"/>
        <v/>
      </c>
      <c r="AC105" s="379" t="str">
        <f t="shared" si="60"/>
        <v/>
      </c>
      <c r="AD105" s="380" t="str">
        <f t="shared" si="61"/>
        <v/>
      </c>
      <c r="AE105" s="378" t="str">
        <f t="shared" si="62"/>
        <v/>
      </c>
      <c r="AF105" s="379" t="str">
        <f t="shared" si="63"/>
        <v/>
      </c>
      <c r="AG105" s="382" t="str">
        <f t="shared" si="64"/>
        <v/>
      </c>
      <c r="AH105" s="378" t="str">
        <f t="shared" si="65"/>
        <v/>
      </c>
      <c r="AI105" s="380" t="str">
        <f t="shared" si="66"/>
        <v/>
      </c>
      <c r="AJ105" s="383" t="str">
        <f t="shared" si="67"/>
        <v/>
      </c>
      <c r="AK105" s="382" t="str">
        <f t="shared" si="68"/>
        <v/>
      </c>
      <c r="AL105" s="380" t="str">
        <f t="shared" si="69"/>
        <v/>
      </c>
      <c r="AM105" s="381" t="str">
        <f t="shared" si="70"/>
        <v/>
      </c>
      <c r="AN105" s="382" t="str">
        <f t="shared" si="71"/>
        <v/>
      </c>
      <c r="AO105" s="378" t="str">
        <f t="shared" si="72"/>
        <v/>
      </c>
      <c r="AP105" s="379" t="str">
        <f t="shared" si="73"/>
        <v/>
      </c>
      <c r="AQ105" s="379" t="str">
        <f t="shared" si="74"/>
        <v/>
      </c>
      <c r="AR105" s="379" t="str">
        <f t="shared" si="83"/>
        <v/>
      </c>
      <c r="AS105" s="379" t="str">
        <f t="shared" si="84"/>
        <v/>
      </c>
      <c r="AT105" s="384" t="str">
        <f t="shared" si="85"/>
        <v/>
      </c>
      <c r="AU105" s="384" t="str">
        <f t="shared" si="86"/>
        <v/>
      </c>
      <c r="AV105" s="384" t="str">
        <f t="shared" si="87"/>
        <v/>
      </c>
      <c r="AW105" s="384" t="str">
        <f t="shared" si="88"/>
        <v/>
      </c>
      <c r="AX105" s="384" t="str">
        <f t="shared" si="89"/>
        <v/>
      </c>
      <c r="AY105" s="384" t="str">
        <f t="shared" si="90"/>
        <v/>
      </c>
      <c r="AZ105" s="385" t="str">
        <f t="shared" si="91"/>
        <v/>
      </c>
      <c r="BA105" s="377" t="str">
        <f t="shared" si="75"/>
        <v/>
      </c>
    </row>
    <row r="106" spans="1:53" x14ac:dyDescent="0.25">
      <c r="A106" s="372"/>
      <c r="B106" s="373"/>
      <c r="C106" s="373"/>
      <c r="D106" s="374"/>
      <c r="E106" s="374"/>
      <c r="F106" s="375"/>
      <c r="G106" s="375"/>
      <c r="H106" s="375"/>
      <c r="I106" s="376"/>
      <c r="J106" s="376"/>
      <c r="K106" s="375"/>
      <c r="L106" s="377" t="str">
        <f t="shared" si="76"/>
        <v/>
      </c>
      <c r="M106" s="378" t="str">
        <f t="shared" si="77"/>
        <v/>
      </c>
      <c r="N106" s="379" t="str">
        <f t="shared" si="78"/>
        <v/>
      </c>
      <c r="O106" s="379" t="str">
        <f t="shared" si="79"/>
        <v/>
      </c>
      <c r="P106" s="465" t="str">
        <f t="shared" si="92"/>
        <v/>
      </c>
      <c r="Q106" s="378"/>
      <c r="R106" s="379"/>
      <c r="S106" s="379"/>
      <c r="T106" s="465"/>
      <c r="U106" s="378" t="str">
        <f t="shared" si="80"/>
        <v/>
      </c>
      <c r="V106" s="379" t="str">
        <f t="shared" si="81"/>
        <v/>
      </c>
      <c r="W106" s="382" t="str">
        <f t="shared" si="82"/>
        <v/>
      </c>
      <c r="X106" s="380" t="str">
        <f t="shared" si="55"/>
        <v/>
      </c>
      <c r="Y106" s="377" t="str">
        <f t="shared" si="56"/>
        <v/>
      </c>
      <c r="Z106" s="381" t="str">
        <f t="shared" si="57"/>
        <v/>
      </c>
      <c r="AA106" s="381" t="str">
        <f t="shared" si="58"/>
        <v/>
      </c>
      <c r="AB106" s="378" t="str">
        <f t="shared" si="59"/>
        <v/>
      </c>
      <c r="AC106" s="379" t="str">
        <f t="shared" si="60"/>
        <v/>
      </c>
      <c r="AD106" s="380" t="str">
        <f t="shared" si="61"/>
        <v/>
      </c>
      <c r="AE106" s="378" t="str">
        <f t="shared" si="62"/>
        <v/>
      </c>
      <c r="AF106" s="379" t="str">
        <f t="shared" si="63"/>
        <v/>
      </c>
      <c r="AG106" s="382" t="str">
        <f t="shared" si="64"/>
        <v/>
      </c>
      <c r="AH106" s="378" t="str">
        <f t="shared" si="65"/>
        <v/>
      </c>
      <c r="AI106" s="380" t="str">
        <f t="shared" si="66"/>
        <v/>
      </c>
      <c r="AJ106" s="383" t="str">
        <f t="shared" si="67"/>
        <v/>
      </c>
      <c r="AK106" s="382" t="str">
        <f t="shared" si="68"/>
        <v/>
      </c>
      <c r="AL106" s="380" t="str">
        <f t="shared" si="69"/>
        <v/>
      </c>
      <c r="AM106" s="381" t="str">
        <f t="shared" si="70"/>
        <v/>
      </c>
      <c r="AN106" s="382" t="str">
        <f t="shared" si="71"/>
        <v/>
      </c>
      <c r="AO106" s="378" t="str">
        <f t="shared" si="72"/>
        <v/>
      </c>
      <c r="AP106" s="379" t="str">
        <f t="shared" si="73"/>
        <v/>
      </c>
      <c r="AQ106" s="379" t="str">
        <f t="shared" si="74"/>
        <v/>
      </c>
      <c r="AR106" s="379" t="str">
        <f t="shared" si="83"/>
        <v/>
      </c>
      <c r="AS106" s="379" t="str">
        <f t="shared" si="84"/>
        <v/>
      </c>
      <c r="AT106" s="384" t="str">
        <f t="shared" si="85"/>
        <v/>
      </c>
      <c r="AU106" s="384" t="str">
        <f t="shared" si="86"/>
        <v/>
      </c>
      <c r="AV106" s="384" t="str">
        <f t="shared" si="87"/>
        <v/>
      </c>
      <c r="AW106" s="384" t="str">
        <f t="shared" si="88"/>
        <v/>
      </c>
      <c r="AX106" s="384" t="str">
        <f t="shared" si="89"/>
        <v/>
      </c>
      <c r="AY106" s="384" t="str">
        <f t="shared" si="90"/>
        <v/>
      </c>
      <c r="AZ106" s="385" t="str">
        <f t="shared" si="91"/>
        <v/>
      </c>
      <c r="BA106" s="377" t="str">
        <f t="shared" si="75"/>
        <v/>
      </c>
    </row>
    <row r="107" spans="1:53" x14ac:dyDescent="0.25">
      <c r="A107" s="372"/>
      <c r="B107" s="373"/>
      <c r="C107" s="373"/>
      <c r="D107" s="374"/>
      <c r="E107" s="374"/>
      <c r="F107" s="375"/>
      <c r="G107" s="375"/>
      <c r="H107" s="375"/>
      <c r="I107" s="376"/>
      <c r="J107" s="376"/>
      <c r="K107" s="375"/>
      <c r="L107" s="377" t="str">
        <f t="shared" si="76"/>
        <v/>
      </c>
      <c r="M107" s="378" t="str">
        <f t="shared" si="77"/>
        <v/>
      </c>
      <c r="N107" s="379" t="str">
        <f t="shared" si="78"/>
        <v/>
      </c>
      <c r="O107" s="379" t="str">
        <f t="shared" si="79"/>
        <v/>
      </c>
      <c r="P107" s="465" t="str">
        <f t="shared" si="92"/>
        <v/>
      </c>
      <c r="Q107" s="378"/>
      <c r="R107" s="379"/>
      <c r="S107" s="379"/>
      <c r="T107" s="465"/>
      <c r="U107" s="378" t="str">
        <f t="shared" si="80"/>
        <v/>
      </c>
      <c r="V107" s="379" t="str">
        <f t="shared" si="81"/>
        <v/>
      </c>
      <c r="W107" s="382" t="str">
        <f t="shared" si="82"/>
        <v/>
      </c>
      <c r="X107" s="380" t="str">
        <f t="shared" si="55"/>
        <v/>
      </c>
      <c r="Y107" s="377" t="str">
        <f t="shared" si="56"/>
        <v/>
      </c>
      <c r="Z107" s="381" t="str">
        <f t="shared" si="57"/>
        <v/>
      </c>
      <c r="AA107" s="381" t="str">
        <f t="shared" si="58"/>
        <v/>
      </c>
      <c r="AB107" s="378" t="str">
        <f t="shared" si="59"/>
        <v/>
      </c>
      <c r="AC107" s="379" t="str">
        <f t="shared" si="60"/>
        <v/>
      </c>
      <c r="AD107" s="380" t="str">
        <f t="shared" si="61"/>
        <v/>
      </c>
      <c r="AE107" s="378" t="str">
        <f t="shared" si="62"/>
        <v/>
      </c>
      <c r="AF107" s="379" t="str">
        <f t="shared" si="63"/>
        <v/>
      </c>
      <c r="AG107" s="382" t="str">
        <f t="shared" si="64"/>
        <v/>
      </c>
      <c r="AH107" s="378" t="str">
        <f t="shared" si="65"/>
        <v/>
      </c>
      <c r="AI107" s="380" t="str">
        <f t="shared" si="66"/>
        <v/>
      </c>
      <c r="AJ107" s="383" t="str">
        <f t="shared" si="67"/>
        <v/>
      </c>
      <c r="AK107" s="382" t="str">
        <f t="shared" si="68"/>
        <v/>
      </c>
      <c r="AL107" s="380" t="str">
        <f t="shared" si="69"/>
        <v/>
      </c>
      <c r="AM107" s="381" t="str">
        <f t="shared" si="70"/>
        <v/>
      </c>
      <c r="AN107" s="382" t="str">
        <f t="shared" si="71"/>
        <v/>
      </c>
      <c r="AO107" s="378" t="str">
        <f t="shared" si="72"/>
        <v/>
      </c>
      <c r="AP107" s="379" t="str">
        <f t="shared" si="73"/>
        <v/>
      </c>
      <c r="AQ107" s="379" t="str">
        <f t="shared" si="74"/>
        <v/>
      </c>
      <c r="AR107" s="379" t="str">
        <f t="shared" si="83"/>
        <v/>
      </c>
      <c r="AS107" s="379" t="str">
        <f t="shared" si="84"/>
        <v/>
      </c>
      <c r="AT107" s="384" t="str">
        <f t="shared" si="85"/>
        <v/>
      </c>
      <c r="AU107" s="384" t="str">
        <f t="shared" si="86"/>
        <v/>
      </c>
      <c r="AV107" s="384" t="str">
        <f t="shared" si="87"/>
        <v/>
      </c>
      <c r="AW107" s="384" t="str">
        <f t="shared" si="88"/>
        <v/>
      </c>
      <c r="AX107" s="384" t="str">
        <f t="shared" si="89"/>
        <v/>
      </c>
      <c r="AY107" s="384" t="str">
        <f t="shared" si="90"/>
        <v/>
      </c>
      <c r="AZ107" s="385" t="str">
        <f t="shared" si="91"/>
        <v/>
      </c>
      <c r="BA107" s="377" t="str">
        <f t="shared" si="75"/>
        <v/>
      </c>
    </row>
    <row r="108" spans="1:53" x14ac:dyDescent="0.25">
      <c r="A108" s="372"/>
      <c r="B108" s="373"/>
      <c r="C108" s="373"/>
      <c r="D108" s="374"/>
      <c r="E108" s="374"/>
      <c r="F108" s="375"/>
      <c r="G108" s="375"/>
      <c r="H108" s="375"/>
      <c r="I108" s="376"/>
      <c r="J108" s="376"/>
      <c r="K108" s="375"/>
      <c r="L108" s="377" t="str">
        <f t="shared" si="76"/>
        <v/>
      </c>
      <c r="M108" s="378" t="str">
        <f t="shared" si="77"/>
        <v/>
      </c>
      <c r="N108" s="379" t="str">
        <f t="shared" si="78"/>
        <v/>
      </c>
      <c r="O108" s="379" t="str">
        <f t="shared" si="79"/>
        <v/>
      </c>
      <c r="P108" s="465" t="str">
        <f t="shared" si="92"/>
        <v/>
      </c>
      <c r="Q108" s="378"/>
      <c r="R108" s="379"/>
      <c r="S108" s="379"/>
      <c r="T108" s="465"/>
      <c r="U108" s="378" t="str">
        <f t="shared" si="80"/>
        <v/>
      </c>
      <c r="V108" s="379" t="str">
        <f t="shared" si="81"/>
        <v/>
      </c>
      <c r="W108" s="382" t="str">
        <f t="shared" si="82"/>
        <v/>
      </c>
      <c r="X108" s="380" t="str">
        <f t="shared" si="55"/>
        <v/>
      </c>
      <c r="Y108" s="377" t="str">
        <f t="shared" si="56"/>
        <v/>
      </c>
      <c r="Z108" s="381" t="str">
        <f t="shared" si="57"/>
        <v/>
      </c>
      <c r="AA108" s="381" t="str">
        <f t="shared" si="58"/>
        <v/>
      </c>
      <c r="AB108" s="378" t="str">
        <f t="shared" si="59"/>
        <v/>
      </c>
      <c r="AC108" s="379" t="str">
        <f t="shared" si="60"/>
        <v/>
      </c>
      <c r="AD108" s="380" t="str">
        <f t="shared" si="61"/>
        <v/>
      </c>
      <c r="AE108" s="378" t="str">
        <f t="shared" si="62"/>
        <v/>
      </c>
      <c r="AF108" s="379" t="str">
        <f t="shared" si="63"/>
        <v/>
      </c>
      <c r="AG108" s="382" t="str">
        <f t="shared" si="64"/>
        <v/>
      </c>
      <c r="AH108" s="378" t="str">
        <f t="shared" si="65"/>
        <v/>
      </c>
      <c r="AI108" s="380" t="str">
        <f t="shared" si="66"/>
        <v/>
      </c>
      <c r="AJ108" s="383" t="str">
        <f t="shared" si="67"/>
        <v/>
      </c>
      <c r="AK108" s="382" t="str">
        <f t="shared" si="68"/>
        <v/>
      </c>
      <c r="AL108" s="380" t="str">
        <f t="shared" si="69"/>
        <v/>
      </c>
      <c r="AM108" s="381" t="str">
        <f t="shared" si="70"/>
        <v/>
      </c>
      <c r="AN108" s="382" t="str">
        <f t="shared" si="71"/>
        <v/>
      </c>
      <c r="AO108" s="378" t="str">
        <f t="shared" si="72"/>
        <v/>
      </c>
      <c r="AP108" s="379" t="str">
        <f t="shared" si="73"/>
        <v/>
      </c>
      <c r="AQ108" s="379" t="str">
        <f t="shared" si="74"/>
        <v/>
      </c>
      <c r="AR108" s="379" t="str">
        <f t="shared" si="83"/>
        <v/>
      </c>
      <c r="AS108" s="379" t="str">
        <f t="shared" si="84"/>
        <v/>
      </c>
      <c r="AT108" s="384" t="str">
        <f t="shared" si="85"/>
        <v/>
      </c>
      <c r="AU108" s="384" t="str">
        <f t="shared" si="86"/>
        <v/>
      </c>
      <c r="AV108" s="384" t="str">
        <f t="shared" si="87"/>
        <v/>
      </c>
      <c r="AW108" s="384" t="str">
        <f t="shared" si="88"/>
        <v/>
      </c>
      <c r="AX108" s="384" t="str">
        <f t="shared" si="89"/>
        <v/>
      </c>
      <c r="AY108" s="384" t="str">
        <f t="shared" si="90"/>
        <v/>
      </c>
      <c r="AZ108" s="385" t="str">
        <f t="shared" si="91"/>
        <v/>
      </c>
      <c r="BA108" s="377" t="str">
        <f t="shared" si="75"/>
        <v/>
      </c>
    </row>
    <row r="109" spans="1:53" x14ac:dyDescent="0.25">
      <c r="A109" s="372"/>
      <c r="B109" s="373"/>
      <c r="C109" s="373"/>
      <c r="D109" s="374"/>
      <c r="E109" s="374"/>
      <c r="F109" s="375"/>
      <c r="G109" s="375"/>
      <c r="H109" s="375"/>
      <c r="I109" s="376"/>
      <c r="J109" s="376"/>
      <c r="K109" s="375"/>
      <c r="L109" s="377" t="str">
        <f t="shared" si="76"/>
        <v/>
      </c>
      <c r="M109" s="378" t="str">
        <f t="shared" si="77"/>
        <v/>
      </c>
      <c r="N109" s="379" t="str">
        <f t="shared" si="78"/>
        <v/>
      </c>
      <c r="O109" s="379" t="str">
        <f t="shared" si="79"/>
        <v/>
      </c>
      <c r="P109" s="465" t="str">
        <f t="shared" si="92"/>
        <v/>
      </c>
      <c r="Q109" s="378"/>
      <c r="R109" s="379"/>
      <c r="S109" s="379"/>
      <c r="T109" s="465"/>
      <c r="U109" s="378" t="str">
        <f t="shared" si="80"/>
        <v/>
      </c>
      <c r="V109" s="379" t="str">
        <f t="shared" si="81"/>
        <v/>
      </c>
      <c r="W109" s="382" t="str">
        <f t="shared" si="82"/>
        <v/>
      </c>
      <c r="X109" s="380" t="str">
        <f t="shared" si="55"/>
        <v/>
      </c>
      <c r="Y109" s="377" t="str">
        <f t="shared" si="56"/>
        <v/>
      </c>
      <c r="Z109" s="381" t="str">
        <f t="shared" ref="Z109:Z140" si="93">IF(I109="Ap",K109*$F$2,IF(I109="Bp",K109*$F$2*(1+$K$2),""))</f>
        <v/>
      </c>
      <c r="AA109" s="381" t="str">
        <f t="shared" ref="AA109:AA140" si="94">IF(I109="Ap",K109*$H$3*(1+$K$2),IF(I109="Bp",K109*$H$3*(1+$K$2),""))</f>
        <v/>
      </c>
      <c r="AB109" s="378" t="str">
        <f t="shared" ref="AB109:AB140" si="95">IF((I109="Bp")*(K109&lt;5),K109*$F$4*$H$4*(1+$K$2),"")</f>
        <v/>
      </c>
      <c r="AC109" s="379" t="str">
        <f t="shared" ref="AC109:AC140" si="96">IF((I109="Bp")*(K109&gt;=5)*(K109&lt;100),K109*$F$4*$H$4*(1+$K$2),"")</f>
        <v/>
      </c>
      <c r="AD109" s="380" t="str">
        <f t="shared" ref="AD109:AD140" si="97">IF((I109="Bp")*(K109&gt;=100),K109*$F$4*$H$4*(1+$K$2),"")</f>
        <v/>
      </c>
      <c r="AE109" s="378" t="str">
        <f t="shared" ref="AE109:AE140" si="98">IF((I109="Ap")*(K109&lt;5),K109*$F$5*$H$4*(1+$K$2),"")</f>
        <v/>
      </c>
      <c r="AF109" s="379" t="str">
        <f t="shared" ref="AF109:AF140" si="99">IF((I109="Ap")*(K109&gt;=5)*(K109&lt;100),K109*$F$5*$H$4*(1+$K$2),"")</f>
        <v/>
      </c>
      <c r="AG109" s="382" t="str">
        <f t="shared" ref="AG109:AG140" si="100">IF((I109="Ap")*(K109&gt;=100),K109*$F$5*$H$4*(1+$K$2),"")</f>
        <v/>
      </c>
      <c r="AH109" s="378" t="str">
        <f t="shared" ref="AH109:AH140" si="101">IF((I109="St"),(K109*$H$2/1000)*$H$5*(1+$K$2),"")</f>
        <v/>
      </c>
      <c r="AI109" s="380" t="str">
        <f t="shared" ref="AI109:AI140" si="102">IF((I109="RF"),K109*$F$3*(1+$K$2),"")</f>
        <v/>
      </c>
      <c r="AJ109" s="383" t="str">
        <f t="shared" ref="AJ109:AJ140" si="103">IF($I109="EB",(F109*(1+$K$2)),"")</f>
        <v/>
      </c>
      <c r="AK109" s="382" t="str">
        <f t="shared" si="68"/>
        <v/>
      </c>
      <c r="AL109" s="380" t="str">
        <f t="shared" si="69"/>
        <v/>
      </c>
      <c r="AM109" s="381" t="str">
        <f t="shared" ref="AM109:AM140" si="104">IF(I109="CsT",G109+((F109/5)*G109),IF(I109="CsL",F109,""))</f>
        <v/>
      </c>
      <c r="AN109" s="382" t="str">
        <f t="shared" ref="AN109:AN140" si="105">IF(I109="CsB",(2*F109+((F109/4)*G109)),"")</f>
        <v/>
      </c>
      <c r="AO109" s="378" t="str">
        <f t="shared" ref="AO109:AO140" si="106">IF(I109="Gf",G109,"")</f>
        <v/>
      </c>
      <c r="AP109" s="379" t="str">
        <f t="shared" ref="AP109:AP140" si="107">IF(I109="Ap",2*(F109*(1+$K$2))+2*G109,IF(I109="Bp",2*(F109*(1+$K$2))+2*G109,""))</f>
        <v/>
      </c>
      <c r="AQ109" s="379" t="str">
        <f t="shared" ref="AQ109:AQ140" si="108">IF(AO109=0,(F109*(1+$K$2)),"")</f>
        <v/>
      </c>
      <c r="AR109" s="379" t="str">
        <f t="shared" si="83"/>
        <v/>
      </c>
      <c r="AS109" s="379" t="str">
        <f t="shared" si="84"/>
        <v/>
      </c>
      <c r="AT109" s="384" t="str">
        <f t="shared" si="85"/>
        <v/>
      </c>
      <c r="AU109" s="384" t="str">
        <f t="shared" si="86"/>
        <v/>
      </c>
      <c r="AV109" s="384" t="str">
        <f t="shared" si="87"/>
        <v/>
      </c>
      <c r="AW109" s="384" t="str">
        <f t="shared" si="88"/>
        <v/>
      </c>
      <c r="AX109" s="384" t="str">
        <f t="shared" si="89"/>
        <v/>
      </c>
      <c r="AY109" s="384" t="str">
        <f t="shared" si="90"/>
        <v/>
      </c>
      <c r="AZ109" s="385" t="str">
        <f t="shared" si="91"/>
        <v/>
      </c>
      <c r="BA109" s="377" t="str">
        <f t="shared" ref="BA109:BA140" si="109">IF(I109="Sb",K109,"")</f>
        <v/>
      </c>
    </row>
    <row r="110" spans="1:53" x14ac:dyDescent="0.25">
      <c r="A110" s="372"/>
      <c r="B110" s="373"/>
      <c r="C110" s="373"/>
      <c r="D110" s="374"/>
      <c r="E110" s="374"/>
      <c r="F110" s="375"/>
      <c r="G110" s="375"/>
      <c r="H110" s="375"/>
      <c r="I110" s="376"/>
      <c r="J110" s="376"/>
      <c r="K110" s="375"/>
      <c r="L110" s="377" t="str">
        <f t="shared" si="76"/>
        <v/>
      </c>
      <c r="M110" s="378" t="str">
        <f t="shared" si="77"/>
        <v/>
      </c>
      <c r="N110" s="379" t="str">
        <f t="shared" si="78"/>
        <v/>
      </c>
      <c r="O110" s="379" t="str">
        <f t="shared" si="79"/>
        <v/>
      </c>
      <c r="P110" s="465" t="str">
        <f t="shared" si="92"/>
        <v/>
      </c>
      <c r="Q110" s="378"/>
      <c r="R110" s="379"/>
      <c r="S110" s="379"/>
      <c r="T110" s="465"/>
      <c r="U110" s="378" t="str">
        <f t="shared" si="80"/>
        <v/>
      </c>
      <c r="V110" s="379" t="str">
        <f t="shared" si="81"/>
        <v/>
      </c>
      <c r="W110" s="382" t="str">
        <f t="shared" si="82"/>
        <v/>
      </c>
      <c r="X110" s="380" t="str">
        <f t="shared" si="55"/>
        <v/>
      </c>
      <c r="Y110" s="377" t="str">
        <f t="shared" si="56"/>
        <v/>
      </c>
      <c r="Z110" s="381" t="str">
        <f t="shared" si="93"/>
        <v/>
      </c>
      <c r="AA110" s="381" t="str">
        <f t="shared" si="94"/>
        <v/>
      </c>
      <c r="AB110" s="378" t="str">
        <f t="shared" si="95"/>
        <v/>
      </c>
      <c r="AC110" s="379" t="str">
        <f t="shared" si="96"/>
        <v/>
      </c>
      <c r="AD110" s="380" t="str">
        <f t="shared" si="97"/>
        <v/>
      </c>
      <c r="AE110" s="378" t="str">
        <f t="shared" si="98"/>
        <v/>
      </c>
      <c r="AF110" s="379" t="str">
        <f t="shared" si="99"/>
        <v/>
      </c>
      <c r="AG110" s="382" t="str">
        <f t="shared" si="100"/>
        <v/>
      </c>
      <c r="AH110" s="378" t="str">
        <f t="shared" si="101"/>
        <v/>
      </c>
      <c r="AI110" s="380" t="str">
        <f t="shared" si="102"/>
        <v/>
      </c>
      <c r="AJ110" s="383" t="str">
        <f t="shared" si="103"/>
        <v/>
      </c>
      <c r="AK110" s="382" t="str">
        <f t="shared" si="68"/>
        <v/>
      </c>
      <c r="AL110" s="380" t="str">
        <f t="shared" si="69"/>
        <v/>
      </c>
      <c r="AM110" s="381" t="str">
        <f t="shared" si="104"/>
        <v/>
      </c>
      <c r="AN110" s="382" t="str">
        <f t="shared" si="105"/>
        <v/>
      </c>
      <c r="AO110" s="378" t="str">
        <f t="shared" si="106"/>
        <v/>
      </c>
      <c r="AP110" s="379" t="str">
        <f t="shared" si="107"/>
        <v/>
      </c>
      <c r="AQ110" s="379" t="str">
        <f t="shared" si="108"/>
        <v/>
      </c>
      <c r="AR110" s="379" t="str">
        <f t="shared" si="83"/>
        <v/>
      </c>
      <c r="AS110" s="379" t="str">
        <f t="shared" si="84"/>
        <v/>
      </c>
      <c r="AT110" s="384" t="str">
        <f t="shared" si="85"/>
        <v/>
      </c>
      <c r="AU110" s="384" t="str">
        <f t="shared" si="86"/>
        <v/>
      </c>
      <c r="AV110" s="384" t="str">
        <f t="shared" si="87"/>
        <v/>
      </c>
      <c r="AW110" s="384" t="str">
        <f t="shared" si="88"/>
        <v/>
      </c>
      <c r="AX110" s="384" t="str">
        <f t="shared" si="89"/>
        <v/>
      </c>
      <c r="AY110" s="384" t="str">
        <f t="shared" si="90"/>
        <v/>
      </c>
      <c r="AZ110" s="385" t="str">
        <f t="shared" si="91"/>
        <v/>
      </c>
      <c r="BA110" s="377" t="str">
        <f t="shared" si="109"/>
        <v/>
      </c>
    </row>
    <row r="111" spans="1:53" x14ac:dyDescent="0.25">
      <c r="A111" s="372"/>
      <c r="B111" s="373"/>
      <c r="C111" s="373"/>
      <c r="D111" s="374"/>
      <c r="E111" s="374"/>
      <c r="F111" s="375"/>
      <c r="G111" s="375"/>
      <c r="H111" s="375"/>
      <c r="I111" s="376"/>
      <c r="J111" s="376"/>
      <c r="K111" s="375"/>
      <c r="L111" s="377" t="str">
        <f t="shared" si="76"/>
        <v/>
      </c>
      <c r="M111" s="378" t="str">
        <f t="shared" si="77"/>
        <v/>
      </c>
      <c r="N111" s="379" t="str">
        <f t="shared" si="78"/>
        <v/>
      </c>
      <c r="O111" s="379" t="str">
        <f t="shared" si="79"/>
        <v/>
      </c>
      <c r="P111" s="465" t="str">
        <f t="shared" si="92"/>
        <v/>
      </c>
      <c r="Q111" s="378"/>
      <c r="R111" s="379"/>
      <c r="S111" s="379"/>
      <c r="T111" s="465"/>
      <c r="U111" s="378" t="str">
        <f t="shared" si="80"/>
        <v/>
      </c>
      <c r="V111" s="379" t="str">
        <f t="shared" si="81"/>
        <v/>
      </c>
      <c r="W111" s="382" t="str">
        <f t="shared" si="82"/>
        <v/>
      </c>
      <c r="X111" s="380" t="str">
        <f t="shared" si="55"/>
        <v/>
      </c>
      <c r="Y111" s="377" t="str">
        <f t="shared" si="56"/>
        <v/>
      </c>
      <c r="Z111" s="381" t="str">
        <f t="shared" si="93"/>
        <v/>
      </c>
      <c r="AA111" s="381" t="str">
        <f t="shared" si="94"/>
        <v/>
      </c>
      <c r="AB111" s="378" t="str">
        <f t="shared" si="95"/>
        <v/>
      </c>
      <c r="AC111" s="379" t="str">
        <f t="shared" si="96"/>
        <v/>
      </c>
      <c r="AD111" s="380" t="str">
        <f t="shared" si="97"/>
        <v/>
      </c>
      <c r="AE111" s="378" t="str">
        <f t="shared" si="98"/>
        <v/>
      </c>
      <c r="AF111" s="379" t="str">
        <f t="shared" si="99"/>
        <v/>
      </c>
      <c r="AG111" s="382" t="str">
        <f t="shared" si="100"/>
        <v/>
      </c>
      <c r="AH111" s="378" t="str">
        <f t="shared" si="101"/>
        <v/>
      </c>
      <c r="AI111" s="380" t="str">
        <f t="shared" si="102"/>
        <v/>
      </c>
      <c r="AJ111" s="383" t="str">
        <f t="shared" si="103"/>
        <v/>
      </c>
      <c r="AK111" s="382" t="str">
        <f t="shared" si="68"/>
        <v/>
      </c>
      <c r="AL111" s="380" t="str">
        <f t="shared" si="69"/>
        <v/>
      </c>
      <c r="AM111" s="381" t="str">
        <f t="shared" si="104"/>
        <v/>
      </c>
      <c r="AN111" s="382" t="str">
        <f t="shared" si="105"/>
        <v/>
      </c>
      <c r="AO111" s="378" t="str">
        <f t="shared" si="106"/>
        <v/>
      </c>
      <c r="AP111" s="379" t="str">
        <f t="shared" si="107"/>
        <v/>
      </c>
      <c r="AQ111" s="379" t="str">
        <f t="shared" si="108"/>
        <v/>
      </c>
      <c r="AR111" s="379" t="str">
        <f t="shared" si="83"/>
        <v/>
      </c>
      <c r="AS111" s="379" t="str">
        <f t="shared" si="84"/>
        <v/>
      </c>
      <c r="AT111" s="384" t="str">
        <f t="shared" si="85"/>
        <v/>
      </c>
      <c r="AU111" s="384" t="str">
        <f t="shared" si="86"/>
        <v/>
      </c>
      <c r="AV111" s="384" t="str">
        <f t="shared" si="87"/>
        <v/>
      </c>
      <c r="AW111" s="384" t="str">
        <f t="shared" si="88"/>
        <v/>
      </c>
      <c r="AX111" s="384" t="str">
        <f t="shared" si="89"/>
        <v/>
      </c>
      <c r="AY111" s="384" t="str">
        <f t="shared" si="90"/>
        <v/>
      </c>
      <c r="AZ111" s="385" t="str">
        <f t="shared" si="91"/>
        <v/>
      </c>
      <c r="BA111" s="377" t="str">
        <f t="shared" si="109"/>
        <v/>
      </c>
    </row>
    <row r="112" spans="1:53" ht="12" customHeight="1" x14ac:dyDescent="0.25">
      <c r="A112" s="372"/>
      <c r="B112" s="373"/>
      <c r="C112" s="373"/>
      <c r="D112" s="374"/>
      <c r="E112" s="374"/>
      <c r="F112" s="375"/>
      <c r="G112" s="375"/>
      <c r="H112" s="375"/>
      <c r="I112" s="376"/>
      <c r="J112" s="376"/>
      <c r="K112" s="375"/>
      <c r="L112" s="377" t="str">
        <f t="shared" si="76"/>
        <v/>
      </c>
      <c r="M112" s="378" t="str">
        <f t="shared" si="77"/>
        <v/>
      </c>
      <c r="N112" s="379" t="str">
        <f t="shared" si="78"/>
        <v/>
      </c>
      <c r="O112" s="379" t="str">
        <f t="shared" si="79"/>
        <v/>
      </c>
      <c r="P112" s="465" t="str">
        <f t="shared" si="92"/>
        <v/>
      </c>
      <c r="Q112" s="378"/>
      <c r="R112" s="379"/>
      <c r="S112" s="379"/>
      <c r="T112" s="465"/>
      <c r="U112" s="378" t="str">
        <f t="shared" si="80"/>
        <v/>
      </c>
      <c r="V112" s="379" t="str">
        <f t="shared" si="81"/>
        <v/>
      </c>
      <c r="W112" s="382" t="str">
        <f t="shared" si="82"/>
        <v/>
      </c>
      <c r="X112" s="380" t="str">
        <f t="shared" si="55"/>
        <v/>
      </c>
      <c r="Y112" s="377" t="str">
        <f t="shared" si="56"/>
        <v/>
      </c>
      <c r="Z112" s="381" t="str">
        <f t="shared" si="93"/>
        <v/>
      </c>
      <c r="AA112" s="381" t="str">
        <f t="shared" si="94"/>
        <v/>
      </c>
      <c r="AB112" s="378" t="str">
        <f t="shared" si="95"/>
        <v/>
      </c>
      <c r="AC112" s="379" t="str">
        <f t="shared" si="96"/>
        <v/>
      </c>
      <c r="AD112" s="380" t="str">
        <f t="shared" si="97"/>
        <v/>
      </c>
      <c r="AE112" s="378" t="str">
        <f t="shared" si="98"/>
        <v/>
      </c>
      <c r="AF112" s="379" t="str">
        <f t="shared" si="99"/>
        <v/>
      </c>
      <c r="AG112" s="382" t="str">
        <f t="shared" si="100"/>
        <v/>
      </c>
      <c r="AH112" s="378" t="str">
        <f t="shared" si="101"/>
        <v/>
      </c>
      <c r="AI112" s="380" t="str">
        <f t="shared" si="102"/>
        <v/>
      </c>
      <c r="AJ112" s="383" t="str">
        <f t="shared" si="103"/>
        <v/>
      </c>
      <c r="AK112" s="382" t="str">
        <f t="shared" si="68"/>
        <v/>
      </c>
      <c r="AL112" s="380" t="str">
        <f t="shared" si="69"/>
        <v/>
      </c>
      <c r="AM112" s="381" t="str">
        <f t="shared" si="104"/>
        <v/>
      </c>
      <c r="AN112" s="382" t="str">
        <f t="shared" si="105"/>
        <v/>
      </c>
      <c r="AO112" s="378" t="str">
        <f t="shared" si="106"/>
        <v/>
      </c>
      <c r="AP112" s="379" t="str">
        <f t="shared" si="107"/>
        <v/>
      </c>
      <c r="AQ112" s="379" t="str">
        <f t="shared" si="108"/>
        <v/>
      </c>
      <c r="AR112" s="379" t="str">
        <f t="shared" si="83"/>
        <v/>
      </c>
      <c r="AS112" s="379" t="str">
        <f t="shared" si="84"/>
        <v/>
      </c>
      <c r="AT112" s="384" t="str">
        <f t="shared" si="85"/>
        <v/>
      </c>
      <c r="AU112" s="384" t="str">
        <f t="shared" si="86"/>
        <v/>
      </c>
      <c r="AV112" s="384" t="str">
        <f t="shared" si="87"/>
        <v/>
      </c>
      <c r="AW112" s="384" t="str">
        <f t="shared" si="88"/>
        <v/>
      </c>
      <c r="AX112" s="384" t="str">
        <f t="shared" si="89"/>
        <v/>
      </c>
      <c r="AY112" s="384" t="str">
        <f t="shared" si="90"/>
        <v/>
      </c>
      <c r="AZ112" s="385" t="str">
        <f t="shared" si="91"/>
        <v/>
      </c>
      <c r="BA112" s="377" t="str">
        <f t="shared" si="109"/>
        <v/>
      </c>
    </row>
    <row r="113" spans="1:53" x14ac:dyDescent="0.25">
      <c r="A113" s="372"/>
      <c r="B113" s="373"/>
      <c r="C113" s="373"/>
      <c r="D113" s="374"/>
      <c r="E113" s="374"/>
      <c r="F113" s="375"/>
      <c r="G113" s="375"/>
      <c r="H113" s="375"/>
      <c r="I113" s="376"/>
      <c r="J113" s="376"/>
      <c r="K113" s="375"/>
      <c r="L113" s="377" t="str">
        <f t="shared" si="76"/>
        <v/>
      </c>
      <c r="M113" s="378" t="str">
        <f t="shared" si="77"/>
        <v/>
      </c>
      <c r="N113" s="379" t="str">
        <f t="shared" si="78"/>
        <v/>
      </c>
      <c r="O113" s="379" t="str">
        <f t="shared" si="79"/>
        <v/>
      </c>
      <c r="P113" s="465" t="str">
        <f t="shared" si="92"/>
        <v/>
      </c>
      <c r="Q113" s="378"/>
      <c r="R113" s="379"/>
      <c r="S113" s="379"/>
      <c r="T113" s="465"/>
      <c r="U113" s="378" t="str">
        <f t="shared" si="80"/>
        <v/>
      </c>
      <c r="V113" s="379" t="str">
        <f t="shared" si="81"/>
        <v/>
      </c>
      <c r="W113" s="382" t="str">
        <f t="shared" si="82"/>
        <v/>
      </c>
      <c r="X113" s="380" t="str">
        <f t="shared" si="55"/>
        <v/>
      </c>
      <c r="Y113" s="377" t="str">
        <f t="shared" si="56"/>
        <v/>
      </c>
      <c r="Z113" s="381" t="str">
        <f t="shared" si="93"/>
        <v/>
      </c>
      <c r="AA113" s="381" t="str">
        <f t="shared" si="94"/>
        <v/>
      </c>
      <c r="AB113" s="378" t="str">
        <f t="shared" si="95"/>
        <v/>
      </c>
      <c r="AC113" s="379" t="str">
        <f t="shared" si="96"/>
        <v/>
      </c>
      <c r="AD113" s="380" t="str">
        <f t="shared" si="97"/>
        <v/>
      </c>
      <c r="AE113" s="378" t="str">
        <f t="shared" si="98"/>
        <v/>
      </c>
      <c r="AF113" s="379" t="str">
        <f t="shared" si="99"/>
        <v/>
      </c>
      <c r="AG113" s="382" t="str">
        <f t="shared" si="100"/>
        <v/>
      </c>
      <c r="AH113" s="378" t="str">
        <f t="shared" si="101"/>
        <v/>
      </c>
      <c r="AI113" s="380" t="str">
        <f t="shared" si="102"/>
        <v/>
      </c>
      <c r="AJ113" s="383" t="str">
        <f t="shared" si="103"/>
        <v/>
      </c>
      <c r="AK113" s="382" t="str">
        <f t="shared" si="68"/>
        <v/>
      </c>
      <c r="AL113" s="380" t="str">
        <f t="shared" si="69"/>
        <v/>
      </c>
      <c r="AM113" s="381" t="str">
        <f t="shared" si="104"/>
        <v/>
      </c>
      <c r="AN113" s="382" t="str">
        <f t="shared" si="105"/>
        <v/>
      </c>
      <c r="AO113" s="378" t="str">
        <f t="shared" si="106"/>
        <v/>
      </c>
      <c r="AP113" s="379" t="str">
        <f t="shared" si="107"/>
        <v/>
      </c>
      <c r="AQ113" s="379" t="str">
        <f t="shared" si="108"/>
        <v/>
      </c>
      <c r="AR113" s="379" t="str">
        <f t="shared" si="83"/>
        <v/>
      </c>
      <c r="AS113" s="379" t="str">
        <f t="shared" si="84"/>
        <v/>
      </c>
      <c r="AT113" s="384" t="str">
        <f t="shared" si="85"/>
        <v/>
      </c>
      <c r="AU113" s="384" t="str">
        <f t="shared" si="86"/>
        <v/>
      </c>
      <c r="AV113" s="384" t="str">
        <f t="shared" si="87"/>
        <v/>
      </c>
      <c r="AW113" s="384" t="str">
        <f t="shared" si="88"/>
        <v/>
      </c>
      <c r="AX113" s="384" t="str">
        <f t="shared" si="89"/>
        <v/>
      </c>
      <c r="AY113" s="384" t="str">
        <f t="shared" si="90"/>
        <v/>
      </c>
      <c r="AZ113" s="385" t="str">
        <f t="shared" si="91"/>
        <v/>
      </c>
      <c r="BA113" s="377" t="str">
        <f t="shared" si="109"/>
        <v/>
      </c>
    </row>
    <row r="114" spans="1:53" x14ac:dyDescent="0.25">
      <c r="A114" s="372"/>
      <c r="B114" s="373"/>
      <c r="C114" s="373"/>
      <c r="D114" s="374"/>
      <c r="E114" s="374"/>
      <c r="F114" s="375"/>
      <c r="G114" s="375"/>
      <c r="H114" s="375"/>
      <c r="I114" s="376"/>
      <c r="J114" s="376"/>
      <c r="K114" s="375"/>
      <c r="L114" s="377" t="str">
        <f t="shared" si="76"/>
        <v/>
      </c>
      <c r="M114" s="378" t="str">
        <f t="shared" si="77"/>
        <v/>
      </c>
      <c r="N114" s="379" t="str">
        <f t="shared" si="78"/>
        <v/>
      </c>
      <c r="O114" s="379" t="str">
        <f t="shared" si="79"/>
        <v/>
      </c>
      <c r="P114" s="465" t="str">
        <f t="shared" si="92"/>
        <v/>
      </c>
      <c r="Q114" s="378"/>
      <c r="R114" s="379"/>
      <c r="S114" s="379"/>
      <c r="T114" s="465"/>
      <c r="U114" s="378" t="str">
        <f t="shared" si="80"/>
        <v/>
      </c>
      <c r="V114" s="379" t="str">
        <f t="shared" si="81"/>
        <v/>
      </c>
      <c r="W114" s="382" t="str">
        <f t="shared" si="82"/>
        <v/>
      </c>
      <c r="X114" s="380" t="str">
        <f t="shared" si="55"/>
        <v/>
      </c>
      <c r="Y114" s="377" t="str">
        <f t="shared" si="56"/>
        <v/>
      </c>
      <c r="Z114" s="381" t="str">
        <f t="shared" si="93"/>
        <v/>
      </c>
      <c r="AA114" s="381" t="str">
        <f t="shared" si="94"/>
        <v/>
      </c>
      <c r="AB114" s="378" t="str">
        <f t="shared" si="95"/>
        <v/>
      </c>
      <c r="AC114" s="379" t="str">
        <f t="shared" si="96"/>
        <v/>
      </c>
      <c r="AD114" s="380" t="str">
        <f t="shared" si="97"/>
        <v/>
      </c>
      <c r="AE114" s="378" t="str">
        <f t="shared" si="98"/>
        <v/>
      </c>
      <c r="AF114" s="379" t="str">
        <f t="shared" si="99"/>
        <v/>
      </c>
      <c r="AG114" s="382" t="str">
        <f t="shared" si="100"/>
        <v/>
      </c>
      <c r="AH114" s="378" t="str">
        <f t="shared" si="101"/>
        <v/>
      </c>
      <c r="AI114" s="380" t="str">
        <f t="shared" si="102"/>
        <v/>
      </c>
      <c r="AJ114" s="383" t="str">
        <f t="shared" si="103"/>
        <v/>
      </c>
      <c r="AK114" s="382" t="str">
        <f t="shared" si="68"/>
        <v/>
      </c>
      <c r="AL114" s="380" t="str">
        <f t="shared" si="69"/>
        <v/>
      </c>
      <c r="AM114" s="381" t="str">
        <f t="shared" si="104"/>
        <v/>
      </c>
      <c r="AN114" s="382" t="str">
        <f t="shared" si="105"/>
        <v/>
      </c>
      <c r="AO114" s="378" t="str">
        <f t="shared" si="106"/>
        <v/>
      </c>
      <c r="AP114" s="379" t="str">
        <f t="shared" si="107"/>
        <v/>
      </c>
      <c r="AQ114" s="379" t="str">
        <f t="shared" si="108"/>
        <v/>
      </c>
      <c r="AR114" s="379" t="str">
        <f t="shared" si="83"/>
        <v/>
      </c>
      <c r="AS114" s="379" t="str">
        <f t="shared" si="84"/>
        <v/>
      </c>
      <c r="AT114" s="384" t="str">
        <f t="shared" si="85"/>
        <v/>
      </c>
      <c r="AU114" s="384" t="str">
        <f t="shared" si="86"/>
        <v/>
      </c>
      <c r="AV114" s="384" t="str">
        <f t="shared" si="87"/>
        <v/>
      </c>
      <c r="AW114" s="384" t="str">
        <f t="shared" si="88"/>
        <v/>
      </c>
      <c r="AX114" s="384" t="str">
        <f t="shared" si="89"/>
        <v/>
      </c>
      <c r="AY114" s="384" t="str">
        <f t="shared" si="90"/>
        <v/>
      </c>
      <c r="AZ114" s="385" t="str">
        <f t="shared" si="91"/>
        <v/>
      </c>
      <c r="BA114" s="377" t="str">
        <f t="shared" si="109"/>
        <v/>
      </c>
    </row>
    <row r="115" spans="1:53" x14ac:dyDescent="0.25">
      <c r="A115" s="372"/>
      <c r="B115" s="373"/>
      <c r="C115" s="373"/>
      <c r="D115" s="374"/>
      <c r="E115" s="374"/>
      <c r="F115" s="375"/>
      <c r="G115" s="375"/>
      <c r="H115" s="375"/>
      <c r="I115" s="376"/>
      <c r="J115" s="376"/>
      <c r="K115" s="375"/>
      <c r="L115" s="377" t="str">
        <f t="shared" si="76"/>
        <v/>
      </c>
      <c r="M115" s="378" t="str">
        <f t="shared" si="77"/>
        <v/>
      </c>
      <c r="N115" s="379" t="str">
        <f t="shared" si="78"/>
        <v/>
      </c>
      <c r="O115" s="379" t="str">
        <f t="shared" si="79"/>
        <v/>
      </c>
      <c r="P115" s="465" t="str">
        <f t="shared" si="92"/>
        <v/>
      </c>
      <c r="Q115" s="378"/>
      <c r="R115" s="379"/>
      <c r="S115" s="379"/>
      <c r="T115" s="465"/>
      <c r="U115" s="378" t="str">
        <f t="shared" si="80"/>
        <v/>
      </c>
      <c r="V115" s="379" t="str">
        <f t="shared" si="81"/>
        <v/>
      </c>
      <c r="W115" s="382" t="str">
        <f t="shared" si="82"/>
        <v/>
      </c>
      <c r="X115" s="380" t="str">
        <f t="shared" si="55"/>
        <v/>
      </c>
      <c r="Y115" s="377" t="str">
        <f t="shared" si="56"/>
        <v/>
      </c>
      <c r="Z115" s="381" t="str">
        <f t="shared" si="93"/>
        <v/>
      </c>
      <c r="AA115" s="381" t="str">
        <f t="shared" si="94"/>
        <v/>
      </c>
      <c r="AB115" s="378" t="str">
        <f t="shared" si="95"/>
        <v/>
      </c>
      <c r="AC115" s="379" t="str">
        <f t="shared" si="96"/>
        <v/>
      </c>
      <c r="AD115" s="380" t="str">
        <f t="shared" si="97"/>
        <v/>
      </c>
      <c r="AE115" s="378" t="str">
        <f t="shared" si="98"/>
        <v/>
      </c>
      <c r="AF115" s="379" t="str">
        <f t="shared" si="99"/>
        <v/>
      </c>
      <c r="AG115" s="382" t="str">
        <f t="shared" si="100"/>
        <v/>
      </c>
      <c r="AH115" s="378" t="str">
        <f t="shared" si="101"/>
        <v/>
      </c>
      <c r="AI115" s="380" t="str">
        <f t="shared" si="102"/>
        <v/>
      </c>
      <c r="AJ115" s="383" t="str">
        <f t="shared" si="103"/>
        <v/>
      </c>
      <c r="AK115" s="382" t="str">
        <f t="shared" si="68"/>
        <v/>
      </c>
      <c r="AL115" s="380" t="str">
        <f t="shared" si="69"/>
        <v/>
      </c>
      <c r="AM115" s="381" t="str">
        <f t="shared" si="104"/>
        <v/>
      </c>
      <c r="AN115" s="382" t="str">
        <f t="shared" si="105"/>
        <v/>
      </c>
      <c r="AO115" s="378" t="str">
        <f t="shared" si="106"/>
        <v/>
      </c>
      <c r="AP115" s="379" t="str">
        <f t="shared" si="107"/>
        <v/>
      </c>
      <c r="AQ115" s="379" t="str">
        <f t="shared" si="108"/>
        <v/>
      </c>
      <c r="AR115" s="379" t="str">
        <f t="shared" si="83"/>
        <v/>
      </c>
      <c r="AS115" s="379" t="str">
        <f t="shared" si="84"/>
        <v/>
      </c>
      <c r="AT115" s="384" t="str">
        <f t="shared" si="85"/>
        <v/>
      </c>
      <c r="AU115" s="384" t="str">
        <f t="shared" si="86"/>
        <v/>
      </c>
      <c r="AV115" s="384" t="str">
        <f t="shared" si="87"/>
        <v/>
      </c>
      <c r="AW115" s="384" t="str">
        <f t="shared" si="88"/>
        <v/>
      </c>
      <c r="AX115" s="384" t="str">
        <f t="shared" si="89"/>
        <v/>
      </c>
      <c r="AY115" s="384" t="str">
        <f t="shared" si="90"/>
        <v/>
      </c>
      <c r="AZ115" s="385" t="str">
        <f t="shared" si="91"/>
        <v/>
      </c>
      <c r="BA115" s="377" t="str">
        <f t="shared" si="109"/>
        <v/>
      </c>
    </row>
    <row r="116" spans="1:53" x14ac:dyDescent="0.25">
      <c r="A116" s="372"/>
      <c r="B116" s="373"/>
      <c r="C116" s="373"/>
      <c r="D116" s="374"/>
      <c r="E116" s="374"/>
      <c r="F116" s="375"/>
      <c r="G116" s="375"/>
      <c r="H116" s="375"/>
      <c r="I116" s="376"/>
      <c r="J116" s="376"/>
      <c r="K116" s="375"/>
      <c r="L116" s="377" t="str">
        <f t="shared" si="76"/>
        <v/>
      </c>
      <c r="M116" s="378" t="str">
        <f t="shared" si="77"/>
        <v/>
      </c>
      <c r="N116" s="379" t="str">
        <f t="shared" si="78"/>
        <v/>
      </c>
      <c r="O116" s="379" t="str">
        <f t="shared" si="79"/>
        <v/>
      </c>
      <c r="P116" s="465" t="str">
        <f t="shared" si="92"/>
        <v/>
      </c>
      <c r="Q116" s="378"/>
      <c r="R116" s="379"/>
      <c r="S116" s="379"/>
      <c r="T116" s="465"/>
      <c r="U116" s="378" t="str">
        <f t="shared" si="80"/>
        <v/>
      </c>
      <c r="V116" s="379" t="str">
        <f t="shared" si="81"/>
        <v/>
      </c>
      <c r="W116" s="382" t="str">
        <f t="shared" si="82"/>
        <v/>
      </c>
      <c r="X116" s="380" t="str">
        <f t="shared" si="55"/>
        <v/>
      </c>
      <c r="Y116" s="377" t="str">
        <f t="shared" si="56"/>
        <v/>
      </c>
      <c r="Z116" s="381" t="str">
        <f t="shared" si="93"/>
        <v/>
      </c>
      <c r="AA116" s="381" t="str">
        <f t="shared" si="94"/>
        <v/>
      </c>
      <c r="AB116" s="378" t="str">
        <f t="shared" si="95"/>
        <v/>
      </c>
      <c r="AC116" s="379" t="str">
        <f t="shared" si="96"/>
        <v/>
      </c>
      <c r="AD116" s="380" t="str">
        <f t="shared" si="97"/>
        <v/>
      </c>
      <c r="AE116" s="378" t="str">
        <f t="shared" si="98"/>
        <v/>
      </c>
      <c r="AF116" s="379" t="str">
        <f t="shared" si="99"/>
        <v/>
      </c>
      <c r="AG116" s="382" t="str">
        <f t="shared" si="100"/>
        <v/>
      </c>
      <c r="AH116" s="378" t="str">
        <f t="shared" si="101"/>
        <v/>
      </c>
      <c r="AI116" s="380" t="str">
        <f t="shared" si="102"/>
        <v/>
      </c>
      <c r="AJ116" s="383" t="str">
        <f t="shared" si="103"/>
        <v/>
      </c>
      <c r="AK116" s="382" t="str">
        <f t="shared" si="68"/>
        <v/>
      </c>
      <c r="AL116" s="380" t="str">
        <f t="shared" si="69"/>
        <v/>
      </c>
      <c r="AM116" s="381" t="str">
        <f t="shared" si="104"/>
        <v/>
      </c>
      <c r="AN116" s="382" t="str">
        <f t="shared" si="105"/>
        <v/>
      </c>
      <c r="AO116" s="378" t="str">
        <f t="shared" si="106"/>
        <v/>
      </c>
      <c r="AP116" s="379" t="str">
        <f t="shared" si="107"/>
        <v/>
      </c>
      <c r="AQ116" s="379" t="str">
        <f t="shared" si="108"/>
        <v/>
      </c>
      <c r="AR116" s="379" t="str">
        <f t="shared" si="83"/>
        <v/>
      </c>
      <c r="AS116" s="379" t="str">
        <f t="shared" si="84"/>
        <v/>
      </c>
      <c r="AT116" s="384" t="str">
        <f t="shared" si="85"/>
        <v/>
      </c>
      <c r="AU116" s="384" t="str">
        <f t="shared" si="86"/>
        <v/>
      </c>
      <c r="AV116" s="384" t="str">
        <f t="shared" si="87"/>
        <v/>
      </c>
      <c r="AW116" s="384" t="str">
        <f t="shared" si="88"/>
        <v/>
      </c>
      <c r="AX116" s="384" t="str">
        <f t="shared" si="89"/>
        <v/>
      </c>
      <c r="AY116" s="384" t="str">
        <f t="shared" si="90"/>
        <v/>
      </c>
      <c r="AZ116" s="385" t="str">
        <f t="shared" si="91"/>
        <v/>
      </c>
      <c r="BA116" s="377" t="str">
        <f t="shared" si="109"/>
        <v/>
      </c>
    </row>
    <row r="117" spans="1:53" x14ac:dyDescent="0.25">
      <c r="A117" s="372"/>
      <c r="B117" s="373"/>
      <c r="C117" s="373"/>
      <c r="D117" s="374"/>
      <c r="E117" s="374"/>
      <c r="F117" s="375"/>
      <c r="G117" s="375"/>
      <c r="H117" s="375"/>
      <c r="I117" s="376"/>
      <c r="J117" s="376"/>
      <c r="K117" s="375"/>
      <c r="L117" s="377" t="str">
        <f t="shared" si="76"/>
        <v/>
      </c>
      <c r="M117" s="378" t="str">
        <f t="shared" si="77"/>
        <v/>
      </c>
      <c r="N117" s="379" t="str">
        <f t="shared" si="78"/>
        <v/>
      </c>
      <c r="O117" s="379" t="str">
        <f t="shared" si="79"/>
        <v/>
      </c>
      <c r="P117" s="465" t="str">
        <f t="shared" si="92"/>
        <v/>
      </c>
      <c r="Q117" s="378"/>
      <c r="R117" s="379"/>
      <c r="S117" s="379"/>
      <c r="T117" s="465"/>
      <c r="U117" s="378" t="str">
        <f t="shared" si="80"/>
        <v/>
      </c>
      <c r="V117" s="379" t="str">
        <f t="shared" si="81"/>
        <v/>
      </c>
      <c r="W117" s="382" t="str">
        <f t="shared" si="82"/>
        <v/>
      </c>
      <c r="X117" s="380" t="str">
        <f t="shared" si="55"/>
        <v/>
      </c>
      <c r="Y117" s="377" t="str">
        <f t="shared" si="56"/>
        <v/>
      </c>
      <c r="Z117" s="381" t="str">
        <f t="shared" si="93"/>
        <v/>
      </c>
      <c r="AA117" s="381" t="str">
        <f t="shared" si="94"/>
        <v/>
      </c>
      <c r="AB117" s="378" t="str">
        <f t="shared" si="95"/>
        <v/>
      </c>
      <c r="AC117" s="379" t="str">
        <f t="shared" si="96"/>
        <v/>
      </c>
      <c r="AD117" s="380" t="str">
        <f t="shared" si="97"/>
        <v/>
      </c>
      <c r="AE117" s="378" t="str">
        <f t="shared" si="98"/>
        <v/>
      </c>
      <c r="AF117" s="379" t="str">
        <f t="shared" si="99"/>
        <v/>
      </c>
      <c r="AG117" s="382" t="str">
        <f t="shared" si="100"/>
        <v/>
      </c>
      <c r="AH117" s="378" t="str">
        <f t="shared" si="101"/>
        <v/>
      </c>
      <c r="AI117" s="380" t="str">
        <f t="shared" si="102"/>
        <v/>
      </c>
      <c r="AJ117" s="383" t="str">
        <f t="shared" si="103"/>
        <v/>
      </c>
      <c r="AK117" s="382" t="str">
        <f t="shared" si="68"/>
        <v/>
      </c>
      <c r="AL117" s="380" t="str">
        <f t="shared" si="69"/>
        <v/>
      </c>
      <c r="AM117" s="381" t="str">
        <f t="shared" si="104"/>
        <v/>
      </c>
      <c r="AN117" s="382" t="str">
        <f t="shared" si="105"/>
        <v/>
      </c>
      <c r="AO117" s="378" t="str">
        <f t="shared" si="106"/>
        <v/>
      </c>
      <c r="AP117" s="379" t="str">
        <f t="shared" si="107"/>
        <v/>
      </c>
      <c r="AQ117" s="379" t="str">
        <f t="shared" si="108"/>
        <v/>
      </c>
      <c r="AR117" s="379" t="str">
        <f t="shared" si="83"/>
        <v/>
      </c>
      <c r="AS117" s="379" t="str">
        <f t="shared" si="84"/>
        <v/>
      </c>
      <c r="AT117" s="384" t="str">
        <f t="shared" si="85"/>
        <v/>
      </c>
      <c r="AU117" s="384" t="str">
        <f t="shared" si="86"/>
        <v/>
      </c>
      <c r="AV117" s="384" t="str">
        <f t="shared" si="87"/>
        <v/>
      </c>
      <c r="AW117" s="384" t="str">
        <f t="shared" si="88"/>
        <v/>
      </c>
      <c r="AX117" s="384" t="str">
        <f t="shared" si="89"/>
        <v/>
      </c>
      <c r="AY117" s="384" t="str">
        <f t="shared" si="90"/>
        <v/>
      </c>
      <c r="AZ117" s="385" t="str">
        <f t="shared" si="91"/>
        <v/>
      </c>
      <c r="BA117" s="377" t="str">
        <f t="shared" si="109"/>
        <v/>
      </c>
    </row>
    <row r="118" spans="1:53" x14ac:dyDescent="0.25">
      <c r="A118" s="372"/>
      <c r="B118" s="373"/>
      <c r="C118" s="373"/>
      <c r="D118" s="374"/>
      <c r="E118" s="374"/>
      <c r="F118" s="375"/>
      <c r="G118" s="375"/>
      <c r="H118" s="375"/>
      <c r="I118" s="376"/>
      <c r="J118" s="376"/>
      <c r="K118" s="375"/>
      <c r="L118" s="377" t="str">
        <f t="shared" si="76"/>
        <v/>
      </c>
      <c r="M118" s="378" t="str">
        <f t="shared" si="77"/>
        <v/>
      </c>
      <c r="N118" s="379" t="str">
        <f t="shared" si="78"/>
        <v/>
      </c>
      <c r="O118" s="379" t="str">
        <f t="shared" si="79"/>
        <v/>
      </c>
      <c r="P118" s="465" t="str">
        <f t="shared" si="92"/>
        <v/>
      </c>
      <c r="Q118" s="378"/>
      <c r="R118" s="379"/>
      <c r="S118" s="379"/>
      <c r="T118" s="465"/>
      <c r="U118" s="378" t="str">
        <f t="shared" si="80"/>
        <v/>
      </c>
      <c r="V118" s="379" t="str">
        <f t="shared" si="81"/>
        <v/>
      </c>
      <c r="W118" s="382" t="str">
        <f t="shared" si="82"/>
        <v/>
      </c>
      <c r="X118" s="380" t="str">
        <f t="shared" si="55"/>
        <v/>
      </c>
      <c r="Y118" s="377" t="str">
        <f t="shared" si="56"/>
        <v/>
      </c>
      <c r="Z118" s="381" t="str">
        <f t="shared" si="93"/>
        <v/>
      </c>
      <c r="AA118" s="381" t="str">
        <f t="shared" si="94"/>
        <v/>
      </c>
      <c r="AB118" s="378" t="str">
        <f t="shared" si="95"/>
        <v/>
      </c>
      <c r="AC118" s="379" t="str">
        <f t="shared" si="96"/>
        <v/>
      </c>
      <c r="AD118" s="380" t="str">
        <f t="shared" si="97"/>
        <v/>
      </c>
      <c r="AE118" s="378" t="str">
        <f t="shared" si="98"/>
        <v/>
      </c>
      <c r="AF118" s="379" t="str">
        <f t="shared" si="99"/>
        <v/>
      </c>
      <c r="AG118" s="382" t="str">
        <f t="shared" si="100"/>
        <v/>
      </c>
      <c r="AH118" s="378" t="str">
        <f t="shared" si="101"/>
        <v/>
      </c>
      <c r="AI118" s="380" t="str">
        <f t="shared" si="102"/>
        <v/>
      </c>
      <c r="AJ118" s="383" t="str">
        <f t="shared" si="103"/>
        <v/>
      </c>
      <c r="AK118" s="382" t="str">
        <f t="shared" si="68"/>
        <v/>
      </c>
      <c r="AL118" s="380" t="str">
        <f t="shared" si="69"/>
        <v/>
      </c>
      <c r="AM118" s="381" t="str">
        <f t="shared" si="104"/>
        <v/>
      </c>
      <c r="AN118" s="382" t="str">
        <f t="shared" si="105"/>
        <v/>
      </c>
      <c r="AO118" s="378" t="str">
        <f t="shared" si="106"/>
        <v/>
      </c>
      <c r="AP118" s="379" t="str">
        <f t="shared" si="107"/>
        <v/>
      </c>
      <c r="AQ118" s="379" t="str">
        <f t="shared" si="108"/>
        <v/>
      </c>
      <c r="AR118" s="379" t="str">
        <f t="shared" si="83"/>
        <v/>
      </c>
      <c r="AS118" s="379" t="str">
        <f t="shared" si="84"/>
        <v/>
      </c>
      <c r="AT118" s="384" t="str">
        <f t="shared" si="85"/>
        <v/>
      </c>
      <c r="AU118" s="384" t="str">
        <f t="shared" si="86"/>
        <v/>
      </c>
      <c r="AV118" s="384" t="str">
        <f t="shared" si="87"/>
        <v/>
      </c>
      <c r="AW118" s="384" t="str">
        <f t="shared" si="88"/>
        <v/>
      </c>
      <c r="AX118" s="384" t="str">
        <f t="shared" si="89"/>
        <v/>
      </c>
      <c r="AY118" s="384" t="str">
        <f t="shared" si="90"/>
        <v/>
      </c>
      <c r="AZ118" s="385" t="str">
        <f t="shared" si="91"/>
        <v/>
      </c>
      <c r="BA118" s="377" t="str">
        <f t="shared" si="109"/>
        <v/>
      </c>
    </row>
    <row r="119" spans="1:53" x14ac:dyDescent="0.25">
      <c r="A119" s="372"/>
      <c r="B119" s="373"/>
      <c r="C119" s="373"/>
      <c r="D119" s="374"/>
      <c r="E119" s="374"/>
      <c r="F119" s="375"/>
      <c r="G119" s="375"/>
      <c r="H119" s="375"/>
      <c r="I119" s="376"/>
      <c r="J119" s="376"/>
      <c r="K119" s="375"/>
      <c r="L119" s="377" t="str">
        <f t="shared" si="76"/>
        <v/>
      </c>
      <c r="M119" s="378" t="str">
        <f t="shared" si="77"/>
        <v/>
      </c>
      <c r="N119" s="379" t="str">
        <f t="shared" si="78"/>
        <v/>
      </c>
      <c r="O119" s="379" t="str">
        <f t="shared" si="79"/>
        <v/>
      </c>
      <c r="P119" s="465" t="str">
        <f t="shared" si="92"/>
        <v/>
      </c>
      <c r="Q119" s="378"/>
      <c r="R119" s="379"/>
      <c r="S119" s="379"/>
      <c r="T119" s="465"/>
      <c r="U119" s="378" t="str">
        <f t="shared" si="80"/>
        <v/>
      </c>
      <c r="V119" s="379" t="str">
        <f t="shared" si="81"/>
        <v/>
      </c>
      <c r="W119" s="382" t="str">
        <f t="shared" si="82"/>
        <v/>
      </c>
      <c r="X119" s="380" t="str">
        <f t="shared" si="55"/>
        <v/>
      </c>
      <c r="Y119" s="377" t="str">
        <f t="shared" si="56"/>
        <v/>
      </c>
      <c r="Z119" s="381" t="str">
        <f t="shared" si="93"/>
        <v/>
      </c>
      <c r="AA119" s="381" t="str">
        <f t="shared" si="94"/>
        <v/>
      </c>
      <c r="AB119" s="378" t="str">
        <f t="shared" si="95"/>
        <v/>
      </c>
      <c r="AC119" s="379" t="str">
        <f t="shared" si="96"/>
        <v/>
      </c>
      <c r="AD119" s="380" t="str">
        <f t="shared" si="97"/>
        <v/>
      </c>
      <c r="AE119" s="378" t="str">
        <f t="shared" si="98"/>
        <v/>
      </c>
      <c r="AF119" s="379" t="str">
        <f t="shared" si="99"/>
        <v/>
      </c>
      <c r="AG119" s="382" t="str">
        <f t="shared" si="100"/>
        <v/>
      </c>
      <c r="AH119" s="378" t="str">
        <f t="shared" si="101"/>
        <v/>
      </c>
      <c r="AI119" s="380" t="str">
        <f t="shared" si="102"/>
        <v/>
      </c>
      <c r="AJ119" s="383" t="str">
        <f t="shared" si="103"/>
        <v/>
      </c>
      <c r="AK119" s="382" t="str">
        <f t="shared" si="68"/>
        <v/>
      </c>
      <c r="AL119" s="380" t="str">
        <f t="shared" si="69"/>
        <v/>
      </c>
      <c r="AM119" s="381" t="str">
        <f t="shared" si="104"/>
        <v/>
      </c>
      <c r="AN119" s="382" t="str">
        <f t="shared" si="105"/>
        <v/>
      </c>
      <c r="AO119" s="378" t="str">
        <f t="shared" si="106"/>
        <v/>
      </c>
      <c r="AP119" s="379" t="str">
        <f t="shared" si="107"/>
        <v/>
      </c>
      <c r="AQ119" s="379" t="str">
        <f t="shared" si="108"/>
        <v/>
      </c>
      <c r="AR119" s="379" t="str">
        <f t="shared" si="83"/>
        <v/>
      </c>
      <c r="AS119" s="379" t="str">
        <f t="shared" si="84"/>
        <v/>
      </c>
      <c r="AT119" s="384" t="str">
        <f t="shared" si="85"/>
        <v/>
      </c>
      <c r="AU119" s="384" t="str">
        <f t="shared" si="86"/>
        <v/>
      </c>
      <c r="AV119" s="384" t="str">
        <f t="shared" si="87"/>
        <v/>
      </c>
      <c r="AW119" s="384" t="str">
        <f t="shared" si="88"/>
        <v/>
      </c>
      <c r="AX119" s="384" t="str">
        <f t="shared" si="89"/>
        <v/>
      </c>
      <c r="AY119" s="384" t="str">
        <f t="shared" si="90"/>
        <v/>
      </c>
      <c r="AZ119" s="385" t="str">
        <f t="shared" si="91"/>
        <v/>
      </c>
      <c r="BA119" s="377" t="str">
        <f t="shared" si="109"/>
        <v/>
      </c>
    </row>
    <row r="120" spans="1:53" x14ac:dyDescent="0.25">
      <c r="A120" s="372"/>
      <c r="B120" s="373"/>
      <c r="C120" s="373"/>
      <c r="D120" s="374"/>
      <c r="E120" s="374"/>
      <c r="F120" s="375"/>
      <c r="G120" s="375"/>
      <c r="H120" s="375"/>
      <c r="I120" s="376"/>
      <c r="J120" s="376"/>
      <c r="K120" s="375"/>
      <c r="L120" s="377" t="str">
        <f t="shared" si="76"/>
        <v/>
      </c>
      <c r="M120" s="378" t="str">
        <f t="shared" si="77"/>
        <v/>
      </c>
      <c r="N120" s="379" t="str">
        <f t="shared" si="78"/>
        <v/>
      </c>
      <c r="O120" s="379" t="str">
        <f t="shared" si="79"/>
        <v/>
      </c>
      <c r="P120" s="465" t="str">
        <f t="shared" si="92"/>
        <v/>
      </c>
      <c r="Q120" s="378"/>
      <c r="R120" s="379"/>
      <c r="S120" s="379"/>
      <c r="T120" s="465"/>
      <c r="U120" s="378" t="str">
        <f t="shared" si="80"/>
        <v/>
      </c>
      <c r="V120" s="379" t="str">
        <f t="shared" si="81"/>
        <v/>
      </c>
      <c r="W120" s="382" t="str">
        <f t="shared" si="82"/>
        <v/>
      </c>
      <c r="X120" s="380" t="str">
        <f t="shared" si="55"/>
        <v/>
      </c>
      <c r="Y120" s="377" t="str">
        <f t="shared" si="56"/>
        <v/>
      </c>
      <c r="Z120" s="381" t="str">
        <f t="shared" si="93"/>
        <v/>
      </c>
      <c r="AA120" s="381" t="str">
        <f t="shared" si="94"/>
        <v/>
      </c>
      <c r="AB120" s="378" t="str">
        <f t="shared" si="95"/>
        <v/>
      </c>
      <c r="AC120" s="379" t="str">
        <f t="shared" si="96"/>
        <v/>
      </c>
      <c r="AD120" s="380" t="str">
        <f t="shared" si="97"/>
        <v/>
      </c>
      <c r="AE120" s="378" t="str">
        <f t="shared" si="98"/>
        <v/>
      </c>
      <c r="AF120" s="379" t="str">
        <f t="shared" si="99"/>
        <v/>
      </c>
      <c r="AG120" s="382" t="str">
        <f t="shared" si="100"/>
        <v/>
      </c>
      <c r="AH120" s="378" t="str">
        <f t="shared" si="101"/>
        <v/>
      </c>
      <c r="AI120" s="380" t="str">
        <f t="shared" si="102"/>
        <v/>
      </c>
      <c r="AJ120" s="383" t="str">
        <f t="shared" si="103"/>
        <v/>
      </c>
      <c r="AK120" s="382" t="str">
        <f t="shared" si="68"/>
        <v/>
      </c>
      <c r="AL120" s="380" t="str">
        <f t="shared" si="69"/>
        <v/>
      </c>
      <c r="AM120" s="381" t="str">
        <f t="shared" si="104"/>
        <v/>
      </c>
      <c r="AN120" s="382" t="str">
        <f t="shared" si="105"/>
        <v/>
      </c>
      <c r="AO120" s="378" t="str">
        <f t="shared" si="106"/>
        <v/>
      </c>
      <c r="AP120" s="379" t="str">
        <f t="shared" si="107"/>
        <v/>
      </c>
      <c r="AQ120" s="379" t="str">
        <f t="shared" si="108"/>
        <v/>
      </c>
      <c r="AR120" s="379" t="str">
        <f t="shared" si="83"/>
        <v/>
      </c>
      <c r="AS120" s="379" t="str">
        <f t="shared" si="84"/>
        <v/>
      </c>
      <c r="AT120" s="384" t="str">
        <f t="shared" si="85"/>
        <v/>
      </c>
      <c r="AU120" s="384" t="str">
        <f t="shared" si="86"/>
        <v/>
      </c>
      <c r="AV120" s="384" t="str">
        <f t="shared" si="87"/>
        <v/>
      </c>
      <c r="AW120" s="384" t="str">
        <f t="shared" si="88"/>
        <v/>
      </c>
      <c r="AX120" s="384" t="str">
        <f t="shared" si="89"/>
        <v/>
      </c>
      <c r="AY120" s="384" t="str">
        <f t="shared" si="90"/>
        <v/>
      </c>
      <c r="AZ120" s="385" t="str">
        <f t="shared" si="91"/>
        <v/>
      </c>
      <c r="BA120" s="377" t="str">
        <f t="shared" si="109"/>
        <v/>
      </c>
    </row>
    <row r="121" spans="1:53" x14ac:dyDescent="0.25">
      <c r="A121" s="372"/>
      <c r="B121" s="373"/>
      <c r="C121" s="373"/>
      <c r="D121" s="374"/>
      <c r="E121" s="374"/>
      <c r="F121" s="375"/>
      <c r="G121" s="375"/>
      <c r="H121" s="375"/>
      <c r="I121" s="376"/>
      <c r="J121" s="376"/>
      <c r="K121" s="375"/>
      <c r="L121" s="377" t="str">
        <f t="shared" si="76"/>
        <v/>
      </c>
      <c r="M121" s="378" t="str">
        <f t="shared" si="77"/>
        <v/>
      </c>
      <c r="N121" s="379" t="str">
        <f t="shared" si="78"/>
        <v/>
      </c>
      <c r="O121" s="379" t="str">
        <f t="shared" si="79"/>
        <v/>
      </c>
      <c r="P121" s="465" t="str">
        <f t="shared" si="92"/>
        <v/>
      </c>
      <c r="Q121" s="378"/>
      <c r="R121" s="379"/>
      <c r="S121" s="379"/>
      <c r="T121" s="465"/>
      <c r="U121" s="378" t="str">
        <f t="shared" si="80"/>
        <v/>
      </c>
      <c r="V121" s="379" t="str">
        <f t="shared" si="81"/>
        <v/>
      </c>
      <c r="W121" s="382" t="str">
        <f t="shared" si="82"/>
        <v/>
      </c>
      <c r="X121" s="380" t="str">
        <f t="shared" si="55"/>
        <v/>
      </c>
      <c r="Y121" s="377" t="str">
        <f t="shared" si="56"/>
        <v/>
      </c>
      <c r="Z121" s="381" t="str">
        <f t="shared" si="93"/>
        <v/>
      </c>
      <c r="AA121" s="381" t="str">
        <f t="shared" si="94"/>
        <v/>
      </c>
      <c r="AB121" s="378" t="str">
        <f t="shared" si="95"/>
        <v/>
      </c>
      <c r="AC121" s="379" t="str">
        <f t="shared" si="96"/>
        <v/>
      </c>
      <c r="AD121" s="380" t="str">
        <f t="shared" si="97"/>
        <v/>
      </c>
      <c r="AE121" s="378" t="str">
        <f t="shared" si="98"/>
        <v/>
      </c>
      <c r="AF121" s="379" t="str">
        <f t="shared" si="99"/>
        <v/>
      </c>
      <c r="AG121" s="382" t="str">
        <f t="shared" si="100"/>
        <v/>
      </c>
      <c r="AH121" s="378" t="str">
        <f t="shared" si="101"/>
        <v/>
      </c>
      <c r="AI121" s="380" t="str">
        <f t="shared" si="102"/>
        <v/>
      </c>
      <c r="AJ121" s="383" t="str">
        <f t="shared" si="103"/>
        <v/>
      </c>
      <c r="AK121" s="382" t="str">
        <f t="shared" si="68"/>
        <v/>
      </c>
      <c r="AL121" s="380" t="str">
        <f t="shared" si="69"/>
        <v/>
      </c>
      <c r="AM121" s="381" t="str">
        <f t="shared" si="104"/>
        <v/>
      </c>
      <c r="AN121" s="382" t="str">
        <f t="shared" si="105"/>
        <v/>
      </c>
      <c r="AO121" s="378" t="str">
        <f t="shared" si="106"/>
        <v/>
      </c>
      <c r="AP121" s="379" t="str">
        <f t="shared" si="107"/>
        <v/>
      </c>
      <c r="AQ121" s="379" t="str">
        <f t="shared" si="108"/>
        <v/>
      </c>
      <c r="AR121" s="379" t="str">
        <f t="shared" si="83"/>
        <v/>
      </c>
      <c r="AS121" s="379" t="str">
        <f t="shared" si="84"/>
        <v/>
      </c>
      <c r="AT121" s="384" t="str">
        <f t="shared" si="85"/>
        <v/>
      </c>
      <c r="AU121" s="384" t="str">
        <f t="shared" si="86"/>
        <v/>
      </c>
      <c r="AV121" s="384" t="str">
        <f t="shared" si="87"/>
        <v/>
      </c>
      <c r="AW121" s="384" t="str">
        <f t="shared" si="88"/>
        <v/>
      </c>
      <c r="AX121" s="384" t="str">
        <f t="shared" si="89"/>
        <v/>
      </c>
      <c r="AY121" s="384" t="str">
        <f t="shared" si="90"/>
        <v/>
      </c>
      <c r="AZ121" s="385" t="str">
        <f t="shared" si="91"/>
        <v/>
      </c>
      <c r="BA121" s="377" t="str">
        <f t="shared" si="109"/>
        <v/>
      </c>
    </row>
    <row r="122" spans="1:53" x14ac:dyDescent="0.25">
      <c r="A122" s="372"/>
      <c r="B122" s="373"/>
      <c r="C122" s="373"/>
      <c r="D122" s="374"/>
      <c r="E122" s="374"/>
      <c r="F122" s="375"/>
      <c r="G122" s="375"/>
      <c r="H122" s="375"/>
      <c r="I122" s="376"/>
      <c r="J122" s="376"/>
      <c r="K122" s="375"/>
      <c r="L122" s="377" t="str">
        <f t="shared" si="76"/>
        <v/>
      </c>
      <c r="M122" s="378" t="str">
        <f t="shared" si="77"/>
        <v/>
      </c>
      <c r="N122" s="379" t="str">
        <f t="shared" si="78"/>
        <v/>
      </c>
      <c r="O122" s="379" t="str">
        <f t="shared" si="79"/>
        <v/>
      </c>
      <c r="P122" s="465" t="str">
        <f t="shared" si="92"/>
        <v/>
      </c>
      <c r="Q122" s="378"/>
      <c r="R122" s="379"/>
      <c r="S122" s="379"/>
      <c r="T122" s="465"/>
      <c r="U122" s="378" t="str">
        <f t="shared" si="80"/>
        <v/>
      </c>
      <c r="V122" s="379" t="str">
        <f t="shared" si="81"/>
        <v/>
      </c>
      <c r="W122" s="382" t="str">
        <f t="shared" si="82"/>
        <v/>
      </c>
      <c r="X122" s="380" t="str">
        <f t="shared" si="55"/>
        <v/>
      </c>
      <c r="Y122" s="377" t="str">
        <f t="shared" si="56"/>
        <v/>
      </c>
      <c r="Z122" s="381" t="str">
        <f t="shared" si="93"/>
        <v/>
      </c>
      <c r="AA122" s="381" t="str">
        <f t="shared" si="94"/>
        <v/>
      </c>
      <c r="AB122" s="378" t="str">
        <f t="shared" si="95"/>
        <v/>
      </c>
      <c r="AC122" s="379" t="str">
        <f t="shared" si="96"/>
        <v/>
      </c>
      <c r="AD122" s="380" t="str">
        <f t="shared" si="97"/>
        <v/>
      </c>
      <c r="AE122" s="378" t="str">
        <f t="shared" si="98"/>
        <v/>
      </c>
      <c r="AF122" s="379" t="str">
        <f t="shared" si="99"/>
        <v/>
      </c>
      <c r="AG122" s="382" t="str">
        <f t="shared" si="100"/>
        <v/>
      </c>
      <c r="AH122" s="378" t="str">
        <f t="shared" si="101"/>
        <v/>
      </c>
      <c r="AI122" s="380" t="str">
        <f t="shared" si="102"/>
        <v/>
      </c>
      <c r="AJ122" s="383" t="str">
        <f t="shared" si="103"/>
        <v/>
      </c>
      <c r="AK122" s="382" t="str">
        <f t="shared" si="68"/>
        <v/>
      </c>
      <c r="AL122" s="380" t="str">
        <f t="shared" si="69"/>
        <v/>
      </c>
      <c r="AM122" s="381" t="str">
        <f t="shared" si="104"/>
        <v/>
      </c>
      <c r="AN122" s="382" t="str">
        <f t="shared" si="105"/>
        <v/>
      </c>
      <c r="AO122" s="378" t="str">
        <f t="shared" si="106"/>
        <v/>
      </c>
      <c r="AP122" s="379" t="str">
        <f t="shared" si="107"/>
        <v/>
      </c>
      <c r="AQ122" s="379" t="str">
        <f t="shared" si="108"/>
        <v/>
      </c>
      <c r="AR122" s="379" t="str">
        <f t="shared" si="83"/>
        <v/>
      </c>
      <c r="AS122" s="379" t="str">
        <f t="shared" si="84"/>
        <v/>
      </c>
      <c r="AT122" s="384" t="str">
        <f t="shared" si="85"/>
        <v/>
      </c>
      <c r="AU122" s="384" t="str">
        <f t="shared" si="86"/>
        <v/>
      </c>
      <c r="AV122" s="384" t="str">
        <f t="shared" si="87"/>
        <v/>
      </c>
      <c r="AW122" s="384" t="str">
        <f t="shared" si="88"/>
        <v/>
      </c>
      <c r="AX122" s="384" t="str">
        <f t="shared" si="89"/>
        <v/>
      </c>
      <c r="AY122" s="384" t="str">
        <f t="shared" si="90"/>
        <v/>
      </c>
      <c r="AZ122" s="385" t="str">
        <f t="shared" si="91"/>
        <v/>
      </c>
      <c r="BA122" s="377" t="str">
        <f t="shared" si="109"/>
        <v/>
      </c>
    </row>
    <row r="123" spans="1:53" x14ac:dyDescent="0.25">
      <c r="A123" s="372"/>
      <c r="B123" s="373"/>
      <c r="C123" s="373"/>
      <c r="D123" s="374"/>
      <c r="E123" s="374"/>
      <c r="F123" s="375"/>
      <c r="G123" s="375"/>
      <c r="H123" s="375"/>
      <c r="I123" s="376"/>
      <c r="J123" s="376"/>
      <c r="K123" s="375"/>
      <c r="L123" s="377" t="str">
        <f t="shared" si="76"/>
        <v/>
      </c>
      <c r="M123" s="378" t="str">
        <f t="shared" si="77"/>
        <v/>
      </c>
      <c r="N123" s="379" t="str">
        <f t="shared" si="78"/>
        <v/>
      </c>
      <c r="O123" s="379" t="str">
        <f t="shared" si="79"/>
        <v/>
      </c>
      <c r="P123" s="465" t="str">
        <f t="shared" si="92"/>
        <v/>
      </c>
      <c r="Q123" s="378"/>
      <c r="R123" s="379"/>
      <c r="S123" s="379"/>
      <c r="T123" s="465"/>
      <c r="U123" s="378" t="str">
        <f t="shared" si="80"/>
        <v/>
      </c>
      <c r="V123" s="379" t="str">
        <f t="shared" si="81"/>
        <v/>
      </c>
      <c r="W123" s="382" t="str">
        <f t="shared" si="82"/>
        <v/>
      </c>
      <c r="X123" s="380" t="str">
        <f t="shared" si="55"/>
        <v/>
      </c>
      <c r="Y123" s="377" t="str">
        <f t="shared" si="56"/>
        <v/>
      </c>
      <c r="Z123" s="381" t="str">
        <f t="shared" si="93"/>
        <v/>
      </c>
      <c r="AA123" s="381" t="str">
        <f t="shared" si="94"/>
        <v/>
      </c>
      <c r="AB123" s="378" t="str">
        <f t="shared" si="95"/>
        <v/>
      </c>
      <c r="AC123" s="379" t="str">
        <f t="shared" si="96"/>
        <v/>
      </c>
      <c r="AD123" s="380" t="str">
        <f t="shared" si="97"/>
        <v/>
      </c>
      <c r="AE123" s="378" t="str">
        <f t="shared" si="98"/>
        <v/>
      </c>
      <c r="AF123" s="379" t="str">
        <f t="shared" si="99"/>
        <v/>
      </c>
      <c r="AG123" s="382" t="str">
        <f t="shared" si="100"/>
        <v/>
      </c>
      <c r="AH123" s="378" t="str">
        <f t="shared" si="101"/>
        <v/>
      </c>
      <c r="AI123" s="380" t="str">
        <f t="shared" si="102"/>
        <v/>
      </c>
      <c r="AJ123" s="383" t="str">
        <f t="shared" si="103"/>
        <v/>
      </c>
      <c r="AK123" s="382" t="str">
        <f t="shared" si="68"/>
        <v/>
      </c>
      <c r="AL123" s="380" t="str">
        <f t="shared" si="69"/>
        <v/>
      </c>
      <c r="AM123" s="381" t="str">
        <f t="shared" si="104"/>
        <v/>
      </c>
      <c r="AN123" s="382" t="str">
        <f t="shared" si="105"/>
        <v/>
      </c>
      <c r="AO123" s="378" t="str">
        <f t="shared" si="106"/>
        <v/>
      </c>
      <c r="AP123" s="379" t="str">
        <f t="shared" si="107"/>
        <v/>
      </c>
      <c r="AQ123" s="379" t="str">
        <f t="shared" si="108"/>
        <v/>
      </c>
      <c r="AR123" s="379" t="str">
        <f t="shared" si="83"/>
        <v/>
      </c>
      <c r="AS123" s="379" t="str">
        <f t="shared" si="84"/>
        <v/>
      </c>
      <c r="AT123" s="384" t="str">
        <f t="shared" si="85"/>
        <v/>
      </c>
      <c r="AU123" s="384" t="str">
        <f t="shared" si="86"/>
        <v/>
      </c>
      <c r="AV123" s="384" t="str">
        <f t="shared" si="87"/>
        <v/>
      </c>
      <c r="AW123" s="384" t="str">
        <f t="shared" si="88"/>
        <v/>
      </c>
      <c r="AX123" s="384" t="str">
        <f t="shared" si="89"/>
        <v/>
      </c>
      <c r="AY123" s="384" t="str">
        <f t="shared" si="90"/>
        <v/>
      </c>
      <c r="AZ123" s="385" t="str">
        <f t="shared" si="91"/>
        <v/>
      </c>
      <c r="BA123" s="377" t="str">
        <f t="shared" si="109"/>
        <v/>
      </c>
    </row>
    <row r="124" spans="1:53" x14ac:dyDescent="0.25">
      <c r="A124" s="372"/>
      <c r="B124" s="373"/>
      <c r="C124" s="373"/>
      <c r="D124" s="374"/>
      <c r="E124" s="374"/>
      <c r="F124" s="375"/>
      <c r="G124" s="375"/>
      <c r="H124" s="375"/>
      <c r="I124" s="376"/>
      <c r="J124" s="376"/>
      <c r="K124" s="375"/>
      <c r="L124" s="377" t="str">
        <f t="shared" si="76"/>
        <v/>
      </c>
      <c r="M124" s="378" t="str">
        <f t="shared" si="77"/>
        <v/>
      </c>
      <c r="N124" s="379" t="str">
        <f t="shared" si="78"/>
        <v/>
      </c>
      <c r="O124" s="379" t="str">
        <f t="shared" si="79"/>
        <v/>
      </c>
      <c r="P124" s="465" t="str">
        <f t="shared" si="92"/>
        <v/>
      </c>
      <c r="Q124" s="378"/>
      <c r="R124" s="379"/>
      <c r="S124" s="379"/>
      <c r="T124" s="465"/>
      <c r="U124" s="378" t="str">
        <f t="shared" si="80"/>
        <v/>
      </c>
      <c r="V124" s="379" t="str">
        <f t="shared" si="81"/>
        <v/>
      </c>
      <c r="W124" s="382" t="str">
        <f t="shared" si="82"/>
        <v/>
      </c>
      <c r="X124" s="380" t="str">
        <f t="shared" si="55"/>
        <v/>
      </c>
      <c r="Y124" s="377" t="str">
        <f t="shared" si="56"/>
        <v/>
      </c>
      <c r="Z124" s="381" t="str">
        <f t="shared" si="93"/>
        <v/>
      </c>
      <c r="AA124" s="381" t="str">
        <f t="shared" si="94"/>
        <v/>
      </c>
      <c r="AB124" s="378" t="str">
        <f t="shared" si="95"/>
        <v/>
      </c>
      <c r="AC124" s="379" t="str">
        <f t="shared" si="96"/>
        <v/>
      </c>
      <c r="AD124" s="380" t="str">
        <f t="shared" si="97"/>
        <v/>
      </c>
      <c r="AE124" s="378" t="str">
        <f t="shared" si="98"/>
        <v/>
      </c>
      <c r="AF124" s="379" t="str">
        <f t="shared" si="99"/>
        <v/>
      </c>
      <c r="AG124" s="382" t="str">
        <f t="shared" si="100"/>
        <v/>
      </c>
      <c r="AH124" s="378" t="str">
        <f t="shared" si="101"/>
        <v/>
      </c>
      <c r="AI124" s="380" t="str">
        <f t="shared" si="102"/>
        <v/>
      </c>
      <c r="AJ124" s="383" t="str">
        <f t="shared" si="103"/>
        <v/>
      </c>
      <c r="AK124" s="382" t="str">
        <f t="shared" si="68"/>
        <v/>
      </c>
      <c r="AL124" s="380" t="str">
        <f t="shared" si="69"/>
        <v/>
      </c>
      <c r="AM124" s="381" t="str">
        <f t="shared" si="104"/>
        <v/>
      </c>
      <c r="AN124" s="382" t="str">
        <f t="shared" si="105"/>
        <v/>
      </c>
      <c r="AO124" s="378" t="str">
        <f t="shared" si="106"/>
        <v/>
      </c>
      <c r="AP124" s="379" t="str">
        <f t="shared" si="107"/>
        <v/>
      </c>
      <c r="AQ124" s="379" t="str">
        <f t="shared" si="108"/>
        <v/>
      </c>
      <c r="AR124" s="379" t="str">
        <f t="shared" si="83"/>
        <v/>
      </c>
      <c r="AS124" s="379" t="str">
        <f t="shared" si="84"/>
        <v/>
      </c>
      <c r="AT124" s="384" t="str">
        <f t="shared" si="85"/>
        <v/>
      </c>
      <c r="AU124" s="384" t="str">
        <f t="shared" si="86"/>
        <v/>
      </c>
      <c r="AV124" s="384" t="str">
        <f t="shared" si="87"/>
        <v/>
      </c>
      <c r="AW124" s="384" t="str">
        <f t="shared" si="88"/>
        <v/>
      </c>
      <c r="AX124" s="384" t="str">
        <f t="shared" si="89"/>
        <v/>
      </c>
      <c r="AY124" s="384" t="str">
        <f t="shared" si="90"/>
        <v/>
      </c>
      <c r="AZ124" s="385" t="str">
        <f t="shared" si="91"/>
        <v/>
      </c>
      <c r="BA124" s="377" t="str">
        <f t="shared" si="109"/>
        <v/>
      </c>
    </row>
    <row r="125" spans="1:53" x14ac:dyDescent="0.25">
      <c r="A125" s="372"/>
      <c r="B125" s="373"/>
      <c r="C125" s="373"/>
      <c r="D125" s="374"/>
      <c r="E125" s="374"/>
      <c r="F125" s="375"/>
      <c r="G125" s="375"/>
      <c r="H125" s="375"/>
      <c r="I125" s="376"/>
      <c r="J125" s="376"/>
      <c r="K125" s="375"/>
      <c r="L125" s="377" t="str">
        <f t="shared" si="76"/>
        <v/>
      </c>
      <c r="M125" s="378" t="str">
        <f t="shared" si="77"/>
        <v/>
      </c>
      <c r="N125" s="379" t="str">
        <f t="shared" si="78"/>
        <v/>
      </c>
      <c r="O125" s="379" t="str">
        <f t="shared" si="79"/>
        <v/>
      </c>
      <c r="P125" s="465" t="str">
        <f t="shared" si="92"/>
        <v/>
      </c>
      <c r="Q125" s="378"/>
      <c r="R125" s="379"/>
      <c r="S125" s="379"/>
      <c r="T125" s="465"/>
      <c r="U125" s="378" t="str">
        <f t="shared" si="80"/>
        <v/>
      </c>
      <c r="V125" s="379" t="str">
        <f t="shared" si="81"/>
        <v/>
      </c>
      <c r="W125" s="382" t="str">
        <f t="shared" si="82"/>
        <v/>
      </c>
      <c r="X125" s="380" t="str">
        <f t="shared" si="55"/>
        <v/>
      </c>
      <c r="Y125" s="377" t="str">
        <f t="shared" si="56"/>
        <v/>
      </c>
      <c r="Z125" s="381" t="str">
        <f t="shared" si="93"/>
        <v/>
      </c>
      <c r="AA125" s="381" t="str">
        <f t="shared" si="94"/>
        <v/>
      </c>
      <c r="AB125" s="378" t="str">
        <f t="shared" si="95"/>
        <v/>
      </c>
      <c r="AC125" s="379" t="str">
        <f t="shared" si="96"/>
        <v/>
      </c>
      <c r="AD125" s="380" t="str">
        <f t="shared" si="97"/>
        <v/>
      </c>
      <c r="AE125" s="378" t="str">
        <f t="shared" si="98"/>
        <v/>
      </c>
      <c r="AF125" s="379" t="str">
        <f t="shared" si="99"/>
        <v/>
      </c>
      <c r="AG125" s="382" t="str">
        <f t="shared" si="100"/>
        <v/>
      </c>
      <c r="AH125" s="378" t="str">
        <f t="shared" si="101"/>
        <v/>
      </c>
      <c r="AI125" s="380" t="str">
        <f t="shared" si="102"/>
        <v/>
      </c>
      <c r="AJ125" s="383" t="str">
        <f t="shared" si="103"/>
        <v/>
      </c>
      <c r="AK125" s="382" t="str">
        <f t="shared" si="68"/>
        <v/>
      </c>
      <c r="AL125" s="380" t="str">
        <f t="shared" si="69"/>
        <v/>
      </c>
      <c r="AM125" s="381" t="str">
        <f t="shared" si="104"/>
        <v/>
      </c>
      <c r="AN125" s="382" t="str">
        <f t="shared" si="105"/>
        <v/>
      </c>
      <c r="AO125" s="378" t="str">
        <f t="shared" si="106"/>
        <v/>
      </c>
      <c r="AP125" s="379" t="str">
        <f t="shared" si="107"/>
        <v/>
      </c>
      <c r="AQ125" s="379" t="str">
        <f t="shared" si="108"/>
        <v/>
      </c>
      <c r="AR125" s="379" t="str">
        <f t="shared" si="83"/>
        <v/>
      </c>
      <c r="AS125" s="379" t="str">
        <f t="shared" si="84"/>
        <v/>
      </c>
      <c r="AT125" s="384" t="str">
        <f t="shared" si="85"/>
        <v/>
      </c>
      <c r="AU125" s="384" t="str">
        <f t="shared" si="86"/>
        <v/>
      </c>
      <c r="AV125" s="384" t="str">
        <f t="shared" si="87"/>
        <v/>
      </c>
      <c r="AW125" s="384" t="str">
        <f t="shared" si="88"/>
        <v/>
      </c>
      <c r="AX125" s="384" t="str">
        <f t="shared" si="89"/>
        <v/>
      </c>
      <c r="AY125" s="384" t="str">
        <f t="shared" si="90"/>
        <v/>
      </c>
      <c r="AZ125" s="385" t="str">
        <f t="shared" si="91"/>
        <v/>
      </c>
      <c r="BA125" s="377" t="str">
        <f t="shared" si="109"/>
        <v/>
      </c>
    </row>
    <row r="126" spans="1:53" x14ac:dyDescent="0.25">
      <c r="A126" s="372"/>
      <c r="B126" s="373"/>
      <c r="C126" s="373"/>
      <c r="D126" s="374"/>
      <c r="E126" s="374"/>
      <c r="F126" s="375"/>
      <c r="G126" s="375"/>
      <c r="H126" s="375"/>
      <c r="I126" s="376"/>
      <c r="J126" s="376"/>
      <c r="K126" s="375"/>
      <c r="L126" s="377" t="str">
        <f t="shared" si="76"/>
        <v/>
      </c>
      <c r="M126" s="378" t="str">
        <f t="shared" si="77"/>
        <v/>
      </c>
      <c r="N126" s="379" t="str">
        <f t="shared" si="78"/>
        <v/>
      </c>
      <c r="O126" s="379" t="str">
        <f t="shared" si="79"/>
        <v/>
      </c>
      <c r="P126" s="465" t="str">
        <f t="shared" si="92"/>
        <v/>
      </c>
      <c r="Q126" s="378"/>
      <c r="R126" s="379"/>
      <c r="S126" s="379"/>
      <c r="T126" s="465"/>
      <c r="U126" s="378" t="str">
        <f t="shared" si="80"/>
        <v/>
      </c>
      <c r="V126" s="379" t="str">
        <f t="shared" si="81"/>
        <v/>
      </c>
      <c r="W126" s="382" t="str">
        <f t="shared" si="82"/>
        <v/>
      </c>
      <c r="X126" s="380" t="str">
        <f t="shared" si="55"/>
        <v/>
      </c>
      <c r="Y126" s="377" t="str">
        <f t="shared" si="56"/>
        <v/>
      </c>
      <c r="Z126" s="381" t="str">
        <f t="shared" si="93"/>
        <v/>
      </c>
      <c r="AA126" s="381" t="str">
        <f t="shared" si="94"/>
        <v/>
      </c>
      <c r="AB126" s="378" t="str">
        <f t="shared" si="95"/>
        <v/>
      </c>
      <c r="AC126" s="379" t="str">
        <f t="shared" si="96"/>
        <v/>
      </c>
      <c r="AD126" s="380" t="str">
        <f t="shared" si="97"/>
        <v/>
      </c>
      <c r="AE126" s="378" t="str">
        <f t="shared" si="98"/>
        <v/>
      </c>
      <c r="AF126" s="379" t="str">
        <f t="shared" si="99"/>
        <v/>
      </c>
      <c r="AG126" s="382" t="str">
        <f t="shared" si="100"/>
        <v/>
      </c>
      <c r="AH126" s="378" t="str">
        <f t="shared" si="101"/>
        <v/>
      </c>
      <c r="AI126" s="380" t="str">
        <f t="shared" si="102"/>
        <v/>
      </c>
      <c r="AJ126" s="383" t="str">
        <f t="shared" si="103"/>
        <v/>
      </c>
      <c r="AK126" s="382" t="str">
        <f t="shared" si="68"/>
        <v/>
      </c>
      <c r="AL126" s="380" t="str">
        <f t="shared" si="69"/>
        <v/>
      </c>
      <c r="AM126" s="381" t="str">
        <f t="shared" si="104"/>
        <v/>
      </c>
      <c r="AN126" s="382" t="str">
        <f t="shared" si="105"/>
        <v/>
      </c>
      <c r="AO126" s="378" t="str">
        <f t="shared" si="106"/>
        <v/>
      </c>
      <c r="AP126" s="379" t="str">
        <f t="shared" si="107"/>
        <v/>
      </c>
      <c r="AQ126" s="379" t="str">
        <f t="shared" si="108"/>
        <v/>
      </c>
      <c r="AR126" s="379" t="str">
        <f t="shared" si="83"/>
        <v/>
      </c>
      <c r="AS126" s="379" t="str">
        <f t="shared" si="84"/>
        <v/>
      </c>
      <c r="AT126" s="384" t="str">
        <f t="shared" si="85"/>
        <v/>
      </c>
      <c r="AU126" s="384" t="str">
        <f t="shared" si="86"/>
        <v/>
      </c>
      <c r="AV126" s="384" t="str">
        <f t="shared" si="87"/>
        <v/>
      </c>
      <c r="AW126" s="384" t="str">
        <f t="shared" si="88"/>
        <v/>
      </c>
      <c r="AX126" s="384" t="str">
        <f t="shared" si="89"/>
        <v/>
      </c>
      <c r="AY126" s="384" t="str">
        <f t="shared" si="90"/>
        <v/>
      </c>
      <c r="AZ126" s="385" t="str">
        <f t="shared" si="91"/>
        <v/>
      </c>
      <c r="BA126" s="377" t="str">
        <f t="shared" si="109"/>
        <v/>
      </c>
    </row>
    <row r="127" spans="1:53" x14ac:dyDescent="0.25">
      <c r="A127" s="372"/>
      <c r="B127" s="373"/>
      <c r="C127" s="373"/>
      <c r="D127" s="374"/>
      <c r="E127" s="374"/>
      <c r="F127" s="375"/>
      <c r="G127" s="375"/>
      <c r="H127" s="375"/>
      <c r="I127" s="376"/>
      <c r="J127" s="376"/>
      <c r="K127" s="375"/>
      <c r="L127" s="377" t="str">
        <f t="shared" si="76"/>
        <v/>
      </c>
      <c r="M127" s="378" t="str">
        <f t="shared" si="77"/>
        <v/>
      </c>
      <c r="N127" s="379" t="str">
        <f t="shared" si="78"/>
        <v/>
      </c>
      <c r="O127" s="379" t="str">
        <f t="shared" si="79"/>
        <v/>
      </c>
      <c r="P127" s="465" t="str">
        <f t="shared" si="92"/>
        <v/>
      </c>
      <c r="Q127" s="378"/>
      <c r="R127" s="379"/>
      <c r="S127" s="379"/>
      <c r="T127" s="465"/>
      <c r="U127" s="378" t="str">
        <f t="shared" si="80"/>
        <v/>
      </c>
      <c r="V127" s="379" t="str">
        <f t="shared" si="81"/>
        <v/>
      </c>
      <c r="W127" s="382" t="str">
        <f t="shared" si="82"/>
        <v/>
      </c>
      <c r="X127" s="380" t="str">
        <f t="shared" si="55"/>
        <v/>
      </c>
      <c r="Y127" s="377" t="str">
        <f t="shared" si="56"/>
        <v/>
      </c>
      <c r="Z127" s="381" t="str">
        <f t="shared" si="93"/>
        <v/>
      </c>
      <c r="AA127" s="381" t="str">
        <f t="shared" si="94"/>
        <v/>
      </c>
      <c r="AB127" s="378" t="str">
        <f t="shared" si="95"/>
        <v/>
      </c>
      <c r="AC127" s="379" t="str">
        <f t="shared" si="96"/>
        <v/>
      </c>
      <c r="AD127" s="380" t="str">
        <f t="shared" si="97"/>
        <v/>
      </c>
      <c r="AE127" s="378" t="str">
        <f t="shared" si="98"/>
        <v/>
      </c>
      <c r="AF127" s="379" t="str">
        <f t="shared" si="99"/>
        <v/>
      </c>
      <c r="AG127" s="382" t="str">
        <f t="shared" si="100"/>
        <v/>
      </c>
      <c r="AH127" s="378" t="str">
        <f t="shared" si="101"/>
        <v/>
      </c>
      <c r="AI127" s="380" t="str">
        <f t="shared" si="102"/>
        <v/>
      </c>
      <c r="AJ127" s="383" t="str">
        <f t="shared" si="103"/>
        <v/>
      </c>
      <c r="AK127" s="382" t="str">
        <f t="shared" si="68"/>
        <v/>
      </c>
      <c r="AL127" s="380" t="str">
        <f t="shared" si="69"/>
        <v/>
      </c>
      <c r="AM127" s="381" t="str">
        <f t="shared" si="104"/>
        <v/>
      </c>
      <c r="AN127" s="382" t="str">
        <f t="shared" si="105"/>
        <v/>
      </c>
      <c r="AO127" s="378" t="str">
        <f t="shared" si="106"/>
        <v/>
      </c>
      <c r="AP127" s="379" t="str">
        <f t="shared" si="107"/>
        <v/>
      </c>
      <c r="AQ127" s="379" t="str">
        <f t="shared" si="108"/>
        <v/>
      </c>
      <c r="AR127" s="379" t="str">
        <f t="shared" si="83"/>
        <v/>
      </c>
      <c r="AS127" s="379" t="str">
        <f t="shared" si="84"/>
        <v/>
      </c>
      <c r="AT127" s="384" t="str">
        <f t="shared" si="85"/>
        <v/>
      </c>
      <c r="AU127" s="384" t="str">
        <f t="shared" si="86"/>
        <v/>
      </c>
      <c r="AV127" s="384" t="str">
        <f t="shared" si="87"/>
        <v/>
      </c>
      <c r="AW127" s="384" t="str">
        <f t="shared" si="88"/>
        <v/>
      </c>
      <c r="AX127" s="384" t="str">
        <f t="shared" si="89"/>
        <v/>
      </c>
      <c r="AY127" s="384" t="str">
        <f t="shared" si="90"/>
        <v/>
      </c>
      <c r="AZ127" s="385" t="str">
        <f t="shared" si="91"/>
        <v/>
      </c>
      <c r="BA127" s="377" t="str">
        <f t="shared" si="109"/>
        <v/>
      </c>
    </row>
    <row r="128" spans="1:53" x14ac:dyDescent="0.25">
      <c r="A128" s="372"/>
      <c r="B128" s="373"/>
      <c r="C128" s="373"/>
      <c r="D128" s="374"/>
      <c r="E128" s="374"/>
      <c r="F128" s="375"/>
      <c r="G128" s="375"/>
      <c r="H128" s="375"/>
      <c r="I128" s="376"/>
      <c r="J128" s="376"/>
      <c r="K128" s="375"/>
      <c r="L128" s="377" t="str">
        <f t="shared" si="76"/>
        <v/>
      </c>
      <c r="M128" s="378" t="str">
        <f t="shared" si="77"/>
        <v/>
      </c>
      <c r="N128" s="379" t="str">
        <f t="shared" si="78"/>
        <v/>
      </c>
      <c r="O128" s="379" t="str">
        <f t="shared" si="79"/>
        <v/>
      </c>
      <c r="P128" s="465" t="str">
        <f t="shared" si="92"/>
        <v/>
      </c>
      <c r="Q128" s="378"/>
      <c r="R128" s="379"/>
      <c r="S128" s="379"/>
      <c r="T128" s="465"/>
      <c r="U128" s="378" t="str">
        <f t="shared" si="80"/>
        <v/>
      </c>
      <c r="V128" s="379" t="str">
        <f t="shared" si="81"/>
        <v/>
      </c>
      <c r="W128" s="382" t="str">
        <f t="shared" si="82"/>
        <v/>
      </c>
      <c r="X128" s="380" t="str">
        <f t="shared" si="55"/>
        <v/>
      </c>
      <c r="Y128" s="377" t="str">
        <f t="shared" si="56"/>
        <v/>
      </c>
      <c r="Z128" s="381" t="str">
        <f t="shared" si="93"/>
        <v/>
      </c>
      <c r="AA128" s="381" t="str">
        <f t="shared" si="94"/>
        <v/>
      </c>
      <c r="AB128" s="378" t="str">
        <f t="shared" si="95"/>
        <v/>
      </c>
      <c r="AC128" s="379" t="str">
        <f t="shared" si="96"/>
        <v/>
      </c>
      <c r="AD128" s="380" t="str">
        <f t="shared" si="97"/>
        <v/>
      </c>
      <c r="AE128" s="378" t="str">
        <f t="shared" si="98"/>
        <v/>
      </c>
      <c r="AF128" s="379" t="str">
        <f t="shared" si="99"/>
        <v/>
      </c>
      <c r="AG128" s="382" t="str">
        <f t="shared" si="100"/>
        <v/>
      </c>
      <c r="AH128" s="378" t="str">
        <f t="shared" si="101"/>
        <v/>
      </c>
      <c r="AI128" s="380" t="str">
        <f t="shared" si="102"/>
        <v/>
      </c>
      <c r="AJ128" s="383" t="str">
        <f t="shared" si="103"/>
        <v/>
      </c>
      <c r="AK128" s="382" t="str">
        <f t="shared" si="68"/>
        <v/>
      </c>
      <c r="AL128" s="380" t="str">
        <f t="shared" si="69"/>
        <v/>
      </c>
      <c r="AM128" s="381" t="str">
        <f t="shared" si="104"/>
        <v/>
      </c>
      <c r="AN128" s="382" t="str">
        <f t="shared" si="105"/>
        <v/>
      </c>
      <c r="AO128" s="378" t="str">
        <f t="shared" si="106"/>
        <v/>
      </c>
      <c r="AP128" s="379" t="str">
        <f t="shared" si="107"/>
        <v/>
      </c>
      <c r="AQ128" s="379" t="str">
        <f t="shared" si="108"/>
        <v/>
      </c>
      <c r="AR128" s="379" t="str">
        <f t="shared" si="83"/>
        <v/>
      </c>
      <c r="AS128" s="379" t="str">
        <f t="shared" si="84"/>
        <v/>
      </c>
      <c r="AT128" s="384" t="str">
        <f t="shared" si="85"/>
        <v/>
      </c>
      <c r="AU128" s="384" t="str">
        <f t="shared" si="86"/>
        <v/>
      </c>
      <c r="AV128" s="384" t="str">
        <f t="shared" si="87"/>
        <v/>
      </c>
      <c r="AW128" s="384" t="str">
        <f t="shared" si="88"/>
        <v/>
      </c>
      <c r="AX128" s="384" t="str">
        <f t="shared" si="89"/>
        <v/>
      </c>
      <c r="AY128" s="384" t="str">
        <f t="shared" si="90"/>
        <v/>
      </c>
      <c r="AZ128" s="385" t="str">
        <f t="shared" si="91"/>
        <v/>
      </c>
      <c r="BA128" s="377" t="str">
        <f t="shared" si="109"/>
        <v/>
      </c>
    </row>
    <row r="129" spans="1:53" x14ac:dyDescent="0.25">
      <c r="A129" s="372"/>
      <c r="B129" s="373"/>
      <c r="C129" s="373"/>
      <c r="D129" s="374"/>
      <c r="E129" s="374"/>
      <c r="F129" s="375"/>
      <c r="G129" s="375"/>
      <c r="H129" s="375"/>
      <c r="I129" s="376"/>
      <c r="J129" s="376"/>
      <c r="K129" s="375"/>
      <c r="L129" s="377" t="str">
        <f t="shared" si="76"/>
        <v/>
      </c>
      <c r="M129" s="378" t="str">
        <f t="shared" si="77"/>
        <v/>
      </c>
      <c r="N129" s="379" t="str">
        <f t="shared" si="78"/>
        <v/>
      </c>
      <c r="O129" s="379" t="str">
        <f t="shared" si="79"/>
        <v/>
      </c>
      <c r="P129" s="465" t="str">
        <f t="shared" si="92"/>
        <v/>
      </c>
      <c r="Q129" s="378"/>
      <c r="R129" s="379"/>
      <c r="S129" s="379"/>
      <c r="T129" s="465"/>
      <c r="U129" s="378" t="str">
        <f t="shared" si="80"/>
        <v/>
      </c>
      <c r="V129" s="379" t="str">
        <f t="shared" si="81"/>
        <v/>
      </c>
      <c r="W129" s="382" t="str">
        <f t="shared" si="82"/>
        <v/>
      </c>
      <c r="X129" s="380" t="str">
        <f t="shared" si="55"/>
        <v/>
      </c>
      <c r="Y129" s="377" t="str">
        <f t="shared" si="56"/>
        <v/>
      </c>
      <c r="Z129" s="381" t="str">
        <f t="shared" si="93"/>
        <v/>
      </c>
      <c r="AA129" s="381" t="str">
        <f t="shared" si="94"/>
        <v/>
      </c>
      <c r="AB129" s="378" t="str">
        <f t="shared" si="95"/>
        <v/>
      </c>
      <c r="AC129" s="379" t="str">
        <f t="shared" si="96"/>
        <v/>
      </c>
      <c r="AD129" s="380" t="str">
        <f t="shared" si="97"/>
        <v/>
      </c>
      <c r="AE129" s="378" t="str">
        <f t="shared" si="98"/>
        <v/>
      </c>
      <c r="AF129" s="379" t="str">
        <f t="shared" si="99"/>
        <v/>
      </c>
      <c r="AG129" s="382" t="str">
        <f t="shared" si="100"/>
        <v/>
      </c>
      <c r="AH129" s="378" t="str">
        <f t="shared" si="101"/>
        <v/>
      </c>
      <c r="AI129" s="380" t="str">
        <f t="shared" si="102"/>
        <v/>
      </c>
      <c r="AJ129" s="383" t="str">
        <f t="shared" si="103"/>
        <v/>
      </c>
      <c r="AK129" s="382" t="str">
        <f t="shared" si="68"/>
        <v/>
      </c>
      <c r="AL129" s="380" t="str">
        <f t="shared" si="69"/>
        <v/>
      </c>
      <c r="AM129" s="381" t="str">
        <f t="shared" si="104"/>
        <v/>
      </c>
      <c r="AN129" s="382" t="str">
        <f t="shared" si="105"/>
        <v/>
      </c>
      <c r="AO129" s="378" t="str">
        <f t="shared" si="106"/>
        <v/>
      </c>
      <c r="AP129" s="379" t="str">
        <f t="shared" si="107"/>
        <v/>
      </c>
      <c r="AQ129" s="379" t="str">
        <f t="shared" si="108"/>
        <v/>
      </c>
      <c r="AR129" s="379" t="str">
        <f t="shared" si="83"/>
        <v/>
      </c>
      <c r="AS129" s="379" t="str">
        <f t="shared" si="84"/>
        <v/>
      </c>
      <c r="AT129" s="384" t="str">
        <f t="shared" si="85"/>
        <v/>
      </c>
      <c r="AU129" s="384" t="str">
        <f t="shared" si="86"/>
        <v/>
      </c>
      <c r="AV129" s="384" t="str">
        <f t="shared" si="87"/>
        <v/>
      </c>
      <c r="AW129" s="384" t="str">
        <f t="shared" si="88"/>
        <v/>
      </c>
      <c r="AX129" s="384" t="str">
        <f t="shared" si="89"/>
        <v/>
      </c>
      <c r="AY129" s="384" t="str">
        <f t="shared" si="90"/>
        <v/>
      </c>
      <c r="AZ129" s="385" t="str">
        <f t="shared" si="91"/>
        <v/>
      </c>
      <c r="BA129" s="377" t="str">
        <f t="shared" si="109"/>
        <v/>
      </c>
    </row>
    <row r="130" spans="1:53" x14ac:dyDescent="0.25">
      <c r="A130" s="372"/>
      <c r="B130" s="373"/>
      <c r="C130" s="373"/>
      <c r="D130" s="374"/>
      <c r="E130" s="374"/>
      <c r="F130" s="375"/>
      <c r="G130" s="375"/>
      <c r="H130" s="375"/>
      <c r="I130" s="376"/>
      <c r="J130" s="376"/>
      <c r="K130" s="375"/>
      <c r="L130" s="377" t="str">
        <f t="shared" si="76"/>
        <v/>
      </c>
      <c r="M130" s="378" t="str">
        <f t="shared" si="77"/>
        <v/>
      </c>
      <c r="N130" s="379" t="str">
        <f t="shared" si="78"/>
        <v/>
      </c>
      <c r="O130" s="379" t="str">
        <f t="shared" si="79"/>
        <v/>
      </c>
      <c r="P130" s="465" t="str">
        <f t="shared" si="92"/>
        <v/>
      </c>
      <c r="Q130" s="378"/>
      <c r="R130" s="379"/>
      <c r="S130" s="379"/>
      <c r="T130" s="465"/>
      <c r="U130" s="378" t="str">
        <f t="shared" si="80"/>
        <v/>
      </c>
      <c r="V130" s="379" t="str">
        <f t="shared" si="81"/>
        <v/>
      </c>
      <c r="W130" s="382" t="str">
        <f t="shared" si="82"/>
        <v/>
      </c>
      <c r="X130" s="380" t="str">
        <f t="shared" si="55"/>
        <v/>
      </c>
      <c r="Y130" s="377" t="str">
        <f t="shared" si="56"/>
        <v/>
      </c>
      <c r="Z130" s="381" t="str">
        <f t="shared" si="93"/>
        <v/>
      </c>
      <c r="AA130" s="381" t="str">
        <f t="shared" si="94"/>
        <v/>
      </c>
      <c r="AB130" s="378" t="str">
        <f t="shared" si="95"/>
        <v/>
      </c>
      <c r="AC130" s="379" t="str">
        <f t="shared" si="96"/>
        <v/>
      </c>
      <c r="AD130" s="380" t="str">
        <f t="shared" si="97"/>
        <v/>
      </c>
      <c r="AE130" s="378" t="str">
        <f t="shared" si="98"/>
        <v/>
      </c>
      <c r="AF130" s="379" t="str">
        <f t="shared" si="99"/>
        <v/>
      </c>
      <c r="AG130" s="382" t="str">
        <f t="shared" si="100"/>
        <v/>
      </c>
      <c r="AH130" s="378" t="str">
        <f t="shared" si="101"/>
        <v/>
      </c>
      <c r="AI130" s="380" t="str">
        <f t="shared" si="102"/>
        <v/>
      </c>
      <c r="AJ130" s="383" t="str">
        <f t="shared" si="103"/>
        <v/>
      </c>
      <c r="AK130" s="382" t="str">
        <f t="shared" si="68"/>
        <v/>
      </c>
      <c r="AL130" s="380" t="str">
        <f t="shared" si="69"/>
        <v/>
      </c>
      <c r="AM130" s="381" t="str">
        <f t="shared" si="104"/>
        <v/>
      </c>
      <c r="AN130" s="382" t="str">
        <f t="shared" si="105"/>
        <v/>
      </c>
      <c r="AO130" s="378" t="str">
        <f t="shared" si="106"/>
        <v/>
      </c>
      <c r="AP130" s="379" t="str">
        <f t="shared" si="107"/>
        <v/>
      </c>
      <c r="AQ130" s="379" t="str">
        <f t="shared" si="108"/>
        <v/>
      </c>
      <c r="AR130" s="379" t="str">
        <f t="shared" si="83"/>
        <v/>
      </c>
      <c r="AS130" s="379" t="str">
        <f t="shared" si="84"/>
        <v/>
      </c>
      <c r="AT130" s="384" t="str">
        <f t="shared" si="85"/>
        <v/>
      </c>
      <c r="AU130" s="384" t="str">
        <f t="shared" si="86"/>
        <v/>
      </c>
      <c r="AV130" s="384" t="str">
        <f t="shared" si="87"/>
        <v/>
      </c>
      <c r="AW130" s="384" t="str">
        <f t="shared" si="88"/>
        <v/>
      </c>
      <c r="AX130" s="384" t="str">
        <f t="shared" si="89"/>
        <v/>
      </c>
      <c r="AY130" s="384" t="str">
        <f t="shared" si="90"/>
        <v/>
      </c>
      <c r="AZ130" s="385" t="str">
        <f t="shared" si="91"/>
        <v/>
      </c>
      <c r="BA130" s="377" t="str">
        <f t="shared" si="109"/>
        <v/>
      </c>
    </row>
    <row r="131" spans="1:53" x14ac:dyDescent="0.25">
      <c r="A131" s="372"/>
      <c r="B131" s="373"/>
      <c r="C131" s="373"/>
      <c r="D131" s="374"/>
      <c r="E131" s="374"/>
      <c r="F131" s="375"/>
      <c r="G131" s="375"/>
      <c r="H131" s="375"/>
      <c r="I131" s="376"/>
      <c r="J131" s="376"/>
      <c r="K131" s="375"/>
      <c r="L131" s="377" t="str">
        <f t="shared" si="76"/>
        <v/>
      </c>
      <c r="M131" s="378" t="str">
        <f t="shared" si="77"/>
        <v/>
      </c>
      <c r="N131" s="379" t="str">
        <f t="shared" si="78"/>
        <v/>
      </c>
      <c r="O131" s="379" t="str">
        <f t="shared" si="79"/>
        <v/>
      </c>
      <c r="P131" s="465" t="str">
        <f t="shared" si="92"/>
        <v/>
      </c>
      <c r="Q131" s="378"/>
      <c r="R131" s="379"/>
      <c r="S131" s="379"/>
      <c r="T131" s="465"/>
      <c r="U131" s="378" t="str">
        <f t="shared" si="80"/>
        <v/>
      </c>
      <c r="V131" s="379" t="str">
        <f t="shared" si="81"/>
        <v/>
      </c>
      <c r="W131" s="382" t="str">
        <f t="shared" si="82"/>
        <v/>
      </c>
      <c r="X131" s="380" t="str">
        <f t="shared" si="55"/>
        <v/>
      </c>
      <c r="Y131" s="377" t="str">
        <f t="shared" si="56"/>
        <v/>
      </c>
      <c r="Z131" s="381" t="str">
        <f t="shared" si="93"/>
        <v/>
      </c>
      <c r="AA131" s="381" t="str">
        <f t="shared" si="94"/>
        <v/>
      </c>
      <c r="AB131" s="378" t="str">
        <f t="shared" si="95"/>
        <v/>
      </c>
      <c r="AC131" s="379" t="str">
        <f t="shared" si="96"/>
        <v/>
      </c>
      <c r="AD131" s="380" t="str">
        <f t="shared" si="97"/>
        <v/>
      </c>
      <c r="AE131" s="378" t="str">
        <f t="shared" si="98"/>
        <v/>
      </c>
      <c r="AF131" s="379" t="str">
        <f t="shared" si="99"/>
        <v/>
      </c>
      <c r="AG131" s="382" t="str">
        <f t="shared" si="100"/>
        <v/>
      </c>
      <c r="AH131" s="378" t="str">
        <f t="shared" si="101"/>
        <v/>
      </c>
      <c r="AI131" s="380" t="str">
        <f t="shared" si="102"/>
        <v/>
      </c>
      <c r="AJ131" s="383" t="str">
        <f t="shared" si="103"/>
        <v/>
      </c>
      <c r="AK131" s="382" t="str">
        <f t="shared" si="68"/>
        <v/>
      </c>
      <c r="AL131" s="380" t="str">
        <f t="shared" si="69"/>
        <v/>
      </c>
      <c r="AM131" s="381" t="str">
        <f t="shared" si="104"/>
        <v/>
      </c>
      <c r="AN131" s="382" t="str">
        <f t="shared" si="105"/>
        <v/>
      </c>
      <c r="AO131" s="378" t="str">
        <f t="shared" si="106"/>
        <v/>
      </c>
      <c r="AP131" s="379" t="str">
        <f t="shared" si="107"/>
        <v/>
      </c>
      <c r="AQ131" s="379" t="str">
        <f t="shared" si="108"/>
        <v/>
      </c>
      <c r="AR131" s="379" t="str">
        <f t="shared" si="83"/>
        <v/>
      </c>
      <c r="AS131" s="379" t="str">
        <f t="shared" si="84"/>
        <v/>
      </c>
      <c r="AT131" s="384" t="str">
        <f t="shared" si="85"/>
        <v/>
      </c>
      <c r="AU131" s="384" t="str">
        <f t="shared" si="86"/>
        <v/>
      </c>
      <c r="AV131" s="384" t="str">
        <f t="shared" si="87"/>
        <v/>
      </c>
      <c r="AW131" s="384" t="str">
        <f t="shared" si="88"/>
        <v/>
      </c>
      <c r="AX131" s="384" t="str">
        <f t="shared" si="89"/>
        <v/>
      </c>
      <c r="AY131" s="384" t="str">
        <f t="shared" si="90"/>
        <v/>
      </c>
      <c r="AZ131" s="385" t="str">
        <f t="shared" si="91"/>
        <v/>
      </c>
      <c r="BA131" s="377" t="str">
        <f t="shared" si="109"/>
        <v/>
      </c>
    </row>
    <row r="132" spans="1:53" x14ac:dyDescent="0.25">
      <c r="A132" s="372"/>
      <c r="B132" s="373"/>
      <c r="C132" s="373"/>
      <c r="D132" s="374"/>
      <c r="E132" s="374"/>
      <c r="F132" s="375"/>
      <c r="G132" s="375"/>
      <c r="H132" s="375"/>
      <c r="I132" s="376"/>
      <c r="J132" s="376"/>
      <c r="K132" s="375"/>
      <c r="L132" s="377" t="str">
        <f t="shared" si="76"/>
        <v/>
      </c>
      <c r="M132" s="378" t="str">
        <f t="shared" si="77"/>
        <v/>
      </c>
      <c r="N132" s="379" t="str">
        <f t="shared" si="78"/>
        <v/>
      </c>
      <c r="O132" s="379" t="str">
        <f t="shared" si="79"/>
        <v/>
      </c>
      <c r="P132" s="465" t="str">
        <f t="shared" si="92"/>
        <v/>
      </c>
      <c r="Q132" s="378"/>
      <c r="R132" s="379"/>
      <c r="S132" s="379"/>
      <c r="T132" s="465"/>
      <c r="U132" s="378" t="str">
        <f t="shared" si="80"/>
        <v/>
      </c>
      <c r="V132" s="379" t="str">
        <f t="shared" si="81"/>
        <v/>
      </c>
      <c r="W132" s="382" t="str">
        <f t="shared" si="82"/>
        <v/>
      </c>
      <c r="X132" s="380" t="str">
        <f t="shared" si="55"/>
        <v/>
      </c>
      <c r="Y132" s="377" t="str">
        <f t="shared" si="56"/>
        <v/>
      </c>
      <c r="Z132" s="381" t="str">
        <f t="shared" si="93"/>
        <v/>
      </c>
      <c r="AA132" s="381" t="str">
        <f t="shared" si="94"/>
        <v/>
      </c>
      <c r="AB132" s="378" t="str">
        <f t="shared" si="95"/>
        <v/>
      </c>
      <c r="AC132" s="379" t="str">
        <f t="shared" si="96"/>
        <v/>
      </c>
      <c r="AD132" s="380" t="str">
        <f t="shared" si="97"/>
        <v/>
      </c>
      <c r="AE132" s="378" t="str">
        <f t="shared" si="98"/>
        <v/>
      </c>
      <c r="AF132" s="379" t="str">
        <f t="shared" si="99"/>
        <v/>
      </c>
      <c r="AG132" s="382" t="str">
        <f t="shared" si="100"/>
        <v/>
      </c>
      <c r="AH132" s="378" t="str">
        <f t="shared" si="101"/>
        <v/>
      </c>
      <c r="AI132" s="380" t="str">
        <f t="shared" si="102"/>
        <v/>
      </c>
      <c r="AJ132" s="383" t="str">
        <f t="shared" si="103"/>
        <v/>
      </c>
      <c r="AK132" s="382" t="str">
        <f t="shared" si="68"/>
        <v/>
      </c>
      <c r="AL132" s="380" t="str">
        <f t="shared" si="69"/>
        <v/>
      </c>
      <c r="AM132" s="381" t="str">
        <f t="shared" si="104"/>
        <v/>
      </c>
      <c r="AN132" s="382" t="str">
        <f t="shared" si="105"/>
        <v/>
      </c>
      <c r="AO132" s="378" t="str">
        <f t="shared" si="106"/>
        <v/>
      </c>
      <c r="AP132" s="379" t="str">
        <f t="shared" si="107"/>
        <v/>
      </c>
      <c r="AQ132" s="379" t="str">
        <f t="shared" si="108"/>
        <v/>
      </c>
      <c r="AR132" s="379" t="str">
        <f t="shared" si="83"/>
        <v/>
      </c>
      <c r="AS132" s="379" t="str">
        <f t="shared" si="84"/>
        <v/>
      </c>
      <c r="AT132" s="384" t="str">
        <f t="shared" si="85"/>
        <v/>
      </c>
      <c r="AU132" s="384" t="str">
        <f t="shared" si="86"/>
        <v/>
      </c>
      <c r="AV132" s="384" t="str">
        <f t="shared" si="87"/>
        <v/>
      </c>
      <c r="AW132" s="384" t="str">
        <f t="shared" si="88"/>
        <v/>
      </c>
      <c r="AX132" s="384" t="str">
        <f t="shared" si="89"/>
        <v/>
      </c>
      <c r="AY132" s="384" t="str">
        <f t="shared" si="90"/>
        <v/>
      </c>
      <c r="AZ132" s="385" t="str">
        <f t="shared" si="91"/>
        <v/>
      </c>
      <c r="BA132" s="377" t="str">
        <f t="shared" si="109"/>
        <v/>
      </c>
    </row>
    <row r="133" spans="1:53" x14ac:dyDescent="0.25">
      <c r="A133" s="372"/>
      <c r="B133" s="373"/>
      <c r="C133" s="373"/>
      <c r="D133" s="374"/>
      <c r="E133" s="374"/>
      <c r="F133" s="375"/>
      <c r="G133" s="375"/>
      <c r="H133" s="375"/>
      <c r="I133" s="376"/>
      <c r="J133" s="376"/>
      <c r="K133" s="375"/>
      <c r="L133" s="377" t="str">
        <f t="shared" si="76"/>
        <v/>
      </c>
      <c r="M133" s="378" t="str">
        <f t="shared" si="77"/>
        <v/>
      </c>
      <c r="N133" s="379" t="str">
        <f t="shared" si="78"/>
        <v/>
      </c>
      <c r="O133" s="379" t="str">
        <f t="shared" si="79"/>
        <v/>
      </c>
      <c r="P133" s="465" t="str">
        <f t="shared" si="92"/>
        <v/>
      </c>
      <c r="Q133" s="378"/>
      <c r="R133" s="379"/>
      <c r="S133" s="379"/>
      <c r="T133" s="465"/>
      <c r="U133" s="378" t="str">
        <f t="shared" si="80"/>
        <v/>
      </c>
      <c r="V133" s="379" t="str">
        <f t="shared" si="81"/>
        <v/>
      </c>
      <c r="W133" s="382" t="str">
        <f t="shared" si="82"/>
        <v/>
      </c>
      <c r="X133" s="380" t="str">
        <f t="shared" si="55"/>
        <v/>
      </c>
      <c r="Y133" s="377" t="str">
        <f t="shared" si="56"/>
        <v/>
      </c>
      <c r="Z133" s="381" t="str">
        <f t="shared" si="93"/>
        <v/>
      </c>
      <c r="AA133" s="381" t="str">
        <f t="shared" si="94"/>
        <v/>
      </c>
      <c r="AB133" s="378" t="str">
        <f t="shared" si="95"/>
        <v/>
      </c>
      <c r="AC133" s="379" t="str">
        <f t="shared" si="96"/>
        <v/>
      </c>
      <c r="AD133" s="380" t="str">
        <f t="shared" si="97"/>
        <v/>
      </c>
      <c r="AE133" s="378" t="str">
        <f t="shared" si="98"/>
        <v/>
      </c>
      <c r="AF133" s="379" t="str">
        <f t="shared" si="99"/>
        <v/>
      </c>
      <c r="AG133" s="382" t="str">
        <f t="shared" si="100"/>
        <v/>
      </c>
      <c r="AH133" s="378" t="str">
        <f t="shared" si="101"/>
        <v/>
      </c>
      <c r="AI133" s="380" t="str">
        <f t="shared" si="102"/>
        <v/>
      </c>
      <c r="AJ133" s="383" t="str">
        <f t="shared" si="103"/>
        <v/>
      </c>
      <c r="AK133" s="382" t="str">
        <f t="shared" si="68"/>
        <v/>
      </c>
      <c r="AL133" s="380" t="str">
        <f t="shared" si="69"/>
        <v/>
      </c>
      <c r="AM133" s="381" t="str">
        <f t="shared" si="104"/>
        <v/>
      </c>
      <c r="AN133" s="382" t="str">
        <f t="shared" si="105"/>
        <v/>
      </c>
      <c r="AO133" s="378" t="str">
        <f t="shared" si="106"/>
        <v/>
      </c>
      <c r="AP133" s="379" t="str">
        <f t="shared" si="107"/>
        <v/>
      </c>
      <c r="AQ133" s="379" t="str">
        <f t="shared" si="108"/>
        <v/>
      </c>
      <c r="AR133" s="379" t="str">
        <f t="shared" si="83"/>
        <v/>
      </c>
      <c r="AS133" s="379" t="str">
        <f t="shared" si="84"/>
        <v/>
      </c>
      <c r="AT133" s="384" t="str">
        <f t="shared" si="85"/>
        <v/>
      </c>
      <c r="AU133" s="384" t="str">
        <f t="shared" si="86"/>
        <v/>
      </c>
      <c r="AV133" s="384" t="str">
        <f t="shared" si="87"/>
        <v/>
      </c>
      <c r="AW133" s="384" t="str">
        <f t="shared" si="88"/>
        <v/>
      </c>
      <c r="AX133" s="384" t="str">
        <f t="shared" si="89"/>
        <v/>
      </c>
      <c r="AY133" s="384" t="str">
        <f t="shared" si="90"/>
        <v/>
      </c>
      <c r="AZ133" s="385" t="str">
        <f t="shared" si="91"/>
        <v/>
      </c>
      <c r="BA133" s="377" t="str">
        <f t="shared" si="109"/>
        <v/>
      </c>
    </row>
    <row r="134" spans="1:53" x14ac:dyDescent="0.25">
      <c r="A134" s="372"/>
      <c r="B134" s="373"/>
      <c r="C134" s="373"/>
      <c r="D134" s="374"/>
      <c r="E134" s="374"/>
      <c r="F134" s="375"/>
      <c r="G134" s="375"/>
      <c r="H134" s="375"/>
      <c r="I134" s="376"/>
      <c r="J134" s="376"/>
      <c r="K134" s="375"/>
      <c r="L134" s="377" t="str">
        <f t="shared" si="76"/>
        <v/>
      </c>
      <c r="M134" s="378" t="str">
        <f t="shared" si="77"/>
        <v/>
      </c>
      <c r="N134" s="379" t="str">
        <f t="shared" si="78"/>
        <v/>
      </c>
      <c r="O134" s="379" t="str">
        <f t="shared" si="79"/>
        <v/>
      </c>
      <c r="P134" s="465" t="str">
        <f t="shared" si="92"/>
        <v/>
      </c>
      <c r="Q134" s="378"/>
      <c r="R134" s="379"/>
      <c r="S134" s="379"/>
      <c r="T134" s="465"/>
      <c r="U134" s="378" t="str">
        <f t="shared" si="80"/>
        <v/>
      </c>
      <c r="V134" s="379" t="str">
        <f t="shared" si="81"/>
        <v/>
      </c>
      <c r="W134" s="382" t="str">
        <f t="shared" si="82"/>
        <v/>
      </c>
      <c r="X134" s="380" t="str">
        <f t="shared" si="55"/>
        <v/>
      </c>
      <c r="Y134" s="377" t="str">
        <f t="shared" si="56"/>
        <v/>
      </c>
      <c r="Z134" s="381" t="str">
        <f t="shared" si="93"/>
        <v/>
      </c>
      <c r="AA134" s="381" t="str">
        <f t="shared" si="94"/>
        <v/>
      </c>
      <c r="AB134" s="378" t="str">
        <f t="shared" si="95"/>
        <v/>
      </c>
      <c r="AC134" s="379" t="str">
        <f t="shared" si="96"/>
        <v/>
      </c>
      <c r="AD134" s="380" t="str">
        <f t="shared" si="97"/>
        <v/>
      </c>
      <c r="AE134" s="378" t="str">
        <f t="shared" si="98"/>
        <v/>
      </c>
      <c r="AF134" s="379" t="str">
        <f t="shared" si="99"/>
        <v/>
      </c>
      <c r="AG134" s="382" t="str">
        <f t="shared" si="100"/>
        <v/>
      </c>
      <c r="AH134" s="378" t="str">
        <f t="shared" si="101"/>
        <v/>
      </c>
      <c r="AI134" s="380" t="str">
        <f t="shared" si="102"/>
        <v/>
      </c>
      <c r="AJ134" s="383" t="str">
        <f t="shared" si="103"/>
        <v/>
      </c>
      <c r="AK134" s="382" t="str">
        <f t="shared" si="68"/>
        <v/>
      </c>
      <c r="AL134" s="380" t="str">
        <f t="shared" si="69"/>
        <v/>
      </c>
      <c r="AM134" s="381" t="str">
        <f t="shared" si="104"/>
        <v/>
      </c>
      <c r="AN134" s="382" t="str">
        <f t="shared" si="105"/>
        <v/>
      </c>
      <c r="AO134" s="378" t="str">
        <f t="shared" si="106"/>
        <v/>
      </c>
      <c r="AP134" s="379" t="str">
        <f t="shared" si="107"/>
        <v/>
      </c>
      <c r="AQ134" s="379" t="str">
        <f t="shared" si="108"/>
        <v/>
      </c>
      <c r="AR134" s="379" t="str">
        <f t="shared" si="83"/>
        <v/>
      </c>
      <c r="AS134" s="379" t="str">
        <f t="shared" si="84"/>
        <v/>
      </c>
      <c r="AT134" s="384" t="str">
        <f t="shared" si="85"/>
        <v/>
      </c>
      <c r="AU134" s="384" t="str">
        <f t="shared" si="86"/>
        <v/>
      </c>
      <c r="AV134" s="384" t="str">
        <f t="shared" si="87"/>
        <v/>
      </c>
      <c r="AW134" s="384" t="str">
        <f t="shared" si="88"/>
        <v/>
      </c>
      <c r="AX134" s="384" t="str">
        <f t="shared" si="89"/>
        <v/>
      </c>
      <c r="AY134" s="384" t="str">
        <f t="shared" si="90"/>
        <v/>
      </c>
      <c r="AZ134" s="385" t="str">
        <f t="shared" si="91"/>
        <v/>
      </c>
      <c r="BA134" s="377" t="str">
        <f t="shared" si="109"/>
        <v/>
      </c>
    </row>
    <row r="135" spans="1:53" x14ac:dyDescent="0.25">
      <c r="A135" s="372"/>
      <c r="B135" s="373"/>
      <c r="C135" s="373"/>
      <c r="D135" s="374"/>
      <c r="E135" s="374"/>
      <c r="F135" s="375"/>
      <c r="G135" s="375"/>
      <c r="H135" s="375"/>
      <c r="I135" s="376"/>
      <c r="J135" s="376"/>
      <c r="K135" s="375"/>
      <c r="L135" s="377" t="str">
        <f t="shared" si="76"/>
        <v/>
      </c>
      <c r="M135" s="378" t="str">
        <f t="shared" si="77"/>
        <v/>
      </c>
      <c r="N135" s="379" t="str">
        <f t="shared" si="78"/>
        <v/>
      </c>
      <c r="O135" s="379" t="str">
        <f t="shared" si="79"/>
        <v/>
      </c>
      <c r="P135" s="465" t="str">
        <f t="shared" si="92"/>
        <v/>
      </c>
      <c r="Q135" s="378"/>
      <c r="R135" s="379"/>
      <c r="S135" s="379"/>
      <c r="T135" s="465"/>
      <c r="U135" s="378" t="str">
        <f t="shared" si="80"/>
        <v/>
      </c>
      <c r="V135" s="379" t="str">
        <f t="shared" si="81"/>
        <v/>
      </c>
      <c r="W135" s="382" t="str">
        <f t="shared" si="82"/>
        <v/>
      </c>
      <c r="X135" s="380" t="str">
        <f t="shared" si="55"/>
        <v/>
      </c>
      <c r="Y135" s="377" t="str">
        <f t="shared" si="56"/>
        <v/>
      </c>
      <c r="Z135" s="381" t="str">
        <f t="shared" si="93"/>
        <v/>
      </c>
      <c r="AA135" s="381" t="str">
        <f t="shared" si="94"/>
        <v/>
      </c>
      <c r="AB135" s="378" t="str">
        <f t="shared" si="95"/>
        <v/>
      </c>
      <c r="AC135" s="379" t="str">
        <f t="shared" si="96"/>
        <v/>
      </c>
      <c r="AD135" s="380" t="str">
        <f t="shared" si="97"/>
        <v/>
      </c>
      <c r="AE135" s="378" t="str">
        <f t="shared" si="98"/>
        <v/>
      </c>
      <c r="AF135" s="379" t="str">
        <f t="shared" si="99"/>
        <v/>
      </c>
      <c r="AG135" s="382" t="str">
        <f t="shared" si="100"/>
        <v/>
      </c>
      <c r="AH135" s="378" t="str">
        <f t="shared" si="101"/>
        <v/>
      </c>
      <c r="AI135" s="380" t="str">
        <f t="shared" si="102"/>
        <v/>
      </c>
      <c r="AJ135" s="383" t="str">
        <f t="shared" si="103"/>
        <v/>
      </c>
      <c r="AK135" s="382" t="str">
        <f t="shared" si="68"/>
        <v/>
      </c>
      <c r="AL135" s="380" t="str">
        <f t="shared" si="69"/>
        <v/>
      </c>
      <c r="AM135" s="381" t="str">
        <f t="shared" si="104"/>
        <v/>
      </c>
      <c r="AN135" s="382" t="str">
        <f t="shared" si="105"/>
        <v/>
      </c>
      <c r="AO135" s="378" t="str">
        <f t="shared" si="106"/>
        <v/>
      </c>
      <c r="AP135" s="379" t="str">
        <f t="shared" si="107"/>
        <v/>
      </c>
      <c r="AQ135" s="379" t="str">
        <f t="shared" si="108"/>
        <v/>
      </c>
      <c r="AR135" s="379" t="str">
        <f t="shared" si="83"/>
        <v/>
      </c>
      <c r="AS135" s="379" t="str">
        <f t="shared" si="84"/>
        <v/>
      </c>
      <c r="AT135" s="384" t="str">
        <f t="shared" si="85"/>
        <v/>
      </c>
      <c r="AU135" s="384" t="str">
        <f t="shared" si="86"/>
        <v/>
      </c>
      <c r="AV135" s="384" t="str">
        <f t="shared" si="87"/>
        <v/>
      </c>
      <c r="AW135" s="384" t="str">
        <f t="shared" si="88"/>
        <v/>
      </c>
      <c r="AX135" s="384" t="str">
        <f t="shared" si="89"/>
        <v/>
      </c>
      <c r="AY135" s="384" t="str">
        <f t="shared" si="90"/>
        <v/>
      </c>
      <c r="AZ135" s="385" t="str">
        <f t="shared" si="91"/>
        <v/>
      </c>
      <c r="BA135" s="377" t="str">
        <f t="shared" si="109"/>
        <v/>
      </c>
    </row>
    <row r="136" spans="1:53" x14ac:dyDescent="0.25">
      <c r="A136" s="372"/>
      <c r="B136" s="373"/>
      <c r="C136" s="373"/>
      <c r="D136" s="374"/>
      <c r="E136" s="374"/>
      <c r="F136" s="375"/>
      <c r="G136" s="375"/>
      <c r="H136" s="375"/>
      <c r="I136" s="376"/>
      <c r="J136" s="376"/>
      <c r="K136" s="375"/>
      <c r="L136" s="377" t="str">
        <f t="shared" si="76"/>
        <v/>
      </c>
      <c r="M136" s="378" t="str">
        <f t="shared" si="77"/>
        <v/>
      </c>
      <c r="N136" s="379" t="str">
        <f t="shared" si="78"/>
        <v/>
      </c>
      <c r="O136" s="379" t="str">
        <f t="shared" si="79"/>
        <v/>
      </c>
      <c r="P136" s="465" t="str">
        <f t="shared" si="92"/>
        <v/>
      </c>
      <c r="Q136" s="378"/>
      <c r="R136" s="379"/>
      <c r="S136" s="379"/>
      <c r="T136" s="465"/>
      <c r="U136" s="378" t="str">
        <f t="shared" si="80"/>
        <v/>
      </c>
      <c r="V136" s="379" t="str">
        <f t="shared" si="81"/>
        <v/>
      </c>
      <c r="W136" s="382" t="str">
        <f t="shared" si="82"/>
        <v/>
      </c>
      <c r="X136" s="380" t="str">
        <f t="shared" si="55"/>
        <v/>
      </c>
      <c r="Y136" s="377" t="str">
        <f t="shared" si="56"/>
        <v/>
      </c>
      <c r="Z136" s="381" t="str">
        <f t="shared" si="93"/>
        <v/>
      </c>
      <c r="AA136" s="381" t="str">
        <f t="shared" si="94"/>
        <v/>
      </c>
      <c r="AB136" s="378" t="str">
        <f t="shared" si="95"/>
        <v/>
      </c>
      <c r="AC136" s="379" t="str">
        <f t="shared" si="96"/>
        <v/>
      </c>
      <c r="AD136" s="380" t="str">
        <f t="shared" si="97"/>
        <v/>
      </c>
      <c r="AE136" s="378" t="str">
        <f t="shared" si="98"/>
        <v/>
      </c>
      <c r="AF136" s="379" t="str">
        <f t="shared" si="99"/>
        <v/>
      </c>
      <c r="AG136" s="382" t="str">
        <f t="shared" si="100"/>
        <v/>
      </c>
      <c r="AH136" s="378" t="str">
        <f t="shared" si="101"/>
        <v/>
      </c>
      <c r="AI136" s="380" t="str">
        <f t="shared" si="102"/>
        <v/>
      </c>
      <c r="AJ136" s="383" t="str">
        <f t="shared" si="103"/>
        <v/>
      </c>
      <c r="AK136" s="382" t="str">
        <f t="shared" si="68"/>
        <v/>
      </c>
      <c r="AL136" s="380" t="str">
        <f t="shared" si="69"/>
        <v/>
      </c>
      <c r="AM136" s="381" t="str">
        <f t="shared" si="104"/>
        <v/>
      </c>
      <c r="AN136" s="382" t="str">
        <f t="shared" si="105"/>
        <v/>
      </c>
      <c r="AO136" s="378" t="str">
        <f t="shared" si="106"/>
        <v/>
      </c>
      <c r="AP136" s="379" t="str">
        <f t="shared" si="107"/>
        <v/>
      </c>
      <c r="AQ136" s="379" t="str">
        <f t="shared" si="108"/>
        <v/>
      </c>
      <c r="AR136" s="379" t="str">
        <f t="shared" si="83"/>
        <v/>
      </c>
      <c r="AS136" s="379" t="str">
        <f t="shared" si="84"/>
        <v/>
      </c>
      <c r="AT136" s="384" t="str">
        <f t="shared" si="85"/>
        <v/>
      </c>
      <c r="AU136" s="384" t="str">
        <f t="shared" si="86"/>
        <v/>
      </c>
      <c r="AV136" s="384" t="str">
        <f t="shared" si="87"/>
        <v/>
      </c>
      <c r="AW136" s="384" t="str">
        <f t="shared" si="88"/>
        <v/>
      </c>
      <c r="AX136" s="384" t="str">
        <f t="shared" si="89"/>
        <v/>
      </c>
      <c r="AY136" s="384" t="str">
        <f t="shared" si="90"/>
        <v/>
      </c>
      <c r="AZ136" s="385" t="str">
        <f t="shared" si="91"/>
        <v/>
      </c>
      <c r="BA136" s="377" t="str">
        <f t="shared" si="109"/>
        <v/>
      </c>
    </row>
    <row r="137" spans="1:53" x14ac:dyDescent="0.25">
      <c r="A137" s="372"/>
      <c r="B137" s="373"/>
      <c r="C137" s="373"/>
      <c r="D137" s="374"/>
      <c r="E137" s="374"/>
      <c r="F137" s="375"/>
      <c r="G137" s="375"/>
      <c r="H137" s="375"/>
      <c r="I137" s="376"/>
      <c r="J137" s="376"/>
      <c r="K137" s="375"/>
      <c r="L137" s="377" t="str">
        <f t="shared" si="76"/>
        <v/>
      </c>
      <c r="M137" s="378" t="str">
        <f t="shared" si="77"/>
        <v/>
      </c>
      <c r="N137" s="379" t="str">
        <f t="shared" si="78"/>
        <v/>
      </c>
      <c r="O137" s="379" t="str">
        <f t="shared" si="79"/>
        <v/>
      </c>
      <c r="P137" s="465" t="str">
        <f t="shared" si="92"/>
        <v/>
      </c>
      <c r="Q137" s="378"/>
      <c r="R137" s="379"/>
      <c r="S137" s="379"/>
      <c r="T137" s="465"/>
      <c r="U137" s="378" t="str">
        <f t="shared" si="80"/>
        <v/>
      </c>
      <c r="V137" s="379" t="str">
        <f t="shared" si="81"/>
        <v/>
      </c>
      <c r="W137" s="382" t="str">
        <f t="shared" si="82"/>
        <v/>
      </c>
      <c r="X137" s="380" t="str">
        <f t="shared" si="55"/>
        <v/>
      </c>
      <c r="Y137" s="377" t="str">
        <f t="shared" si="56"/>
        <v/>
      </c>
      <c r="Z137" s="381" t="str">
        <f t="shared" si="93"/>
        <v/>
      </c>
      <c r="AA137" s="381" t="str">
        <f t="shared" si="94"/>
        <v/>
      </c>
      <c r="AB137" s="378" t="str">
        <f t="shared" si="95"/>
        <v/>
      </c>
      <c r="AC137" s="379" t="str">
        <f t="shared" si="96"/>
        <v/>
      </c>
      <c r="AD137" s="380" t="str">
        <f t="shared" si="97"/>
        <v/>
      </c>
      <c r="AE137" s="378" t="str">
        <f t="shared" si="98"/>
        <v/>
      </c>
      <c r="AF137" s="379" t="str">
        <f t="shared" si="99"/>
        <v/>
      </c>
      <c r="AG137" s="382" t="str">
        <f t="shared" si="100"/>
        <v/>
      </c>
      <c r="AH137" s="378" t="str">
        <f t="shared" si="101"/>
        <v/>
      </c>
      <c r="AI137" s="380" t="str">
        <f t="shared" si="102"/>
        <v/>
      </c>
      <c r="AJ137" s="383" t="str">
        <f t="shared" si="103"/>
        <v/>
      </c>
      <c r="AK137" s="382" t="str">
        <f t="shared" si="68"/>
        <v/>
      </c>
      <c r="AL137" s="380" t="str">
        <f t="shared" si="69"/>
        <v/>
      </c>
      <c r="AM137" s="381" t="str">
        <f t="shared" si="104"/>
        <v/>
      </c>
      <c r="AN137" s="382" t="str">
        <f t="shared" si="105"/>
        <v/>
      </c>
      <c r="AO137" s="378" t="str">
        <f t="shared" si="106"/>
        <v/>
      </c>
      <c r="AP137" s="379" t="str">
        <f t="shared" si="107"/>
        <v/>
      </c>
      <c r="AQ137" s="379" t="str">
        <f t="shared" si="108"/>
        <v/>
      </c>
      <c r="AR137" s="379" t="str">
        <f t="shared" si="83"/>
        <v/>
      </c>
      <c r="AS137" s="379" t="str">
        <f t="shared" si="84"/>
        <v/>
      </c>
      <c r="AT137" s="384" t="str">
        <f t="shared" si="85"/>
        <v/>
      </c>
      <c r="AU137" s="384" t="str">
        <f t="shared" si="86"/>
        <v/>
      </c>
      <c r="AV137" s="384" t="str">
        <f t="shared" si="87"/>
        <v/>
      </c>
      <c r="AW137" s="384" t="str">
        <f t="shared" si="88"/>
        <v/>
      </c>
      <c r="AX137" s="384" t="str">
        <f t="shared" si="89"/>
        <v/>
      </c>
      <c r="AY137" s="384" t="str">
        <f t="shared" si="90"/>
        <v/>
      </c>
      <c r="AZ137" s="385" t="str">
        <f t="shared" si="91"/>
        <v/>
      </c>
      <c r="BA137" s="377" t="str">
        <f t="shared" si="109"/>
        <v/>
      </c>
    </row>
    <row r="138" spans="1:53" x14ac:dyDescent="0.25">
      <c r="A138" s="372"/>
      <c r="B138" s="373"/>
      <c r="C138" s="373"/>
      <c r="D138" s="374"/>
      <c r="E138" s="374"/>
      <c r="F138" s="375"/>
      <c r="G138" s="375"/>
      <c r="H138" s="375"/>
      <c r="I138" s="376"/>
      <c r="J138" s="376"/>
      <c r="K138" s="375"/>
      <c r="L138" s="377" t="str">
        <f t="shared" si="76"/>
        <v/>
      </c>
      <c r="M138" s="378" t="str">
        <f t="shared" si="77"/>
        <v/>
      </c>
      <c r="N138" s="379" t="str">
        <f t="shared" si="78"/>
        <v/>
      </c>
      <c r="O138" s="379" t="str">
        <f t="shared" si="79"/>
        <v/>
      </c>
      <c r="P138" s="465" t="str">
        <f t="shared" si="92"/>
        <v/>
      </c>
      <c r="Q138" s="378"/>
      <c r="R138" s="379"/>
      <c r="S138" s="379"/>
      <c r="T138" s="465"/>
      <c r="U138" s="378" t="str">
        <f t="shared" si="80"/>
        <v/>
      </c>
      <c r="V138" s="379" t="str">
        <f t="shared" si="81"/>
        <v/>
      </c>
      <c r="W138" s="382" t="str">
        <f t="shared" si="82"/>
        <v/>
      </c>
      <c r="X138" s="380" t="str">
        <f t="shared" si="55"/>
        <v/>
      </c>
      <c r="Y138" s="377" t="str">
        <f t="shared" si="56"/>
        <v/>
      </c>
      <c r="Z138" s="381" t="str">
        <f t="shared" si="93"/>
        <v/>
      </c>
      <c r="AA138" s="381" t="str">
        <f t="shared" si="94"/>
        <v/>
      </c>
      <c r="AB138" s="378" t="str">
        <f t="shared" si="95"/>
        <v/>
      </c>
      <c r="AC138" s="379" t="str">
        <f t="shared" si="96"/>
        <v/>
      </c>
      <c r="AD138" s="380" t="str">
        <f t="shared" si="97"/>
        <v/>
      </c>
      <c r="AE138" s="378" t="str">
        <f t="shared" si="98"/>
        <v/>
      </c>
      <c r="AF138" s="379" t="str">
        <f t="shared" si="99"/>
        <v/>
      </c>
      <c r="AG138" s="382" t="str">
        <f t="shared" si="100"/>
        <v/>
      </c>
      <c r="AH138" s="378" t="str">
        <f t="shared" si="101"/>
        <v/>
      </c>
      <c r="AI138" s="380" t="str">
        <f t="shared" si="102"/>
        <v/>
      </c>
      <c r="AJ138" s="383" t="str">
        <f t="shared" si="103"/>
        <v/>
      </c>
      <c r="AK138" s="382" t="str">
        <f t="shared" si="68"/>
        <v/>
      </c>
      <c r="AL138" s="380" t="str">
        <f t="shared" si="69"/>
        <v/>
      </c>
      <c r="AM138" s="381" t="str">
        <f t="shared" si="104"/>
        <v/>
      </c>
      <c r="AN138" s="382" t="str">
        <f t="shared" si="105"/>
        <v/>
      </c>
      <c r="AO138" s="378" t="str">
        <f t="shared" si="106"/>
        <v/>
      </c>
      <c r="AP138" s="379" t="str">
        <f t="shared" si="107"/>
        <v/>
      </c>
      <c r="AQ138" s="379" t="str">
        <f t="shared" si="108"/>
        <v/>
      </c>
      <c r="AR138" s="379" t="str">
        <f t="shared" si="83"/>
        <v/>
      </c>
      <c r="AS138" s="379" t="str">
        <f t="shared" si="84"/>
        <v/>
      </c>
      <c r="AT138" s="384" t="str">
        <f t="shared" si="85"/>
        <v/>
      </c>
      <c r="AU138" s="384" t="str">
        <f t="shared" si="86"/>
        <v/>
      </c>
      <c r="AV138" s="384" t="str">
        <f t="shared" si="87"/>
        <v/>
      </c>
      <c r="AW138" s="384" t="str">
        <f t="shared" si="88"/>
        <v/>
      </c>
      <c r="AX138" s="384" t="str">
        <f t="shared" si="89"/>
        <v/>
      </c>
      <c r="AY138" s="384" t="str">
        <f t="shared" si="90"/>
        <v/>
      </c>
      <c r="AZ138" s="385" t="str">
        <f t="shared" si="91"/>
        <v/>
      </c>
      <c r="BA138" s="377" t="str">
        <f t="shared" si="109"/>
        <v/>
      </c>
    </row>
    <row r="139" spans="1:53" x14ac:dyDescent="0.25">
      <c r="A139" s="372"/>
      <c r="B139" s="373"/>
      <c r="C139" s="373"/>
      <c r="D139" s="374"/>
      <c r="E139" s="374"/>
      <c r="F139" s="375"/>
      <c r="G139" s="375"/>
      <c r="H139" s="375"/>
      <c r="I139" s="376"/>
      <c r="J139" s="376"/>
      <c r="K139" s="375"/>
      <c r="L139" s="377" t="str">
        <f t="shared" si="76"/>
        <v/>
      </c>
      <c r="M139" s="378" t="str">
        <f t="shared" si="77"/>
        <v/>
      </c>
      <c r="N139" s="379" t="str">
        <f t="shared" si="78"/>
        <v/>
      </c>
      <c r="O139" s="379" t="str">
        <f t="shared" si="79"/>
        <v/>
      </c>
      <c r="P139" s="465" t="str">
        <f t="shared" si="92"/>
        <v/>
      </c>
      <c r="Q139" s="378"/>
      <c r="R139" s="379"/>
      <c r="S139" s="379"/>
      <c r="T139" s="465"/>
      <c r="U139" s="378" t="str">
        <f t="shared" si="80"/>
        <v/>
      </c>
      <c r="V139" s="379" t="str">
        <f t="shared" si="81"/>
        <v/>
      </c>
      <c r="W139" s="382" t="str">
        <f t="shared" si="82"/>
        <v/>
      </c>
      <c r="X139" s="380" t="str">
        <f t="shared" si="55"/>
        <v/>
      </c>
      <c r="Y139" s="377" t="str">
        <f t="shared" si="56"/>
        <v/>
      </c>
      <c r="Z139" s="381" t="str">
        <f t="shared" si="93"/>
        <v/>
      </c>
      <c r="AA139" s="381" t="str">
        <f t="shared" si="94"/>
        <v/>
      </c>
      <c r="AB139" s="378" t="str">
        <f t="shared" si="95"/>
        <v/>
      </c>
      <c r="AC139" s="379" t="str">
        <f t="shared" si="96"/>
        <v/>
      </c>
      <c r="AD139" s="380" t="str">
        <f t="shared" si="97"/>
        <v/>
      </c>
      <c r="AE139" s="378" t="str">
        <f t="shared" si="98"/>
        <v/>
      </c>
      <c r="AF139" s="379" t="str">
        <f t="shared" si="99"/>
        <v/>
      </c>
      <c r="AG139" s="382" t="str">
        <f t="shared" si="100"/>
        <v/>
      </c>
      <c r="AH139" s="378" t="str">
        <f t="shared" si="101"/>
        <v/>
      </c>
      <c r="AI139" s="380" t="str">
        <f t="shared" si="102"/>
        <v/>
      </c>
      <c r="AJ139" s="383" t="str">
        <f t="shared" si="103"/>
        <v/>
      </c>
      <c r="AK139" s="382" t="str">
        <f t="shared" si="68"/>
        <v/>
      </c>
      <c r="AL139" s="380" t="str">
        <f t="shared" si="69"/>
        <v/>
      </c>
      <c r="AM139" s="381" t="str">
        <f t="shared" si="104"/>
        <v/>
      </c>
      <c r="AN139" s="382" t="str">
        <f t="shared" si="105"/>
        <v/>
      </c>
      <c r="AO139" s="378" t="str">
        <f t="shared" si="106"/>
        <v/>
      </c>
      <c r="AP139" s="379" t="str">
        <f t="shared" si="107"/>
        <v/>
      </c>
      <c r="AQ139" s="379" t="str">
        <f t="shared" si="108"/>
        <v/>
      </c>
      <c r="AR139" s="379" t="str">
        <f t="shared" si="83"/>
        <v/>
      </c>
      <c r="AS139" s="379" t="str">
        <f t="shared" si="84"/>
        <v/>
      </c>
      <c r="AT139" s="384" t="str">
        <f t="shared" si="85"/>
        <v/>
      </c>
      <c r="AU139" s="384" t="str">
        <f t="shared" si="86"/>
        <v/>
      </c>
      <c r="AV139" s="384" t="str">
        <f t="shared" si="87"/>
        <v/>
      </c>
      <c r="AW139" s="384" t="str">
        <f t="shared" si="88"/>
        <v/>
      </c>
      <c r="AX139" s="384" t="str">
        <f t="shared" si="89"/>
        <v/>
      </c>
      <c r="AY139" s="384" t="str">
        <f t="shared" si="90"/>
        <v/>
      </c>
      <c r="AZ139" s="385" t="str">
        <f t="shared" si="91"/>
        <v/>
      </c>
      <c r="BA139" s="377" t="str">
        <f t="shared" si="109"/>
        <v/>
      </c>
    </row>
    <row r="140" spans="1:53" x14ac:dyDescent="0.25">
      <c r="A140" s="372"/>
      <c r="B140" s="373"/>
      <c r="C140" s="373"/>
      <c r="D140" s="374"/>
      <c r="E140" s="374"/>
      <c r="F140" s="375"/>
      <c r="G140" s="375"/>
      <c r="H140" s="375"/>
      <c r="I140" s="376"/>
      <c r="J140" s="376"/>
      <c r="K140" s="375"/>
      <c r="L140" s="377" t="str">
        <f t="shared" si="76"/>
        <v/>
      </c>
      <c r="M140" s="378" t="str">
        <f t="shared" si="77"/>
        <v/>
      </c>
      <c r="N140" s="379" t="str">
        <f t="shared" si="78"/>
        <v/>
      </c>
      <c r="O140" s="379" t="str">
        <f t="shared" si="79"/>
        <v/>
      </c>
      <c r="P140" s="465" t="str">
        <f t="shared" si="92"/>
        <v/>
      </c>
      <c r="Q140" s="378"/>
      <c r="R140" s="379"/>
      <c r="S140" s="379"/>
      <c r="T140" s="465"/>
      <c r="U140" s="378" t="str">
        <f t="shared" si="80"/>
        <v/>
      </c>
      <c r="V140" s="379" t="str">
        <f t="shared" si="81"/>
        <v/>
      </c>
      <c r="W140" s="382" t="str">
        <f t="shared" si="82"/>
        <v/>
      </c>
      <c r="X140" s="380" t="str">
        <f t="shared" si="55"/>
        <v/>
      </c>
      <c r="Y140" s="377" t="str">
        <f t="shared" si="56"/>
        <v/>
      </c>
      <c r="Z140" s="381" t="str">
        <f t="shared" si="93"/>
        <v/>
      </c>
      <c r="AA140" s="381" t="str">
        <f t="shared" si="94"/>
        <v/>
      </c>
      <c r="AB140" s="378" t="str">
        <f t="shared" si="95"/>
        <v/>
      </c>
      <c r="AC140" s="379" t="str">
        <f t="shared" si="96"/>
        <v/>
      </c>
      <c r="AD140" s="380" t="str">
        <f t="shared" si="97"/>
        <v/>
      </c>
      <c r="AE140" s="378" t="str">
        <f t="shared" si="98"/>
        <v/>
      </c>
      <c r="AF140" s="379" t="str">
        <f t="shared" si="99"/>
        <v/>
      </c>
      <c r="AG140" s="382" t="str">
        <f t="shared" si="100"/>
        <v/>
      </c>
      <c r="AH140" s="378" t="str">
        <f t="shared" si="101"/>
        <v/>
      </c>
      <c r="AI140" s="380" t="str">
        <f t="shared" si="102"/>
        <v/>
      </c>
      <c r="AJ140" s="383" t="str">
        <f t="shared" si="103"/>
        <v/>
      </c>
      <c r="AK140" s="382" t="str">
        <f t="shared" si="68"/>
        <v/>
      </c>
      <c r="AL140" s="380" t="str">
        <f t="shared" si="69"/>
        <v/>
      </c>
      <c r="AM140" s="381" t="str">
        <f t="shared" si="104"/>
        <v/>
      </c>
      <c r="AN140" s="382" t="str">
        <f t="shared" si="105"/>
        <v/>
      </c>
      <c r="AO140" s="378" t="str">
        <f t="shared" si="106"/>
        <v/>
      </c>
      <c r="AP140" s="379" t="str">
        <f t="shared" si="107"/>
        <v/>
      </c>
      <c r="AQ140" s="379" t="str">
        <f t="shared" si="108"/>
        <v/>
      </c>
      <c r="AR140" s="379" t="str">
        <f t="shared" si="83"/>
        <v/>
      </c>
      <c r="AS140" s="379" t="str">
        <f t="shared" si="84"/>
        <v/>
      </c>
      <c r="AT140" s="384" t="str">
        <f t="shared" si="85"/>
        <v/>
      </c>
      <c r="AU140" s="384" t="str">
        <f t="shared" si="86"/>
        <v/>
      </c>
      <c r="AV140" s="384" t="str">
        <f t="shared" si="87"/>
        <v/>
      </c>
      <c r="AW140" s="384" t="str">
        <f t="shared" si="88"/>
        <v/>
      </c>
      <c r="AX140" s="384" t="str">
        <f t="shared" si="89"/>
        <v/>
      </c>
      <c r="AY140" s="384" t="str">
        <f t="shared" si="90"/>
        <v/>
      </c>
      <c r="AZ140" s="385" t="str">
        <f t="shared" si="91"/>
        <v/>
      </c>
      <c r="BA140" s="377" t="str">
        <f t="shared" si="109"/>
        <v/>
      </c>
    </row>
    <row r="141" spans="1:53" x14ac:dyDescent="0.25">
      <c r="A141" s="372"/>
      <c r="B141" s="373"/>
      <c r="C141" s="373"/>
      <c r="D141" s="374"/>
      <c r="E141" s="374"/>
      <c r="F141" s="375"/>
      <c r="G141" s="375"/>
      <c r="H141" s="375"/>
      <c r="I141" s="376"/>
      <c r="J141" s="376"/>
      <c r="K141" s="375"/>
      <c r="L141" s="377" t="str">
        <f t="shared" si="76"/>
        <v/>
      </c>
      <c r="M141" s="378" t="str">
        <f t="shared" si="77"/>
        <v/>
      </c>
      <c r="N141" s="379" t="str">
        <f t="shared" si="78"/>
        <v/>
      </c>
      <c r="O141" s="379" t="str">
        <f t="shared" si="79"/>
        <v/>
      </c>
      <c r="P141" s="465" t="str">
        <f t="shared" si="92"/>
        <v/>
      </c>
      <c r="Q141" s="378"/>
      <c r="R141" s="379"/>
      <c r="S141" s="379"/>
      <c r="T141" s="465"/>
      <c r="U141" s="378" t="str">
        <f t="shared" si="80"/>
        <v/>
      </c>
      <c r="V141" s="379" t="str">
        <f t="shared" si="81"/>
        <v/>
      </c>
      <c r="W141" s="382" t="str">
        <f t="shared" si="82"/>
        <v/>
      </c>
      <c r="X141" s="380" t="str">
        <f t="shared" ref="X141:X168" si="110">IF((I141="Bp")*(K141&gt;=100),K141*$D$4*(1+$K$2),"")</f>
        <v/>
      </c>
      <c r="Y141" s="377" t="str">
        <f t="shared" ref="Y141:Y168" si="111">IF(I141="Bp",K141*(1+$K$2),"")</f>
        <v/>
      </c>
      <c r="Z141" s="381" t="str">
        <f t="shared" ref="Z141:Z168" si="112">IF(I141="Ap",K141*$F$2,IF(I141="Bp",K141*$F$2*(1+$K$2),""))</f>
        <v/>
      </c>
      <c r="AA141" s="381" t="str">
        <f t="shared" ref="AA141:AA168" si="113">IF(I141="Ap",K141*$H$3*(1+$K$2),IF(I141="Bp",K141*$H$3*(1+$K$2),""))</f>
        <v/>
      </c>
      <c r="AB141" s="378" t="str">
        <f t="shared" ref="AB141:AB168" si="114">IF((I141="Bp")*(K141&lt;5),K141*$F$4*$H$4*(1+$K$2),"")</f>
        <v/>
      </c>
      <c r="AC141" s="379" t="str">
        <f t="shared" ref="AC141:AC168" si="115">IF((I141="Bp")*(K141&gt;=5)*(K141&lt;100),K141*$F$4*$H$4*(1+$K$2),"")</f>
        <v/>
      </c>
      <c r="AD141" s="380" t="str">
        <f t="shared" ref="AD141:AD168" si="116">IF((I141="Bp")*(K141&gt;=100),K141*$F$4*$H$4*(1+$K$2),"")</f>
        <v/>
      </c>
      <c r="AE141" s="378" t="str">
        <f t="shared" ref="AE141:AE168" si="117">IF((I141="Ap")*(K141&lt;5),K141*$F$5*$H$4*(1+$K$2),"")</f>
        <v/>
      </c>
      <c r="AF141" s="379" t="str">
        <f t="shared" ref="AF141:AF168" si="118">IF((I141="Ap")*(K141&gt;=5)*(K141&lt;100),K141*$F$5*$H$4*(1+$K$2),"")</f>
        <v/>
      </c>
      <c r="AG141" s="382" t="str">
        <f t="shared" ref="AG141:AG168" si="119">IF((I141="Ap")*(K141&gt;=100),K141*$F$5*$H$4*(1+$K$2),"")</f>
        <v/>
      </c>
      <c r="AH141" s="378" t="str">
        <f t="shared" ref="AH141:AH168" si="120">IF((I141="St"),(K141*$H$2/1000)*$H$5*(1+$K$2),"")</f>
        <v/>
      </c>
      <c r="AI141" s="380" t="str">
        <f t="shared" ref="AI141:AI168" si="121">IF((I141="RF"),K141*$F$3*(1+$K$2),"")</f>
        <v/>
      </c>
      <c r="AJ141" s="383" t="str">
        <f t="shared" ref="AJ141:AJ168" si="122">IF($I141="EB",(F141*(1+$K$2)),"")</f>
        <v/>
      </c>
      <c r="AK141" s="382" t="str">
        <f t="shared" ref="AK141:AK168" si="123">IF($I141="EB",(AJ141*0.3)*$H$3*(1+$K$2),"")</f>
        <v/>
      </c>
      <c r="AL141" s="380" t="str">
        <f t="shared" ref="AL141:AL168" si="124">IF($I141="EB",(AJ141*0.2*0.1)*$H$4*(1+$K$2),"")</f>
        <v/>
      </c>
      <c r="AM141" s="381" t="str">
        <f t="shared" ref="AM141:AM168" si="125">IF(I141="CsT",G141+((F141/5)*G141),IF(I141="CsL",F141,""))</f>
        <v/>
      </c>
      <c r="AN141" s="382" t="str">
        <f t="shared" ref="AN141:AN168" si="126">IF(I141="CsB",(2*F141+((F141/4)*G141)),"")</f>
        <v/>
      </c>
      <c r="AO141" s="378" t="str">
        <f t="shared" ref="AO141:AO168" si="127">IF(I141="Gf",G141,"")</f>
        <v/>
      </c>
      <c r="AP141" s="379" t="str">
        <f t="shared" ref="AP141:AP168" si="128">IF(I141="Ap",2*(F141*(1+$K$2))+2*G141,IF(I141="Bp",2*(F141*(1+$K$2))+2*G141,""))</f>
        <v/>
      </c>
      <c r="AQ141" s="379" t="str">
        <f t="shared" ref="AQ141:AQ168" si="129">IF(AO141=0,(F141*(1+$K$2)),"")</f>
        <v/>
      </c>
      <c r="AR141" s="379" t="str">
        <f t="shared" si="83"/>
        <v/>
      </c>
      <c r="AS141" s="379" t="str">
        <f t="shared" si="84"/>
        <v/>
      </c>
      <c r="AT141" s="384" t="str">
        <f t="shared" si="85"/>
        <v/>
      </c>
      <c r="AU141" s="384" t="str">
        <f t="shared" si="86"/>
        <v/>
      </c>
      <c r="AV141" s="384" t="str">
        <f t="shared" si="87"/>
        <v/>
      </c>
      <c r="AW141" s="384" t="str">
        <f t="shared" si="88"/>
        <v/>
      </c>
      <c r="AX141" s="384" t="str">
        <f t="shared" si="89"/>
        <v/>
      </c>
      <c r="AY141" s="384" t="str">
        <f t="shared" si="90"/>
        <v/>
      </c>
      <c r="AZ141" s="385" t="str">
        <f t="shared" si="91"/>
        <v/>
      </c>
      <c r="BA141" s="377" t="str">
        <f t="shared" ref="BA141:BA168" si="130">IF(I141="Sb",K141,"")</f>
        <v/>
      </c>
    </row>
    <row r="142" spans="1:53" x14ac:dyDescent="0.25">
      <c r="A142" s="372"/>
      <c r="B142" s="373"/>
      <c r="C142" s="373"/>
      <c r="D142" s="374"/>
      <c r="E142" s="374"/>
      <c r="F142" s="375"/>
      <c r="G142" s="375"/>
      <c r="H142" s="375"/>
      <c r="I142" s="376"/>
      <c r="J142" s="376"/>
      <c r="K142" s="375"/>
      <c r="L142" s="377" t="str">
        <f t="shared" ref="L142:L168" si="131">IF(I142="Ap",J142,IF(I142="Bp",J142,""))</f>
        <v/>
      </c>
      <c r="M142" s="378" t="str">
        <f t="shared" ref="M142:M168" si="132">IF((I142="Ap")*(K142&lt;10),$D$3*K142*(1+$K$2),IF((I142="Bp")*(K142&lt;10),$D$3*K142*(1+$K$2),""))</f>
        <v/>
      </c>
      <c r="N142" s="379" t="str">
        <f t="shared" ref="N142:N168" si="133">IF((I142="Ap")*(K142&gt;=10)*(K142&lt;50),$D$3*K142*(1+$K$2),IF((I142="Bp")*(K142&gt;=10)*(K142&lt;50),$D$3*K142*(1+$K$2),""))</f>
        <v/>
      </c>
      <c r="O142" s="379" t="str">
        <f t="shared" ref="O142:O168" si="134">IF((I142="Ap")*(K142&gt;=50)*(K142&lt;100),$D$3*K142*(1+$K$2),IF((I142="Bp")*(K142&gt;=50)*(K142&lt;100),$D$3*K142*(1+$K$2),""))</f>
        <v/>
      </c>
      <c r="P142" s="465" t="str">
        <f t="shared" si="92"/>
        <v/>
      </c>
      <c r="Q142" s="378"/>
      <c r="R142" s="379"/>
      <c r="S142" s="379"/>
      <c r="T142" s="465"/>
      <c r="U142" s="378" t="str">
        <f t="shared" ref="U142:U168" si="135">IF((I142="Bp")*(K142&lt;10),K142*$D$4*(1+$K$2),"")</f>
        <v/>
      </c>
      <c r="V142" s="379" t="str">
        <f t="shared" ref="V142:V168" si="136">IF((I142="Bp")*(K142&gt;=10)*(K142&lt;50),K142*$D$4*(1+$K$2),"")</f>
        <v/>
      </c>
      <c r="W142" s="382" t="str">
        <f t="shared" ref="W142:W168" si="137">IF((I142="Bp")*(K142&gt;=50)*(K142&lt;100),K142*$D$4*(1+$K$2),"")</f>
        <v/>
      </c>
      <c r="X142" s="380" t="str">
        <f t="shared" si="110"/>
        <v/>
      </c>
      <c r="Y142" s="377" t="str">
        <f t="shared" si="111"/>
        <v/>
      </c>
      <c r="Z142" s="381" t="str">
        <f t="shared" si="112"/>
        <v/>
      </c>
      <c r="AA142" s="381" t="str">
        <f t="shared" si="113"/>
        <v/>
      </c>
      <c r="AB142" s="378" t="str">
        <f t="shared" si="114"/>
        <v/>
      </c>
      <c r="AC142" s="379" t="str">
        <f t="shared" si="115"/>
        <v/>
      </c>
      <c r="AD142" s="380" t="str">
        <f t="shared" si="116"/>
        <v/>
      </c>
      <c r="AE142" s="378" t="str">
        <f t="shared" si="117"/>
        <v/>
      </c>
      <c r="AF142" s="379" t="str">
        <f t="shared" si="118"/>
        <v/>
      </c>
      <c r="AG142" s="382" t="str">
        <f t="shared" si="119"/>
        <v/>
      </c>
      <c r="AH142" s="378" t="str">
        <f t="shared" si="120"/>
        <v/>
      </c>
      <c r="AI142" s="380" t="str">
        <f t="shared" si="121"/>
        <v/>
      </c>
      <c r="AJ142" s="383" t="str">
        <f t="shared" si="122"/>
        <v/>
      </c>
      <c r="AK142" s="382" t="str">
        <f t="shared" si="123"/>
        <v/>
      </c>
      <c r="AL142" s="380" t="str">
        <f t="shared" si="124"/>
        <v/>
      </c>
      <c r="AM142" s="381" t="str">
        <f t="shared" si="125"/>
        <v/>
      </c>
      <c r="AN142" s="382" t="str">
        <f t="shared" si="126"/>
        <v/>
      </c>
      <c r="AO142" s="378" t="str">
        <f t="shared" si="127"/>
        <v/>
      </c>
      <c r="AP142" s="379" t="str">
        <f t="shared" si="128"/>
        <v/>
      </c>
      <c r="AQ142" s="379" t="str">
        <f t="shared" si="129"/>
        <v/>
      </c>
      <c r="AR142" s="379" t="str">
        <f t="shared" ref="AR142:AR168" si="138">IF(AND(AO142&gt;0,AO142&lt;=0.2),(F142*(1+$K$2)*AR$11),"")</f>
        <v/>
      </c>
      <c r="AS142" s="379" t="str">
        <f t="shared" ref="AS142:AS168" si="139">IF(AND(AO142&gt;0.2,AO142&lt;=0.5),(F142*(1+$K$2)*AS$11),"")</f>
        <v/>
      </c>
      <c r="AT142" s="384" t="str">
        <f t="shared" ref="AT142:AT168" si="140">IF(AND(AO142&gt;0.5,AO142&lt;=1),(F142*(1+$K$2)*AT$11),"")</f>
        <v/>
      </c>
      <c r="AU142" s="384" t="str">
        <f t="shared" ref="AU142:AU168" si="141">IF(AND(AO142&gt;1,AO142&lt;=1.5),(F142*(1+$K$2)*AU$11),"")</f>
        <v/>
      </c>
      <c r="AV142" s="384" t="str">
        <f t="shared" ref="AV142:AV168" si="142">IF(AND(AO142&gt;1.5,AO142&lt;=2),(F142*(1+$K$2)*AV$11),"")</f>
        <v/>
      </c>
      <c r="AW142" s="384" t="str">
        <f t="shared" ref="AW142:AW168" si="143">IF(AND(AO142&gt;2,AO142&lt;=2.5),(F142*(1+$K$2)*AW$11),"")</f>
        <v/>
      </c>
      <c r="AX142" s="384" t="str">
        <f t="shared" ref="AX142:AX168" si="144">IF(AND(AO142&gt;2.5,AO142&lt;=3),(F142*(1+$K$2)*AX$11),"")</f>
        <v/>
      </c>
      <c r="AY142" s="384" t="str">
        <f t="shared" ref="AY142:AY168" si="145">IF(AND(AO142&gt;3,AO142&lt;=3.5),(F142*(1+$K$2)*AY$11),"")</f>
        <v/>
      </c>
      <c r="AZ142" s="385" t="str">
        <f t="shared" ref="AZ142:AZ168" si="146">IF(AND(AO142&gt;3.5,AO142&lt;=4),(F142*(1+$K$2)*AZ$11),"")</f>
        <v/>
      </c>
      <c r="BA142" s="377" t="str">
        <f t="shared" si="130"/>
        <v/>
      </c>
    </row>
    <row r="143" spans="1:53" x14ac:dyDescent="0.25">
      <c r="A143" s="372"/>
      <c r="B143" s="373"/>
      <c r="C143" s="373"/>
      <c r="D143" s="374"/>
      <c r="E143" s="374"/>
      <c r="F143" s="375"/>
      <c r="G143" s="375"/>
      <c r="H143" s="375"/>
      <c r="I143" s="376"/>
      <c r="J143" s="376"/>
      <c r="K143" s="375"/>
      <c r="L143" s="377" t="str">
        <f t="shared" si="131"/>
        <v/>
      </c>
      <c r="M143" s="378" t="str">
        <f t="shared" si="132"/>
        <v/>
      </c>
      <c r="N143" s="379" t="str">
        <f t="shared" si="133"/>
        <v/>
      </c>
      <c r="O143" s="379" t="str">
        <f t="shared" si="134"/>
        <v/>
      </c>
      <c r="P143" s="465" t="str">
        <f t="shared" ref="P143:P168" si="147">IF((I143="Ap")*(K143&gt;100),$D$3*K143*(1+$K$2),IF((I143="Bp")*(K143&gt;100),$D$3*K143*(1+$K$2),""))</f>
        <v/>
      </c>
      <c r="Q143" s="378"/>
      <c r="R143" s="379"/>
      <c r="S143" s="379"/>
      <c r="T143" s="465"/>
      <c r="U143" s="378" t="str">
        <f t="shared" si="135"/>
        <v/>
      </c>
      <c r="V143" s="379" t="str">
        <f t="shared" si="136"/>
        <v/>
      </c>
      <c r="W143" s="382" t="str">
        <f t="shared" si="137"/>
        <v/>
      </c>
      <c r="X143" s="380" t="str">
        <f t="shared" si="110"/>
        <v/>
      </c>
      <c r="Y143" s="377" t="str">
        <f t="shared" si="111"/>
        <v/>
      </c>
      <c r="Z143" s="381" t="str">
        <f t="shared" si="112"/>
        <v/>
      </c>
      <c r="AA143" s="381" t="str">
        <f t="shared" si="113"/>
        <v/>
      </c>
      <c r="AB143" s="378" t="str">
        <f t="shared" si="114"/>
        <v/>
      </c>
      <c r="AC143" s="379" t="str">
        <f t="shared" si="115"/>
        <v/>
      </c>
      <c r="AD143" s="380" t="str">
        <f t="shared" si="116"/>
        <v/>
      </c>
      <c r="AE143" s="378" t="str">
        <f t="shared" si="117"/>
        <v/>
      </c>
      <c r="AF143" s="379" t="str">
        <f t="shared" si="118"/>
        <v/>
      </c>
      <c r="AG143" s="382" t="str">
        <f t="shared" si="119"/>
        <v/>
      </c>
      <c r="AH143" s="378" t="str">
        <f t="shared" si="120"/>
        <v/>
      </c>
      <c r="AI143" s="380" t="str">
        <f t="shared" si="121"/>
        <v/>
      </c>
      <c r="AJ143" s="383" t="str">
        <f t="shared" si="122"/>
        <v/>
      </c>
      <c r="AK143" s="382" t="str">
        <f t="shared" si="123"/>
        <v/>
      </c>
      <c r="AL143" s="380" t="str">
        <f t="shared" si="124"/>
        <v/>
      </c>
      <c r="AM143" s="381" t="str">
        <f t="shared" si="125"/>
        <v/>
      </c>
      <c r="AN143" s="382" t="str">
        <f t="shared" si="126"/>
        <v/>
      </c>
      <c r="AO143" s="378" t="str">
        <f t="shared" si="127"/>
        <v/>
      </c>
      <c r="AP143" s="379" t="str">
        <f t="shared" si="128"/>
        <v/>
      </c>
      <c r="AQ143" s="379" t="str">
        <f t="shared" si="129"/>
        <v/>
      </c>
      <c r="AR143" s="379" t="str">
        <f t="shared" si="138"/>
        <v/>
      </c>
      <c r="AS143" s="379" t="str">
        <f t="shared" si="139"/>
        <v/>
      </c>
      <c r="AT143" s="384" t="str">
        <f t="shared" si="140"/>
        <v/>
      </c>
      <c r="AU143" s="384" t="str">
        <f t="shared" si="141"/>
        <v/>
      </c>
      <c r="AV143" s="384" t="str">
        <f t="shared" si="142"/>
        <v/>
      </c>
      <c r="AW143" s="384" t="str">
        <f t="shared" si="143"/>
        <v/>
      </c>
      <c r="AX143" s="384" t="str">
        <f t="shared" si="144"/>
        <v/>
      </c>
      <c r="AY143" s="384" t="str">
        <f t="shared" si="145"/>
        <v/>
      </c>
      <c r="AZ143" s="385" t="str">
        <f t="shared" si="146"/>
        <v/>
      </c>
      <c r="BA143" s="377" t="str">
        <f t="shared" si="130"/>
        <v/>
      </c>
    </row>
    <row r="144" spans="1:53" x14ac:dyDescent="0.25">
      <c r="A144" s="372"/>
      <c r="B144" s="373"/>
      <c r="C144" s="373"/>
      <c r="D144" s="374"/>
      <c r="E144" s="374"/>
      <c r="F144" s="375"/>
      <c r="G144" s="375"/>
      <c r="H144" s="375"/>
      <c r="I144" s="376"/>
      <c r="J144" s="376"/>
      <c r="K144" s="375"/>
      <c r="L144" s="377" t="str">
        <f t="shared" si="131"/>
        <v/>
      </c>
      <c r="M144" s="378" t="str">
        <f t="shared" si="132"/>
        <v/>
      </c>
      <c r="N144" s="379" t="str">
        <f t="shared" si="133"/>
        <v/>
      </c>
      <c r="O144" s="379" t="str">
        <f t="shared" si="134"/>
        <v/>
      </c>
      <c r="P144" s="465" t="str">
        <f t="shared" si="147"/>
        <v/>
      </c>
      <c r="Q144" s="378"/>
      <c r="R144" s="379"/>
      <c r="S144" s="379"/>
      <c r="T144" s="465"/>
      <c r="U144" s="378" t="str">
        <f t="shared" si="135"/>
        <v/>
      </c>
      <c r="V144" s="379" t="str">
        <f t="shared" si="136"/>
        <v/>
      </c>
      <c r="W144" s="382" t="str">
        <f t="shared" si="137"/>
        <v/>
      </c>
      <c r="X144" s="380" t="str">
        <f t="shared" si="110"/>
        <v/>
      </c>
      <c r="Y144" s="377" t="str">
        <f t="shared" si="111"/>
        <v/>
      </c>
      <c r="Z144" s="381" t="str">
        <f t="shared" si="112"/>
        <v/>
      </c>
      <c r="AA144" s="381" t="str">
        <f t="shared" si="113"/>
        <v/>
      </c>
      <c r="AB144" s="378" t="str">
        <f t="shared" si="114"/>
        <v/>
      </c>
      <c r="AC144" s="379" t="str">
        <f t="shared" si="115"/>
        <v/>
      </c>
      <c r="AD144" s="380" t="str">
        <f t="shared" si="116"/>
        <v/>
      </c>
      <c r="AE144" s="378" t="str">
        <f t="shared" si="117"/>
        <v/>
      </c>
      <c r="AF144" s="379" t="str">
        <f t="shared" si="118"/>
        <v/>
      </c>
      <c r="AG144" s="382" t="str">
        <f t="shared" si="119"/>
        <v/>
      </c>
      <c r="AH144" s="378" t="str">
        <f t="shared" si="120"/>
        <v/>
      </c>
      <c r="AI144" s="380" t="str">
        <f t="shared" si="121"/>
        <v/>
      </c>
      <c r="AJ144" s="383" t="str">
        <f t="shared" si="122"/>
        <v/>
      </c>
      <c r="AK144" s="382" t="str">
        <f t="shared" si="123"/>
        <v/>
      </c>
      <c r="AL144" s="380" t="str">
        <f t="shared" si="124"/>
        <v/>
      </c>
      <c r="AM144" s="381" t="str">
        <f t="shared" si="125"/>
        <v/>
      </c>
      <c r="AN144" s="382" t="str">
        <f t="shared" si="126"/>
        <v/>
      </c>
      <c r="AO144" s="378" t="str">
        <f t="shared" si="127"/>
        <v/>
      </c>
      <c r="AP144" s="379" t="str">
        <f t="shared" si="128"/>
        <v/>
      </c>
      <c r="AQ144" s="379" t="str">
        <f t="shared" si="129"/>
        <v/>
      </c>
      <c r="AR144" s="379" t="str">
        <f t="shared" si="138"/>
        <v/>
      </c>
      <c r="AS144" s="379" t="str">
        <f t="shared" si="139"/>
        <v/>
      </c>
      <c r="AT144" s="384" t="str">
        <f t="shared" si="140"/>
        <v/>
      </c>
      <c r="AU144" s="384" t="str">
        <f t="shared" si="141"/>
        <v/>
      </c>
      <c r="AV144" s="384" t="str">
        <f t="shared" si="142"/>
        <v/>
      </c>
      <c r="AW144" s="384" t="str">
        <f t="shared" si="143"/>
        <v/>
      </c>
      <c r="AX144" s="384" t="str">
        <f t="shared" si="144"/>
        <v/>
      </c>
      <c r="AY144" s="384" t="str">
        <f t="shared" si="145"/>
        <v/>
      </c>
      <c r="AZ144" s="385" t="str">
        <f t="shared" si="146"/>
        <v/>
      </c>
      <c r="BA144" s="377" t="str">
        <f t="shared" si="130"/>
        <v/>
      </c>
    </row>
    <row r="145" spans="1:53" x14ac:dyDescent="0.25">
      <c r="A145" s="372"/>
      <c r="B145" s="373"/>
      <c r="C145" s="373"/>
      <c r="D145" s="374"/>
      <c r="E145" s="374"/>
      <c r="F145" s="375"/>
      <c r="G145" s="375"/>
      <c r="H145" s="375"/>
      <c r="I145" s="376"/>
      <c r="J145" s="376"/>
      <c r="K145" s="375"/>
      <c r="L145" s="377" t="str">
        <f t="shared" si="131"/>
        <v/>
      </c>
      <c r="M145" s="378" t="str">
        <f t="shared" si="132"/>
        <v/>
      </c>
      <c r="N145" s="379" t="str">
        <f t="shared" si="133"/>
        <v/>
      </c>
      <c r="O145" s="379" t="str">
        <f t="shared" si="134"/>
        <v/>
      </c>
      <c r="P145" s="465" t="str">
        <f t="shared" si="147"/>
        <v/>
      </c>
      <c r="Q145" s="378"/>
      <c r="R145" s="379"/>
      <c r="S145" s="379"/>
      <c r="T145" s="465"/>
      <c r="U145" s="378" t="str">
        <f t="shared" si="135"/>
        <v/>
      </c>
      <c r="V145" s="379" t="str">
        <f t="shared" si="136"/>
        <v/>
      </c>
      <c r="W145" s="382" t="str">
        <f t="shared" si="137"/>
        <v/>
      </c>
      <c r="X145" s="380" t="str">
        <f t="shared" si="110"/>
        <v/>
      </c>
      <c r="Y145" s="377" t="str">
        <f t="shared" si="111"/>
        <v/>
      </c>
      <c r="Z145" s="381" t="str">
        <f t="shared" si="112"/>
        <v/>
      </c>
      <c r="AA145" s="381" t="str">
        <f t="shared" si="113"/>
        <v/>
      </c>
      <c r="AB145" s="378" t="str">
        <f t="shared" si="114"/>
        <v/>
      </c>
      <c r="AC145" s="379" t="str">
        <f t="shared" si="115"/>
        <v/>
      </c>
      <c r="AD145" s="380" t="str">
        <f t="shared" si="116"/>
        <v/>
      </c>
      <c r="AE145" s="378" t="str">
        <f t="shared" si="117"/>
        <v/>
      </c>
      <c r="AF145" s="379" t="str">
        <f t="shared" si="118"/>
        <v/>
      </c>
      <c r="AG145" s="382" t="str">
        <f t="shared" si="119"/>
        <v/>
      </c>
      <c r="AH145" s="378" t="str">
        <f t="shared" si="120"/>
        <v/>
      </c>
      <c r="AI145" s="380" t="str">
        <f t="shared" si="121"/>
        <v/>
      </c>
      <c r="AJ145" s="383" t="str">
        <f t="shared" si="122"/>
        <v/>
      </c>
      <c r="AK145" s="382" t="str">
        <f t="shared" si="123"/>
        <v/>
      </c>
      <c r="AL145" s="380" t="str">
        <f t="shared" si="124"/>
        <v/>
      </c>
      <c r="AM145" s="381" t="str">
        <f t="shared" si="125"/>
        <v/>
      </c>
      <c r="AN145" s="382" t="str">
        <f t="shared" si="126"/>
        <v/>
      </c>
      <c r="AO145" s="378" t="str">
        <f t="shared" si="127"/>
        <v/>
      </c>
      <c r="AP145" s="379" t="str">
        <f t="shared" si="128"/>
        <v/>
      </c>
      <c r="AQ145" s="379" t="str">
        <f t="shared" si="129"/>
        <v/>
      </c>
      <c r="AR145" s="379" t="str">
        <f t="shared" si="138"/>
        <v/>
      </c>
      <c r="AS145" s="379" t="str">
        <f t="shared" si="139"/>
        <v/>
      </c>
      <c r="AT145" s="384" t="str">
        <f t="shared" si="140"/>
        <v/>
      </c>
      <c r="AU145" s="384" t="str">
        <f t="shared" si="141"/>
        <v/>
      </c>
      <c r="AV145" s="384" t="str">
        <f t="shared" si="142"/>
        <v/>
      </c>
      <c r="AW145" s="384" t="str">
        <f t="shared" si="143"/>
        <v/>
      </c>
      <c r="AX145" s="384" t="str">
        <f t="shared" si="144"/>
        <v/>
      </c>
      <c r="AY145" s="384" t="str">
        <f t="shared" si="145"/>
        <v/>
      </c>
      <c r="AZ145" s="385" t="str">
        <f t="shared" si="146"/>
        <v/>
      </c>
      <c r="BA145" s="377" t="str">
        <f t="shared" si="130"/>
        <v/>
      </c>
    </row>
    <row r="146" spans="1:53" x14ac:dyDescent="0.25">
      <c r="A146" s="372"/>
      <c r="B146" s="373"/>
      <c r="C146" s="373"/>
      <c r="D146" s="374"/>
      <c r="E146" s="374"/>
      <c r="F146" s="375"/>
      <c r="G146" s="375"/>
      <c r="H146" s="375"/>
      <c r="I146" s="376"/>
      <c r="J146" s="376"/>
      <c r="K146" s="375"/>
      <c r="L146" s="377" t="str">
        <f t="shared" si="131"/>
        <v/>
      </c>
      <c r="M146" s="378" t="str">
        <f t="shared" si="132"/>
        <v/>
      </c>
      <c r="N146" s="379" t="str">
        <f t="shared" si="133"/>
        <v/>
      </c>
      <c r="O146" s="379" t="str">
        <f t="shared" si="134"/>
        <v/>
      </c>
      <c r="P146" s="465" t="str">
        <f t="shared" si="147"/>
        <v/>
      </c>
      <c r="Q146" s="378"/>
      <c r="R146" s="379"/>
      <c r="S146" s="379"/>
      <c r="T146" s="465"/>
      <c r="U146" s="378" t="str">
        <f t="shared" si="135"/>
        <v/>
      </c>
      <c r="V146" s="379" t="str">
        <f t="shared" si="136"/>
        <v/>
      </c>
      <c r="W146" s="382" t="str">
        <f t="shared" si="137"/>
        <v/>
      </c>
      <c r="X146" s="380" t="str">
        <f t="shared" si="110"/>
        <v/>
      </c>
      <c r="Y146" s="377" t="str">
        <f t="shared" si="111"/>
        <v/>
      </c>
      <c r="Z146" s="381" t="str">
        <f t="shared" si="112"/>
        <v/>
      </c>
      <c r="AA146" s="381" t="str">
        <f t="shared" si="113"/>
        <v/>
      </c>
      <c r="AB146" s="378" t="str">
        <f t="shared" si="114"/>
        <v/>
      </c>
      <c r="AC146" s="379" t="str">
        <f t="shared" si="115"/>
        <v/>
      </c>
      <c r="AD146" s="380" t="str">
        <f t="shared" si="116"/>
        <v/>
      </c>
      <c r="AE146" s="378" t="str">
        <f t="shared" si="117"/>
        <v/>
      </c>
      <c r="AF146" s="379" t="str">
        <f t="shared" si="118"/>
        <v/>
      </c>
      <c r="AG146" s="382" t="str">
        <f t="shared" si="119"/>
        <v/>
      </c>
      <c r="AH146" s="378" t="str">
        <f t="shared" si="120"/>
        <v/>
      </c>
      <c r="AI146" s="380" t="str">
        <f t="shared" si="121"/>
        <v/>
      </c>
      <c r="AJ146" s="383" t="str">
        <f t="shared" si="122"/>
        <v/>
      </c>
      <c r="AK146" s="382" t="str">
        <f t="shared" si="123"/>
        <v/>
      </c>
      <c r="AL146" s="380" t="str">
        <f t="shared" si="124"/>
        <v/>
      </c>
      <c r="AM146" s="381" t="str">
        <f t="shared" si="125"/>
        <v/>
      </c>
      <c r="AN146" s="382" t="str">
        <f t="shared" si="126"/>
        <v/>
      </c>
      <c r="AO146" s="378" t="str">
        <f t="shared" si="127"/>
        <v/>
      </c>
      <c r="AP146" s="379" t="str">
        <f t="shared" si="128"/>
        <v/>
      </c>
      <c r="AQ146" s="379" t="str">
        <f t="shared" si="129"/>
        <v/>
      </c>
      <c r="AR146" s="379" t="str">
        <f t="shared" si="138"/>
        <v/>
      </c>
      <c r="AS146" s="379" t="str">
        <f t="shared" si="139"/>
        <v/>
      </c>
      <c r="AT146" s="384" t="str">
        <f t="shared" si="140"/>
        <v/>
      </c>
      <c r="AU146" s="384" t="str">
        <f t="shared" si="141"/>
        <v/>
      </c>
      <c r="AV146" s="384" t="str">
        <f t="shared" si="142"/>
        <v/>
      </c>
      <c r="AW146" s="384" t="str">
        <f t="shared" si="143"/>
        <v/>
      </c>
      <c r="AX146" s="384" t="str">
        <f t="shared" si="144"/>
        <v/>
      </c>
      <c r="AY146" s="384" t="str">
        <f t="shared" si="145"/>
        <v/>
      </c>
      <c r="AZ146" s="385" t="str">
        <f t="shared" si="146"/>
        <v/>
      </c>
      <c r="BA146" s="377" t="str">
        <f t="shared" si="130"/>
        <v/>
      </c>
    </row>
    <row r="147" spans="1:53" x14ac:dyDescent="0.25">
      <c r="A147" s="372"/>
      <c r="B147" s="373"/>
      <c r="C147" s="373"/>
      <c r="D147" s="374"/>
      <c r="E147" s="374"/>
      <c r="F147" s="375"/>
      <c r="G147" s="375"/>
      <c r="H147" s="375"/>
      <c r="I147" s="376"/>
      <c r="J147" s="376"/>
      <c r="K147" s="375"/>
      <c r="L147" s="377" t="str">
        <f t="shared" si="131"/>
        <v/>
      </c>
      <c r="M147" s="378" t="str">
        <f t="shared" si="132"/>
        <v/>
      </c>
      <c r="N147" s="379" t="str">
        <f t="shared" si="133"/>
        <v/>
      </c>
      <c r="O147" s="379" t="str">
        <f t="shared" si="134"/>
        <v/>
      </c>
      <c r="P147" s="465" t="str">
        <f t="shared" si="147"/>
        <v/>
      </c>
      <c r="Q147" s="378"/>
      <c r="R147" s="379"/>
      <c r="S147" s="379"/>
      <c r="T147" s="465"/>
      <c r="U147" s="378" t="str">
        <f t="shared" si="135"/>
        <v/>
      </c>
      <c r="V147" s="379" t="str">
        <f t="shared" si="136"/>
        <v/>
      </c>
      <c r="W147" s="382" t="str">
        <f t="shared" si="137"/>
        <v/>
      </c>
      <c r="X147" s="380" t="str">
        <f t="shared" si="110"/>
        <v/>
      </c>
      <c r="Y147" s="377" t="str">
        <f t="shared" si="111"/>
        <v/>
      </c>
      <c r="Z147" s="381" t="str">
        <f t="shared" si="112"/>
        <v/>
      </c>
      <c r="AA147" s="381" t="str">
        <f t="shared" si="113"/>
        <v/>
      </c>
      <c r="AB147" s="378" t="str">
        <f t="shared" si="114"/>
        <v/>
      </c>
      <c r="AC147" s="379" t="str">
        <f t="shared" si="115"/>
        <v/>
      </c>
      <c r="AD147" s="380" t="str">
        <f t="shared" si="116"/>
        <v/>
      </c>
      <c r="AE147" s="378" t="str">
        <f t="shared" si="117"/>
        <v/>
      </c>
      <c r="AF147" s="379" t="str">
        <f t="shared" si="118"/>
        <v/>
      </c>
      <c r="AG147" s="382" t="str">
        <f t="shared" si="119"/>
        <v/>
      </c>
      <c r="AH147" s="378" t="str">
        <f t="shared" si="120"/>
        <v/>
      </c>
      <c r="AI147" s="380" t="str">
        <f t="shared" si="121"/>
        <v/>
      </c>
      <c r="AJ147" s="383" t="str">
        <f t="shared" si="122"/>
        <v/>
      </c>
      <c r="AK147" s="382" t="str">
        <f t="shared" si="123"/>
        <v/>
      </c>
      <c r="AL147" s="380" t="str">
        <f t="shared" si="124"/>
        <v/>
      </c>
      <c r="AM147" s="381" t="str">
        <f t="shared" si="125"/>
        <v/>
      </c>
      <c r="AN147" s="382" t="str">
        <f t="shared" si="126"/>
        <v/>
      </c>
      <c r="AO147" s="378" t="str">
        <f t="shared" si="127"/>
        <v/>
      </c>
      <c r="AP147" s="379" t="str">
        <f t="shared" si="128"/>
        <v/>
      </c>
      <c r="AQ147" s="379" t="str">
        <f t="shared" si="129"/>
        <v/>
      </c>
      <c r="AR147" s="379" t="str">
        <f t="shared" si="138"/>
        <v/>
      </c>
      <c r="AS147" s="379" t="str">
        <f t="shared" si="139"/>
        <v/>
      </c>
      <c r="AT147" s="384" t="str">
        <f t="shared" si="140"/>
        <v/>
      </c>
      <c r="AU147" s="384" t="str">
        <f t="shared" si="141"/>
        <v/>
      </c>
      <c r="AV147" s="384" t="str">
        <f t="shared" si="142"/>
        <v/>
      </c>
      <c r="AW147" s="384" t="str">
        <f t="shared" si="143"/>
        <v/>
      </c>
      <c r="AX147" s="384" t="str">
        <f t="shared" si="144"/>
        <v/>
      </c>
      <c r="AY147" s="384" t="str">
        <f t="shared" si="145"/>
        <v/>
      </c>
      <c r="AZ147" s="385" t="str">
        <f t="shared" si="146"/>
        <v/>
      </c>
      <c r="BA147" s="377" t="str">
        <f t="shared" si="130"/>
        <v/>
      </c>
    </row>
    <row r="148" spans="1:53" x14ac:dyDescent="0.25">
      <c r="A148" s="372"/>
      <c r="B148" s="373"/>
      <c r="C148" s="373"/>
      <c r="D148" s="374"/>
      <c r="E148" s="374"/>
      <c r="F148" s="375"/>
      <c r="G148" s="375"/>
      <c r="H148" s="375"/>
      <c r="I148" s="376"/>
      <c r="J148" s="376"/>
      <c r="K148" s="375"/>
      <c r="L148" s="377"/>
      <c r="M148" s="378"/>
      <c r="N148" s="379"/>
      <c r="O148" s="379"/>
      <c r="P148" s="465"/>
      <c r="Q148" s="378"/>
      <c r="R148" s="379"/>
      <c r="S148" s="379"/>
      <c r="T148" s="465"/>
      <c r="U148" s="378"/>
      <c r="V148" s="379"/>
      <c r="W148" s="382"/>
      <c r="X148" s="380"/>
      <c r="Y148" s="377"/>
      <c r="Z148" s="381"/>
      <c r="AA148" s="381"/>
      <c r="AB148" s="378"/>
      <c r="AC148" s="379"/>
      <c r="AD148" s="380"/>
      <c r="AE148" s="378"/>
      <c r="AF148" s="379"/>
      <c r="AG148" s="382"/>
      <c r="AH148" s="378"/>
      <c r="AI148" s="380"/>
      <c r="AJ148" s="383"/>
      <c r="AK148" s="382"/>
      <c r="AL148" s="380"/>
      <c r="AM148" s="381"/>
      <c r="AN148" s="382"/>
      <c r="AO148" s="378"/>
      <c r="AP148" s="379"/>
      <c r="AQ148" s="379"/>
      <c r="AR148" s="379"/>
      <c r="AS148" s="379"/>
      <c r="AT148" s="384"/>
      <c r="AU148" s="384"/>
      <c r="AV148" s="384"/>
      <c r="AW148" s="384"/>
      <c r="AX148" s="384"/>
      <c r="AY148" s="384"/>
      <c r="AZ148" s="385"/>
      <c r="BA148" s="377"/>
    </row>
    <row r="149" spans="1:53" x14ac:dyDescent="0.25">
      <c r="A149" s="372"/>
      <c r="B149" s="373"/>
      <c r="C149" s="373"/>
      <c r="D149" s="374"/>
      <c r="E149" s="374"/>
      <c r="F149" s="375"/>
      <c r="G149" s="375"/>
      <c r="H149" s="375"/>
      <c r="I149" s="376"/>
      <c r="J149" s="376"/>
      <c r="K149" s="375"/>
      <c r="L149" s="377"/>
      <c r="M149" s="378"/>
      <c r="N149" s="379"/>
      <c r="O149" s="379"/>
      <c r="P149" s="465"/>
      <c r="Q149" s="378"/>
      <c r="R149" s="379"/>
      <c r="S149" s="379"/>
      <c r="T149" s="465"/>
      <c r="U149" s="378"/>
      <c r="V149" s="379"/>
      <c r="W149" s="382"/>
      <c r="X149" s="380"/>
      <c r="Y149" s="377"/>
      <c r="Z149" s="381"/>
      <c r="AA149" s="381"/>
      <c r="AB149" s="378"/>
      <c r="AC149" s="379"/>
      <c r="AD149" s="380"/>
      <c r="AE149" s="378"/>
      <c r="AF149" s="379"/>
      <c r="AG149" s="382"/>
      <c r="AH149" s="378"/>
      <c r="AI149" s="380"/>
      <c r="AJ149" s="383"/>
      <c r="AK149" s="382"/>
      <c r="AL149" s="380"/>
      <c r="AM149" s="381"/>
      <c r="AN149" s="382"/>
      <c r="AO149" s="378"/>
      <c r="AP149" s="379"/>
      <c r="AQ149" s="379"/>
      <c r="AR149" s="379"/>
      <c r="AS149" s="379"/>
      <c r="AT149" s="384"/>
      <c r="AU149" s="384"/>
      <c r="AV149" s="384"/>
      <c r="AW149" s="384"/>
      <c r="AX149" s="384"/>
      <c r="AY149" s="384"/>
      <c r="AZ149" s="385"/>
      <c r="BA149" s="377"/>
    </row>
    <row r="150" spans="1:53" x14ac:dyDescent="0.25">
      <c r="A150" s="372"/>
      <c r="B150" s="373"/>
      <c r="C150" s="373"/>
      <c r="D150" s="374"/>
      <c r="E150" s="374"/>
      <c r="F150" s="375"/>
      <c r="G150" s="375"/>
      <c r="H150" s="375"/>
      <c r="I150" s="376"/>
      <c r="J150" s="376"/>
      <c r="K150" s="375"/>
      <c r="L150" s="377"/>
      <c r="M150" s="378"/>
      <c r="N150" s="379"/>
      <c r="O150" s="379"/>
      <c r="P150" s="465"/>
      <c r="Q150" s="378"/>
      <c r="R150" s="379"/>
      <c r="S150" s="379"/>
      <c r="T150" s="465"/>
      <c r="U150" s="378"/>
      <c r="V150" s="379"/>
      <c r="W150" s="382"/>
      <c r="X150" s="380"/>
      <c r="Y150" s="377"/>
      <c r="Z150" s="381"/>
      <c r="AA150" s="381"/>
      <c r="AB150" s="378"/>
      <c r="AC150" s="379"/>
      <c r="AD150" s="380"/>
      <c r="AE150" s="378"/>
      <c r="AF150" s="379"/>
      <c r="AG150" s="382"/>
      <c r="AH150" s="378"/>
      <c r="AI150" s="380"/>
      <c r="AJ150" s="383"/>
      <c r="AK150" s="382"/>
      <c r="AL150" s="380"/>
      <c r="AM150" s="381"/>
      <c r="AN150" s="382"/>
      <c r="AO150" s="378"/>
      <c r="AP150" s="379"/>
      <c r="AQ150" s="379"/>
      <c r="AR150" s="379"/>
      <c r="AS150" s="379"/>
      <c r="AT150" s="384"/>
      <c r="AU150" s="384"/>
      <c r="AV150" s="384"/>
      <c r="AW150" s="384"/>
      <c r="AX150" s="384"/>
      <c r="AY150" s="384"/>
      <c r="AZ150" s="385"/>
      <c r="BA150" s="377"/>
    </row>
    <row r="151" spans="1:53" x14ac:dyDescent="0.25">
      <c r="A151" s="372"/>
      <c r="B151" s="373"/>
      <c r="C151" s="373"/>
      <c r="D151" s="374"/>
      <c r="E151" s="374"/>
      <c r="F151" s="375"/>
      <c r="G151" s="375"/>
      <c r="H151" s="375"/>
      <c r="I151" s="376"/>
      <c r="J151" s="376"/>
      <c r="K151" s="375"/>
      <c r="L151" s="377"/>
      <c r="M151" s="378"/>
      <c r="N151" s="379"/>
      <c r="O151" s="379"/>
      <c r="P151" s="465"/>
      <c r="Q151" s="378"/>
      <c r="R151" s="379"/>
      <c r="S151" s="379"/>
      <c r="T151" s="465"/>
      <c r="U151" s="378"/>
      <c r="V151" s="379"/>
      <c r="W151" s="382"/>
      <c r="X151" s="380"/>
      <c r="Y151" s="377"/>
      <c r="Z151" s="381"/>
      <c r="AA151" s="381"/>
      <c r="AB151" s="378"/>
      <c r="AC151" s="379"/>
      <c r="AD151" s="380"/>
      <c r="AE151" s="378"/>
      <c r="AF151" s="379"/>
      <c r="AG151" s="382"/>
      <c r="AH151" s="378"/>
      <c r="AI151" s="380"/>
      <c r="AJ151" s="383"/>
      <c r="AK151" s="382"/>
      <c r="AL151" s="380"/>
      <c r="AM151" s="381"/>
      <c r="AN151" s="382"/>
      <c r="AO151" s="378"/>
      <c r="AP151" s="379"/>
      <c r="AQ151" s="379"/>
      <c r="AR151" s="379"/>
      <c r="AS151" s="379"/>
      <c r="AT151" s="384"/>
      <c r="AU151" s="384"/>
      <c r="AV151" s="384"/>
      <c r="AW151" s="384"/>
      <c r="AX151" s="384"/>
      <c r="AY151" s="384"/>
      <c r="AZ151" s="385"/>
      <c r="BA151" s="377"/>
    </row>
    <row r="152" spans="1:53" x14ac:dyDescent="0.25">
      <c r="A152" s="372"/>
      <c r="B152" s="373"/>
      <c r="C152" s="373"/>
      <c r="D152" s="374"/>
      <c r="E152" s="374"/>
      <c r="F152" s="375"/>
      <c r="G152" s="375"/>
      <c r="H152" s="375"/>
      <c r="I152" s="376"/>
      <c r="J152" s="376"/>
      <c r="K152" s="375"/>
      <c r="L152" s="377"/>
      <c r="M152" s="378"/>
      <c r="N152" s="379"/>
      <c r="O152" s="379"/>
      <c r="P152" s="465"/>
      <c r="Q152" s="378"/>
      <c r="R152" s="379"/>
      <c r="S152" s="379"/>
      <c r="T152" s="465"/>
      <c r="U152" s="378"/>
      <c r="V152" s="379"/>
      <c r="W152" s="382"/>
      <c r="X152" s="380"/>
      <c r="Y152" s="377"/>
      <c r="Z152" s="381"/>
      <c r="AA152" s="381"/>
      <c r="AB152" s="378"/>
      <c r="AC152" s="379"/>
      <c r="AD152" s="380"/>
      <c r="AE152" s="378"/>
      <c r="AF152" s="379"/>
      <c r="AG152" s="382"/>
      <c r="AH152" s="378"/>
      <c r="AI152" s="380"/>
      <c r="AJ152" s="383"/>
      <c r="AK152" s="382"/>
      <c r="AL152" s="380"/>
      <c r="AM152" s="381"/>
      <c r="AN152" s="382"/>
      <c r="AO152" s="378"/>
      <c r="AP152" s="379"/>
      <c r="AQ152" s="379"/>
      <c r="AR152" s="379"/>
      <c r="AS152" s="379"/>
      <c r="AT152" s="384"/>
      <c r="AU152" s="384"/>
      <c r="AV152" s="384"/>
      <c r="AW152" s="384"/>
      <c r="AX152" s="384"/>
      <c r="AY152" s="384"/>
      <c r="AZ152" s="385"/>
      <c r="BA152" s="377"/>
    </row>
    <row r="153" spans="1:53" x14ac:dyDescent="0.25">
      <c r="A153" s="372"/>
      <c r="B153" s="373"/>
      <c r="C153" s="373"/>
      <c r="D153" s="374"/>
      <c r="E153" s="374"/>
      <c r="F153" s="375"/>
      <c r="G153" s="375"/>
      <c r="H153" s="375"/>
      <c r="I153" s="376"/>
      <c r="J153" s="376"/>
      <c r="K153" s="375"/>
      <c r="L153" s="377"/>
      <c r="M153" s="378"/>
      <c r="N153" s="379"/>
      <c r="O153" s="379"/>
      <c r="P153" s="465"/>
      <c r="Q153" s="378"/>
      <c r="R153" s="379"/>
      <c r="S153" s="379"/>
      <c r="T153" s="465"/>
      <c r="U153" s="378"/>
      <c r="V153" s="379"/>
      <c r="W153" s="382"/>
      <c r="X153" s="380"/>
      <c r="Y153" s="377"/>
      <c r="Z153" s="381"/>
      <c r="AA153" s="381"/>
      <c r="AB153" s="378"/>
      <c r="AC153" s="379"/>
      <c r="AD153" s="380"/>
      <c r="AE153" s="378"/>
      <c r="AF153" s="379"/>
      <c r="AG153" s="382"/>
      <c r="AH153" s="378"/>
      <c r="AI153" s="380"/>
      <c r="AJ153" s="383"/>
      <c r="AK153" s="382"/>
      <c r="AL153" s="380"/>
      <c r="AM153" s="381"/>
      <c r="AN153" s="382"/>
      <c r="AO153" s="378"/>
      <c r="AP153" s="379"/>
      <c r="AQ153" s="379"/>
      <c r="AR153" s="379"/>
      <c r="AS153" s="379"/>
      <c r="AT153" s="384"/>
      <c r="AU153" s="384"/>
      <c r="AV153" s="384"/>
      <c r="AW153" s="384"/>
      <c r="AX153" s="384"/>
      <c r="AY153" s="384"/>
      <c r="AZ153" s="385"/>
      <c r="BA153" s="377"/>
    </row>
    <row r="154" spans="1:53" x14ac:dyDescent="0.25">
      <c r="A154" s="372"/>
      <c r="B154" s="373"/>
      <c r="C154" s="373"/>
      <c r="D154" s="374"/>
      <c r="E154" s="374"/>
      <c r="F154" s="375"/>
      <c r="G154" s="375"/>
      <c r="H154" s="375"/>
      <c r="I154" s="376"/>
      <c r="J154" s="376"/>
      <c r="K154" s="375"/>
      <c r="L154" s="377"/>
      <c r="M154" s="378"/>
      <c r="N154" s="379"/>
      <c r="O154" s="379"/>
      <c r="P154" s="465"/>
      <c r="Q154" s="378"/>
      <c r="R154" s="379"/>
      <c r="S154" s="379"/>
      <c r="T154" s="465"/>
      <c r="U154" s="378"/>
      <c r="V154" s="379"/>
      <c r="W154" s="382"/>
      <c r="X154" s="380"/>
      <c r="Y154" s="377"/>
      <c r="Z154" s="381"/>
      <c r="AA154" s="381"/>
      <c r="AB154" s="378"/>
      <c r="AC154" s="379"/>
      <c r="AD154" s="380"/>
      <c r="AE154" s="378"/>
      <c r="AF154" s="379"/>
      <c r="AG154" s="382"/>
      <c r="AH154" s="378"/>
      <c r="AI154" s="380"/>
      <c r="AJ154" s="383"/>
      <c r="AK154" s="382"/>
      <c r="AL154" s="380"/>
      <c r="AM154" s="381"/>
      <c r="AN154" s="382"/>
      <c r="AO154" s="378"/>
      <c r="AP154" s="379"/>
      <c r="AQ154" s="379"/>
      <c r="AR154" s="379"/>
      <c r="AS154" s="379"/>
      <c r="AT154" s="384"/>
      <c r="AU154" s="384"/>
      <c r="AV154" s="384"/>
      <c r="AW154" s="384"/>
      <c r="AX154" s="384"/>
      <c r="AY154" s="384"/>
      <c r="AZ154" s="385"/>
      <c r="BA154" s="377"/>
    </row>
    <row r="155" spans="1:53" x14ac:dyDescent="0.25">
      <c r="A155" s="372"/>
      <c r="B155" s="373"/>
      <c r="C155" s="373"/>
      <c r="D155" s="374"/>
      <c r="E155" s="374"/>
      <c r="F155" s="375"/>
      <c r="G155" s="375"/>
      <c r="H155" s="375"/>
      <c r="I155" s="376"/>
      <c r="J155" s="376"/>
      <c r="K155" s="375"/>
      <c r="L155" s="377"/>
      <c r="M155" s="378"/>
      <c r="N155" s="379"/>
      <c r="O155" s="379"/>
      <c r="P155" s="465"/>
      <c r="Q155" s="378"/>
      <c r="R155" s="379"/>
      <c r="S155" s="379"/>
      <c r="T155" s="465"/>
      <c r="U155" s="378"/>
      <c r="V155" s="379"/>
      <c r="W155" s="382"/>
      <c r="X155" s="380"/>
      <c r="Y155" s="377"/>
      <c r="Z155" s="381"/>
      <c r="AA155" s="381"/>
      <c r="AB155" s="378"/>
      <c r="AC155" s="379"/>
      <c r="AD155" s="380"/>
      <c r="AE155" s="378"/>
      <c r="AF155" s="379"/>
      <c r="AG155" s="382"/>
      <c r="AH155" s="378"/>
      <c r="AI155" s="380"/>
      <c r="AJ155" s="383"/>
      <c r="AK155" s="382"/>
      <c r="AL155" s="380"/>
      <c r="AM155" s="381"/>
      <c r="AN155" s="382"/>
      <c r="AO155" s="378"/>
      <c r="AP155" s="379"/>
      <c r="AQ155" s="379"/>
      <c r="AR155" s="379"/>
      <c r="AS155" s="379"/>
      <c r="AT155" s="384"/>
      <c r="AU155" s="384"/>
      <c r="AV155" s="384"/>
      <c r="AW155" s="384"/>
      <c r="AX155" s="384"/>
      <c r="AY155" s="384"/>
      <c r="AZ155" s="385"/>
      <c r="BA155" s="377"/>
    </row>
    <row r="156" spans="1:53" x14ac:dyDescent="0.25">
      <c r="A156" s="372"/>
      <c r="B156" s="373"/>
      <c r="C156" s="373"/>
      <c r="D156" s="374"/>
      <c r="E156" s="374"/>
      <c r="F156" s="375"/>
      <c r="G156" s="375"/>
      <c r="H156" s="375"/>
      <c r="I156" s="376"/>
      <c r="J156" s="376"/>
      <c r="K156" s="375"/>
      <c r="L156" s="377"/>
      <c r="M156" s="378"/>
      <c r="N156" s="379"/>
      <c r="O156" s="379"/>
      <c r="P156" s="465"/>
      <c r="Q156" s="378"/>
      <c r="R156" s="379"/>
      <c r="S156" s="379"/>
      <c r="T156" s="465"/>
      <c r="U156" s="378"/>
      <c r="V156" s="379"/>
      <c r="W156" s="382"/>
      <c r="X156" s="380"/>
      <c r="Y156" s="377"/>
      <c r="Z156" s="381"/>
      <c r="AA156" s="381"/>
      <c r="AB156" s="378"/>
      <c r="AC156" s="379"/>
      <c r="AD156" s="380"/>
      <c r="AE156" s="378"/>
      <c r="AF156" s="379"/>
      <c r="AG156" s="382"/>
      <c r="AH156" s="378"/>
      <c r="AI156" s="380"/>
      <c r="AJ156" s="383"/>
      <c r="AK156" s="382"/>
      <c r="AL156" s="380"/>
      <c r="AM156" s="381"/>
      <c r="AN156" s="382"/>
      <c r="AO156" s="378"/>
      <c r="AP156" s="379"/>
      <c r="AQ156" s="379"/>
      <c r="AR156" s="379"/>
      <c r="AS156" s="379"/>
      <c r="AT156" s="384"/>
      <c r="AU156" s="384"/>
      <c r="AV156" s="384"/>
      <c r="AW156" s="384"/>
      <c r="AX156" s="384"/>
      <c r="AY156" s="384"/>
      <c r="AZ156" s="385"/>
      <c r="BA156" s="377"/>
    </row>
    <row r="157" spans="1:53" x14ac:dyDescent="0.25">
      <c r="A157" s="372"/>
      <c r="B157" s="373"/>
      <c r="C157" s="373"/>
      <c r="D157" s="374"/>
      <c r="E157" s="374"/>
      <c r="F157" s="375"/>
      <c r="G157" s="375"/>
      <c r="H157" s="375"/>
      <c r="I157" s="376"/>
      <c r="J157" s="376"/>
      <c r="K157" s="375"/>
      <c r="L157" s="377"/>
      <c r="M157" s="378"/>
      <c r="N157" s="379"/>
      <c r="O157" s="379"/>
      <c r="P157" s="465"/>
      <c r="Q157" s="378"/>
      <c r="R157" s="379"/>
      <c r="S157" s="379"/>
      <c r="T157" s="465"/>
      <c r="U157" s="378"/>
      <c r="V157" s="379"/>
      <c r="W157" s="382"/>
      <c r="X157" s="380"/>
      <c r="Y157" s="377"/>
      <c r="Z157" s="381"/>
      <c r="AA157" s="381"/>
      <c r="AB157" s="378"/>
      <c r="AC157" s="379"/>
      <c r="AD157" s="380"/>
      <c r="AE157" s="378"/>
      <c r="AF157" s="379"/>
      <c r="AG157" s="382"/>
      <c r="AH157" s="378"/>
      <c r="AI157" s="380"/>
      <c r="AJ157" s="383"/>
      <c r="AK157" s="382"/>
      <c r="AL157" s="380"/>
      <c r="AM157" s="381"/>
      <c r="AN157" s="382"/>
      <c r="AO157" s="378"/>
      <c r="AP157" s="379"/>
      <c r="AQ157" s="379"/>
      <c r="AR157" s="379"/>
      <c r="AS157" s="379"/>
      <c r="AT157" s="384"/>
      <c r="AU157" s="384"/>
      <c r="AV157" s="384"/>
      <c r="AW157" s="384"/>
      <c r="AX157" s="384"/>
      <c r="AY157" s="384"/>
      <c r="AZ157" s="385"/>
      <c r="BA157" s="377"/>
    </row>
    <row r="158" spans="1:53" x14ac:dyDescent="0.25">
      <c r="A158" s="372"/>
      <c r="B158" s="373"/>
      <c r="C158" s="373"/>
      <c r="D158" s="374"/>
      <c r="E158" s="374"/>
      <c r="F158" s="375"/>
      <c r="G158" s="375"/>
      <c r="H158" s="375"/>
      <c r="I158" s="376"/>
      <c r="J158" s="376"/>
      <c r="K158" s="375"/>
      <c r="L158" s="377"/>
      <c r="M158" s="378"/>
      <c r="N158" s="379"/>
      <c r="O158" s="379"/>
      <c r="P158" s="465"/>
      <c r="Q158" s="378"/>
      <c r="R158" s="379"/>
      <c r="S158" s="379"/>
      <c r="T158" s="465"/>
      <c r="U158" s="378"/>
      <c r="V158" s="379"/>
      <c r="W158" s="382"/>
      <c r="X158" s="380"/>
      <c r="Y158" s="377"/>
      <c r="Z158" s="381"/>
      <c r="AA158" s="381"/>
      <c r="AB158" s="378"/>
      <c r="AC158" s="379"/>
      <c r="AD158" s="380"/>
      <c r="AE158" s="378"/>
      <c r="AF158" s="379"/>
      <c r="AG158" s="382"/>
      <c r="AH158" s="378"/>
      <c r="AI158" s="380"/>
      <c r="AJ158" s="383"/>
      <c r="AK158" s="382"/>
      <c r="AL158" s="380"/>
      <c r="AM158" s="381"/>
      <c r="AN158" s="382"/>
      <c r="AO158" s="378"/>
      <c r="AP158" s="379"/>
      <c r="AQ158" s="379"/>
      <c r="AR158" s="379"/>
      <c r="AS158" s="379"/>
      <c r="AT158" s="384"/>
      <c r="AU158" s="384"/>
      <c r="AV158" s="384"/>
      <c r="AW158" s="384"/>
      <c r="AX158" s="384"/>
      <c r="AY158" s="384"/>
      <c r="AZ158" s="385"/>
      <c r="BA158" s="377"/>
    </row>
    <row r="159" spans="1:53" x14ac:dyDescent="0.25">
      <c r="A159" s="372"/>
      <c r="B159" s="373"/>
      <c r="C159" s="373"/>
      <c r="D159" s="374"/>
      <c r="E159" s="374"/>
      <c r="F159" s="375"/>
      <c r="G159" s="375"/>
      <c r="H159" s="375"/>
      <c r="I159" s="376"/>
      <c r="J159" s="376"/>
      <c r="K159" s="375"/>
      <c r="L159" s="377"/>
      <c r="M159" s="378"/>
      <c r="N159" s="379"/>
      <c r="O159" s="379"/>
      <c r="P159" s="465"/>
      <c r="Q159" s="378"/>
      <c r="R159" s="379"/>
      <c r="S159" s="379"/>
      <c r="T159" s="465"/>
      <c r="U159" s="378"/>
      <c r="V159" s="379"/>
      <c r="W159" s="382"/>
      <c r="X159" s="380"/>
      <c r="Y159" s="377"/>
      <c r="Z159" s="381"/>
      <c r="AA159" s="381"/>
      <c r="AB159" s="378"/>
      <c r="AC159" s="379"/>
      <c r="AD159" s="380"/>
      <c r="AE159" s="378"/>
      <c r="AF159" s="379"/>
      <c r="AG159" s="382"/>
      <c r="AH159" s="378"/>
      <c r="AI159" s="380"/>
      <c r="AJ159" s="383"/>
      <c r="AK159" s="382"/>
      <c r="AL159" s="380"/>
      <c r="AM159" s="381"/>
      <c r="AN159" s="382"/>
      <c r="AO159" s="378"/>
      <c r="AP159" s="379"/>
      <c r="AQ159" s="379"/>
      <c r="AR159" s="379"/>
      <c r="AS159" s="379"/>
      <c r="AT159" s="384"/>
      <c r="AU159" s="384"/>
      <c r="AV159" s="384"/>
      <c r="AW159" s="384"/>
      <c r="AX159" s="384"/>
      <c r="AY159" s="384"/>
      <c r="AZ159" s="385"/>
      <c r="BA159" s="377"/>
    </row>
    <row r="160" spans="1:53" x14ac:dyDescent="0.25">
      <c r="A160" s="372"/>
      <c r="B160" s="373"/>
      <c r="C160" s="373"/>
      <c r="D160" s="374"/>
      <c r="E160" s="374"/>
      <c r="F160" s="375"/>
      <c r="G160" s="375"/>
      <c r="H160" s="375"/>
      <c r="I160" s="376"/>
      <c r="J160" s="376"/>
      <c r="K160" s="375"/>
      <c r="L160" s="377"/>
      <c r="M160" s="378"/>
      <c r="N160" s="379"/>
      <c r="O160" s="379"/>
      <c r="P160" s="465"/>
      <c r="Q160" s="378"/>
      <c r="R160" s="379"/>
      <c r="S160" s="379"/>
      <c r="T160" s="465"/>
      <c r="U160" s="378"/>
      <c r="V160" s="379"/>
      <c r="W160" s="382"/>
      <c r="X160" s="380"/>
      <c r="Y160" s="377"/>
      <c r="Z160" s="381"/>
      <c r="AA160" s="381"/>
      <c r="AB160" s="378"/>
      <c r="AC160" s="379"/>
      <c r="AD160" s="380"/>
      <c r="AE160" s="378"/>
      <c r="AF160" s="379"/>
      <c r="AG160" s="382"/>
      <c r="AH160" s="378"/>
      <c r="AI160" s="380"/>
      <c r="AJ160" s="383"/>
      <c r="AK160" s="382"/>
      <c r="AL160" s="380"/>
      <c r="AM160" s="381"/>
      <c r="AN160" s="382"/>
      <c r="AO160" s="378"/>
      <c r="AP160" s="379"/>
      <c r="AQ160" s="379"/>
      <c r="AR160" s="379"/>
      <c r="AS160" s="379"/>
      <c r="AT160" s="384"/>
      <c r="AU160" s="384"/>
      <c r="AV160" s="384"/>
      <c r="AW160" s="384"/>
      <c r="AX160" s="384"/>
      <c r="AY160" s="384"/>
      <c r="AZ160" s="385"/>
      <c r="BA160" s="377"/>
    </row>
    <row r="161" spans="1:53" x14ac:dyDescent="0.25">
      <c r="A161" s="372"/>
      <c r="B161" s="373"/>
      <c r="C161" s="373"/>
      <c r="D161" s="374"/>
      <c r="E161" s="374"/>
      <c r="F161" s="375"/>
      <c r="G161" s="375"/>
      <c r="H161" s="375"/>
      <c r="I161" s="376"/>
      <c r="J161" s="376"/>
      <c r="K161" s="375"/>
      <c r="L161" s="377"/>
      <c r="M161" s="378"/>
      <c r="N161" s="379"/>
      <c r="O161" s="379"/>
      <c r="P161" s="465"/>
      <c r="Q161" s="378"/>
      <c r="R161" s="379"/>
      <c r="S161" s="379"/>
      <c r="T161" s="465"/>
      <c r="U161" s="378"/>
      <c r="V161" s="379"/>
      <c r="W161" s="382"/>
      <c r="X161" s="380"/>
      <c r="Y161" s="377"/>
      <c r="Z161" s="381"/>
      <c r="AA161" s="381"/>
      <c r="AB161" s="378"/>
      <c r="AC161" s="379"/>
      <c r="AD161" s="380"/>
      <c r="AE161" s="378"/>
      <c r="AF161" s="379"/>
      <c r="AG161" s="382"/>
      <c r="AH161" s="378"/>
      <c r="AI161" s="380"/>
      <c r="AJ161" s="383"/>
      <c r="AK161" s="382"/>
      <c r="AL161" s="380"/>
      <c r="AM161" s="381"/>
      <c r="AN161" s="382"/>
      <c r="AO161" s="378"/>
      <c r="AP161" s="379"/>
      <c r="AQ161" s="379"/>
      <c r="AR161" s="379"/>
      <c r="AS161" s="379"/>
      <c r="AT161" s="384"/>
      <c r="AU161" s="384"/>
      <c r="AV161" s="384"/>
      <c r="AW161" s="384"/>
      <c r="AX161" s="384"/>
      <c r="AY161" s="384"/>
      <c r="AZ161" s="385"/>
      <c r="BA161" s="377"/>
    </row>
    <row r="162" spans="1:53" x14ac:dyDescent="0.25">
      <c r="A162" s="372"/>
      <c r="B162" s="373"/>
      <c r="C162" s="373"/>
      <c r="D162" s="374"/>
      <c r="E162" s="374"/>
      <c r="F162" s="375"/>
      <c r="G162" s="375"/>
      <c r="H162" s="375"/>
      <c r="I162" s="376"/>
      <c r="J162" s="376"/>
      <c r="K162" s="375"/>
      <c r="L162" s="377"/>
      <c r="M162" s="378"/>
      <c r="N162" s="379"/>
      <c r="O162" s="379"/>
      <c r="P162" s="465"/>
      <c r="Q162" s="378"/>
      <c r="R162" s="379"/>
      <c r="S162" s="379"/>
      <c r="T162" s="465"/>
      <c r="U162" s="378"/>
      <c r="V162" s="379"/>
      <c r="W162" s="382"/>
      <c r="X162" s="380"/>
      <c r="Y162" s="377"/>
      <c r="Z162" s="381"/>
      <c r="AA162" s="381"/>
      <c r="AB162" s="378"/>
      <c r="AC162" s="379"/>
      <c r="AD162" s="380"/>
      <c r="AE162" s="378"/>
      <c r="AF162" s="379"/>
      <c r="AG162" s="382"/>
      <c r="AH162" s="378"/>
      <c r="AI162" s="380"/>
      <c r="AJ162" s="383"/>
      <c r="AK162" s="382"/>
      <c r="AL162" s="380"/>
      <c r="AM162" s="381"/>
      <c r="AN162" s="382"/>
      <c r="AO162" s="378"/>
      <c r="AP162" s="379"/>
      <c r="AQ162" s="379"/>
      <c r="AR162" s="379"/>
      <c r="AS162" s="379"/>
      <c r="AT162" s="384"/>
      <c r="AU162" s="384"/>
      <c r="AV162" s="384"/>
      <c r="AW162" s="384"/>
      <c r="AX162" s="384"/>
      <c r="AY162" s="384"/>
      <c r="AZ162" s="385"/>
      <c r="BA162" s="377"/>
    </row>
    <row r="163" spans="1:53" x14ac:dyDescent="0.25">
      <c r="A163" s="372"/>
      <c r="B163" s="373"/>
      <c r="C163" s="373"/>
      <c r="D163" s="374"/>
      <c r="E163" s="374"/>
      <c r="F163" s="375"/>
      <c r="G163" s="375"/>
      <c r="H163" s="375"/>
      <c r="I163" s="376"/>
      <c r="J163" s="376"/>
      <c r="K163" s="375"/>
      <c r="L163" s="377"/>
      <c r="M163" s="378"/>
      <c r="N163" s="379"/>
      <c r="O163" s="379"/>
      <c r="P163" s="465"/>
      <c r="Q163" s="378"/>
      <c r="R163" s="379"/>
      <c r="S163" s="379"/>
      <c r="T163" s="465"/>
      <c r="U163" s="378"/>
      <c r="V163" s="379"/>
      <c r="W163" s="382"/>
      <c r="X163" s="380"/>
      <c r="Y163" s="377"/>
      <c r="Z163" s="381"/>
      <c r="AA163" s="381"/>
      <c r="AB163" s="378"/>
      <c r="AC163" s="379"/>
      <c r="AD163" s="380"/>
      <c r="AE163" s="378"/>
      <c r="AF163" s="379"/>
      <c r="AG163" s="382"/>
      <c r="AH163" s="378"/>
      <c r="AI163" s="380"/>
      <c r="AJ163" s="383"/>
      <c r="AK163" s="382"/>
      <c r="AL163" s="380"/>
      <c r="AM163" s="381"/>
      <c r="AN163" s="382"/>
      <c r="AO163" s="378"/>
      <c r="AP163" s="379"/>
      <c r="AQ163" s="379"/>
      <c r="AR163" s="379"/>
      <c r="AS163" s="379"/>
      <c r="AT163" s="384"/>
      <c r="AU163" s="384"/>
      <c r="AV163" s="384"/>
      <c r="AW163" s="384"/>
      <c r="AX163" s="384"/>
      <c r="AY163" s="384"/>
      <c r="AZ163" s="385"/>
      <c r="BA163" s="377"/>
    </row>
    <row r="164" spans="1:53" x14ac:dyDescent="0.25">
      <c r="A164" s="372"/>
      <c r="B164" s="373"/>
      <c r="C164" s="373"/>
      <c r="D164" s="374"/>
      <c r="E164" s="374"/>
      <c r="F164" s="375"/>
      <c r="G164" s="375"/>
      <c r="H164" s="375"/>
      <c r="I164" s="376"/>
      <c r="J164" s="376"/>
      <c r="K164" s="375"/>
      <c r="L164" s="377"/>
      <c r="M164" s="378"/>
      <c r="N164" s="379"/>
      <c r="O164" s="379"/>
      <c r="P164" s="465"/>
      <c r="Q164" s="378"/>
      <c r="R164" s="379"/>
      <c r="S164" s="379"/>
      <c r="T164" s="465"/>
      <c r="U164" s="378"/>
      <c r="V164" s="379"/>
      <c r="W164" s="382"/>
      <c r="X164" s="380"/>
      <c r="Y164" s="377"/>
      <c r="Z164" s="381"/>
      <c r="AA164" s="381"/>
      <c r="AB164" s="378"/>
      <c r="AC164" s="379"/>
      <c r="AD164" s="380"/>
      <c r="AE164" s="378"/>
      <c r="AF164" s="379"/>
      <c r="AG164" s="382"/>
      <c r="AH164" s="378"/>
      <c r="AI164" s="380"/>
      <c r="AJ164" s="383"/>
      <c r="AK164" s="382"/>
      <c r="AL164" s="380"/>
      <c r="AM164" s="381"/>
      <c r="AN164" s="382"/>
      <c r="AO164" s="378"/>
      <c r="AP164" s="379"/>
      <c r="AQ164" s="379"/>
      <c r="AR164" s="379"/>
      <c r="AS164" s="379"/>
      <c r="AT164" s="384"/>
      <c r="AU164" s="384"/>
      <c r="AV164" s="384"/>
      <c r="AW164" s="384"/>
      <c r="AX164" s="384"/>
      <c r="AY164" s="384"/>
      <c r="AZ164" s="385"/>
      <c r="BA164" s="377"/>
    </row>
    <row r="165" spans="1:53" x14ac:dyDescent="0.25">
      <c r="A165" s="372"/>
      <c r="B165" s="373"/>
      <c r="C165" s="373"/>
      <c r="D165" s="374"/>
      <c r="E165" s="374"/>
      <c r="F165" s="375"/>
      <c r="G165" s="375"/>
      <c r="H165" s="375"/>
      <c r="I165" s="376"/>
      <c r="J165" s="376"/>
      <c r="K165" s="375"/>
      <c r="L165" s="377"/>
      <c r="M165" s="378"/>
      <c r="N165" s="379"/>
      <c r="O165" s="379"/>
      <c r="P165" s="465"/>
      <c r="Q165" s="378"/>
      <c r="R165" s="379"/>
      <c r="S165" s="379"/>
      <c r="T165" s="465"/>
      <c r="U165" s="378"/>
      <c r="V165" s="379"/>
      <c r="W165" s="382"/>
      <c r="X165" s="380"/>
      <c r="Y165" s="377"/>
      <c r="Z165" s="381"/>
      <c r="AA165" s="381"/>
      <c r="AB165" s="378"/>
      <c r="AC165" s="379"/>
      <c r="AD165" s="380"/>
      <c r="AE165" s="378"/>
      <c r="AF165" s="379"/>
      <c r="AG165" s="382"/>
      <c r="AH165" s="378"/>
      <c r="AI165" s="380"/>
      <c r="AJ165" s="383"/>
      <c r="AK165" s="382"/>
      <c r="AL165" s="380"/>
      <c r="AM165" s="381"/>
      <c r="AN165" s="382"/>
      <c r="AO165" s="378"/>
      <c r="AP165" s="379"/>
      <c r="AQ165" s="379"/>
      <c r="AR165" s="379"/>
      <c r="AS165" s="379"/>
      <c r="AT165" s="384"/>
      <c r="AU165" s="384"/>
      <c r="AV165" s="384"/>
      <c r="AW165" s="384"/>
      <c r="AX165" s="384"/>
      <c r="AY165" s="384"/>
      <c r="AZ165" s="385"/>
      <c r="BA165" s="377"/>
    </row>
    <row r="166" spans="1:53" x14ac:dyDescent="0.25">
      <c r="A166" s="372"/>
      <c r="B166" s="373"/>
      <c r="C166" s="373"/>
      <c r="D166" s="374"/>
      <c r="E166" s="374"/>
      <c r="F166" s="375"/>
      <c r="G166" s="375"/>
      <c r="H166" s="375"/>
      <c r="I166" s="376"/>
      <c r="J166" s="376"/>
      <c r="K166" s="375"/>
      <c r="L166" s="377"/>
      <c r="M166" s="378"/>
      <c r="N166" s="379"/>
      <c r="O166" s="379"/>
      <c r="P166" s="465"/>
      <c r="Q166" s="378"/>
      <c r="R166" s="379"/>
      <c r="S166" s="379"/>
      <c r="T166" s="465"/>
      <c r="U166" s="378"/>
      <c r="V166" s="379"/>
      <c r="W166" s="382"/>
      <c r="X166" s="380"/>
      <c r="Y166" s="377"/>
      <c r="Z166" s="381"/>
      <c r="AA166" s="381"/>
      <c r="AB166" s="378"/>
      <c r="AC166" s="379"/>
      <c r="AD166" s="380"/>
      <c r="AE166" s="378"/>
      <c r="AF166" s="379"/>
      <c r="AG166" s="382"/>
      <c r="AH166" s="378"/>
      <c r="AI166" s="380"/>
      <c r="AJ166" s="383"/>
      <c r="AK166" s="382"/>
      <c r="AL166" s="380"/>
      <c r="AM166" s="381"/>
      <c r="AN166" s="382"/>
      <c r="AO166" s="378"/>
      <c r="AP166" s="379"/>
      <c r="AQ166" s="379"/>
      <c r="AR166" s="379"/>
      <c r="AS166" s="379"/>
      <c r="AT166" s="384"/>
      <c r="AU166" s="384"/>
      <c r="AV166" s="384"/>
      <c r="AW166" s="384"/>
      <c r="AX166" s="384"/>
      <c r="AY166" s="384"/>
      <c r="AZ166" s="385"/>
      <c r="BA166" s="377"/>
    </row>
    <row r="167" spans="1:53" x14ac:dyDescent="0.25">
      <c r="A167" s="372"/>
      <c r="B167" s="373"/>
      <c r="C167" s="373"/>
      <c r="D167" s="374"/>
      <c r="E167" s="374"/>
      <c r="F167" s="375"/>
      <c r="G167" s="375"/>
      <c r="H167" s="375"/>
      <c r="I167" s="376"/>
      <c r="J167" s="376"/>
      <c r="K167" s="375"/>
      <c r="L167" s="377"/>
      <c r="M167" s="378"/>
      <c r="N167" s="379"/>
      <c r="O167" s="379"/>
      <c r="P167" s="465"/>
      <c r="Q167" s="378"/>
      <c r="R167" s="379"/>
      <c r="S167" s="379"/>
      <c r="T167" s="465"/>
      <c r="U167" s="378"/>
      <c r="V167" s="379"/>
      <c r="W167" s="382"/>
      <c r="X167" s="380"/>
      <c r="Y167" s="377"/>
      <c r="Z167" s="381"/>
      <c r="AA167" s="381"/>
      <c r="AB167" s="378"/>
      <c r="AC167" s="379"/>
      <c r="AD167" s="380"/>
      <c r="AE167" s="378"/>
      <c r="AF167" s="379"/>
      <c r="AG167" s="382"/>
      <c r="AH167" s="378"/>
      <c r="AI167" s="380"/>
      <c r="AJ167" s="383"/>
      <c r="AK167" s="382"/>
      <c r="AL167" s="380"/>
      <c r="AM167" s="381"/>
      <c r="AN167" s="382"/>
      <c r="AO167" s="378"/>
      <c r="AP167" s="379"/>
      <c r="AQ167" s="379"/>
      <c r="AR167" s="379"/>
      <c r="AS167" s="379"/>
      <c r="AT167" s="384"/>
      <c r="AU167" s="384"/>
      <c r="AV167" s="384"/>
      <c r="AW167" s="384"/>
      <c r="AX167" s="384"/>
      <c r="AY167" s="384"/>
      <c r="AZ167" s="385"/>
      <c r="BA167" s="377"/>
    </row>
    <row r="168" spans="1:53" ht="13" thickBot="1" x14ac:dyDescent="0.3">
      <c r="A168" s="387"/>
      <c r="B168" s="388"/>
      <c r="C168" s="388"/>
      <c r="D168" s="255"/>
      <c r="E168" s="255"/>
      <c r="F168" s="389"/>
      <c r="G168" s="389"/>
      <c r="H168" s="389"/>
      <c r="I168" s="256"/>
      <c r="J168" s="390"/>
      <c r="K168" s="391"/>
      <c r="L168" s="377" t="str">
        <f t="shared" si="131"/>
        <v/>
      </c>
      <c r="M168" s="466" t="str">
        <f t="shared" si="132"/>
        <v/>
      </c>
      <c r="N168" s="467" t="str">
        <f t="shared" si="133"/>
        <v/>
      </c>
      <c r="O168" s="467" t="str">
        <f t="shared" si="134"/>
        <v/>
      </c>
      <c r="P168" s="468" t="str">
        <f t="shared" si="147"/>
        <v/>
      </c>
      <c r="Q168" s="466"/>
      <c r="R168" s="467"/>
      <c r="S168" s="467"/>
      <c r="T168" s="468"/>
      <c r="U168" s="466" t="str">
        <f t="shared" si="135"/>
        <v/>
      </c>
      <c r="V168" s="467" t="str">
        <f t="shared" si="136"/>
        <v/>
      </c>
      <c r="W168" s="470" t="str">
        <f t="shared" si="137"/>
        <v/>
      </c>
      <c r="X168" s="471" t="str">
        <f t="shared" si="110"/>
        <v/>
      </c>
      <c r="Y168" s="478" t="str">
        <f t="shared" si="111"/>
        <v/>
      </c>
      <c r="Z168" s="381" t="str">
        <f t="shared" si="112"/>
        <v/>
      </c>
      <c r="AA168" s="381" t="str">
        <f t="shared" si="113"/>
        <v/>
      </c>
      <c r="AB168" s="378" t="str">
        <f t="shared" si="114"/>
        <v/>
      </c>
      <c r="AC168" s="379" t="str">
        <f t="shared" si="115"/>
        <v/>
      </c>
      <c r="AD168" s="380" t="str">
        <f t="shared" si="116"/>
        <v/>
      </c>
      <c r="AE168" s="378" t="str">
        <f t="shared" si="117"/>
        <v/>
      </c>
      <c r="AF168" s="379" t="str">
        <f t="shared" si="118"/>
        <v/>
      </c>
      <c r="AG168" s="382" t="str">
        <f t="shared" si="119"/>
        <v/>
      </c>
      <c r="AH168" s="378" t="str">
        <f t="shared" si="120"/>
        <v/>
      </c>
      <c r="AI168" s="380" t="str">
        <f t="shared" si="121"/>
        <v/>
      </c>
      <c r="AJ168" s="383" t="str">
        <f t="shared" si="122"/>
        <v/>
      </c>
      <c r="AK168" s="382" t="str">
        <f t="shared" si="123"/>
        <v/>
      </c>
      <c r="AL168" s="380" t="str">
        <f t="shared" si="124"/>
        <v/>
      </c>
      <c r="AM168" s="381" t="str">
        <f t="shared" si="125"/>
        <v/>
      </c>
      <c r="AN168" s="382" t="str">
        <f t="shared" si="126"/>
        <v/>
      </c>
      <c r="AO168" s="466" t="str">
        <f t="shared" si="127"/>
        <v/>
      </c>
      <c r="AP168" s="467" t="str">
        <f t="shared" si="128"/>
        <v/>
      </c>
      <c r="AQ168" s="467" t="str">
        <f t="shared" si="129"/>
        <v/>
      </c>
      <c r="AR168" s="379" t="str">
        <f t="shared" si="138"/>
        <v/>
      </c>
      <c r="AS168" s="379" t="str">
        <f t="shared" si="139"/>
        <v/>
      </c>
      <c r="AT168" s="384" t="str">
        <f t="shared" si="140"/>
        <v/>
      </c>
      <c r="AU168" s="384" t="str">
        <f t="shared" si="141"/>
        <v/>
      </c>
      <c r="AV168" s="384" t="str">
        <f t="shared" si="142"/>
        <v/>
      </c>
      <c r="AW168" s="384" t="str">
        <f t="shared" si="143"/>
        <v/>
      </c>
      <c r="AX168" s="384" t="str">
        <f t="shared" si="144"/>
        <v/>
      </c>
      <c r="AY168" s="384" t="str">
        <f t="shared" si="145"/>
        <v/>
      </c>
      <c r="AZ168" s="385" t="str">
        <f t="shared" si="146"/>
        <v/>
      </c>
      <c r="BA168" s="377" t="str">
        <f t="shared" si="130"/>
        <v/>
      </c>
    </row>
    <row r="169" spans="1:53" x14ac:dyDescent="0.25">
      <c r="A169" s="387"/>
      <c r="B169" s="392"/>
      <c r="C169" s="388"/>
      <c r="D169" s="393"/>
      <c r="E169" s="393"/>
      <c r="F169" s="394"/>
      <c r="G169" s="394"/>
      <c r="H169" s="394"/>
      <c r="I169" s="256"/>
      <c r="J169" s="296"/>
      <c r="K169" s="296"/>
      <c r="L169"/>
      <c r="M169"/>
      <c r="N169"/>
      <c r="O169"/>
      <c r="P169"/>
      <c r="Q169"/>
      <c r="R169"/>
      <c r="S169"/>
      <c r="T169"/>
      <c r="U169"/>
      <c r="V169"/>
      <c r="W169"/>
      <c r="X169"/>
      <c r="Y169"/>
      <c r="Z169" s="296"/>
      <c r="AA169" s="296"/>
      <c r="AB169"/>
      <c r="AC169"/>
      <c r="AD169"/>
      <c r="AE169"/>
      <c r="AF169"/>
      <c r="AG169"/>
      <c r="AH169"/>
      <c r="AI169"/>
      <c r="AJ169"/>
      <c r="AK169"/>
      <c r="AL169"/>
      <c r="AM169"/>
      <c r="AN169"/>
      <c r="AO169"/>
      <c r="AP169"/>
      <c r="AQ169"/>
      <c r="AR169"/>
      <c r="AS169"/>
      <c r="AT169"/>
      <c r="AU169"/>
      <c r="AV169"/>
      <c r="AW169"/>
      <c r="AX169"/>
      <c r="AY169"/>
      <c r="AZ169"/>
    </row>
    <row r="170" spans="1:53" ht="15.5" x14ac:dyDescent="0.35">
      <c r="A170" s="387"/>
      <c r="B170" s="392"/>
      <c r="C170" s="388"/>
      <c r="D170" s="393"/>
      <c r="E170" s="393"/>
      <c r="F170" s="392"/>
      <c r="G170" s="392"/>
      <c r="H170" s="389"/>
      <c r="I170" s="296"/>
      <c r="J170" s="296"/>
      <c r="K170" s="395" t="s">
        <v>2983</v>
      </c>
      <c r="L170" s="396">
        <f t="shared" ref="L170:BA170" si="148">SUM(L13:L168)</f>
        <v>0</v>
      </c>
      <c r="M170" s="396">
        <f t="shared" si="148"/>
        <v>0</v>
      </c>
      <c r="N170" s="396">
        <f t="shared" si="148"/>
        <v>0</v>
      </c>
      <c r="O170" s="396">
        <f t="shared" si="148"/>
        <v>0</v>
      </c>
      <c r="P170" s="396">
        <f t="shared" si="148"/>
        <v>0</v>
      </c>
      <c r="Q170" s="396">
        <f t="shared" si="148"/>
        <v>0</v>
      </c>
      <c r="R170" s="396">
        <f t="shared" si="148"/>
        <v>0</v>
      </c>
      <c r="S170" s="396">
        <f t="shared" si="148"/>
        <v>0</v>
      </c>
      <c r="T170" s="396">
        <f t="shared" si="148"/>
        <v>0</v>
      </c>
      <c r="U170" s="396">
        <f t="shared" si="148"/>
        <v>0</v>
      </c>
      <c r="V170" s="396">
        <f t="shared" si="148"/>
        <v>0</v>
      </c>
      <c r="W170" s="396">
        <f t="shared" si="148"/>
        <v>0</v>
      </c>
      <c r="X170" s="396">
        <f t="shared" si="148"/>
        <v>0</v>
      </c>
      <c r="Y170" s="396">
        <f t="shared" si="148"/>
        <v>0</v>
      </c>
      <c r="Z170" s="396">
        <f t="shared" si="148"/>
        <v>0</v>
      </c>
      <c r="AA170" s="396">
        <f t="shared" si="148"/>
        <v>0</v>
      </c>
      <c r="AB170" s="396">
        <f t="shared" si="148"/>
        <v>0</v>
      </c>
      <c r="AC170" s="396">
        <f t="shared" si="148"/>
        <v>0</v>
      </c>
      <c r="AD170" s="396">
        <f t="shared" si="148"/>
        <v>0</v>
      </c>
      <c r="AE170" s="396">
        <f t="shared" si="148"/>
        <v>0</v>
      </c>
      <c r="AF170" s="396">
        <f t="shared" si="148"/>
        <v>0</v>
      </c>
      <c r="AG170" s="396">
        <f t="shared" si="148"/>
        <v>0</v>
      </c>
      <c r="AH170" s="396">
        <f t="shared" si="148"/>
        <v>0</v>
      </c>
      <c r="AI170" s="396">
        <f t="shared" si="148"/>
        <v>0</v>
      </c>
      <c r="AJ170" s="396">
        <f t="shared" si="148"/>
        <v>0</v>
      </c>
      <c r="AK170" s="396">
        <f t="shared" si="148"/>
        <v>0</v>
      </c>
      <c r="AL170" s="396">
        <f t="shared" si="148"/>
        <v>0</v>
      </c>
      <c r="AM170" s="396">
        <f t="shared" si="148"/>
        <v>0</v>
      </c>
      <c r="AN170" s="396">
        <f t="shared" si="148"/>
        <v>0</v>
      </c>
      <c r="AO170" s="396">
        <f t="shared" si="148"/>
        <v>0</v>
      </c>
      <c r="AP170" s="396">
        <f t="shared" si="148"/>
        <v>0</v>
      </c>
      <c r="AQ170" s="396">
        <f t="shared" si="148"/>
        <v>0</v>
      </c>
      <c r="AR170" s="396">
        <f t="shared" si="148"/>
        <v>0</v>
      </c>
      <c r="AS170" s="396">
        <f t="shared" si="148"/>
        <v>0</v>
      </c>
      <c r="AT170" s="396">
        <f t="shared" si="148"/>
        <v>0</v>
      </c>
      <c r="AU170" s="396">
        <f t="shared" si="148"/>
        <v>0</v>
      </c>
      <c r="AV170" s="396">
        <f t="shared" si="148"/>
        <v>0</v>
      </c>
      <c r="AW170" s="396">
        <f t="shared" si="148"/>
        <v>0</v>
      </c>
      <c r="AX170" s="396">
        <f t="shared" si="148"/>
        <v>0</v>
      </c>
      <c r="AY170" s="396">
        <f t="shared" si="148"/>
        <v>0</v>
      </c>
      <c r="AZ170" s="396">
        <f t="shared" si="148"/>
        <v>0</v>
      </c>
      <c r="BA170" s="396">
        <f t="shared" si="148"/>
        <v>0</v>
      </c>
    </row>
    <row r="171" spans="1:53" x14ac:dyDescent="0.25">
      <c r="A171" s="387"/>
      <c r="B171" s="392"/>
      <c r="C171" s="388"/>
      <c r="D171" s="393"/>
      <c r="E171" s="393"/>
      <c r="F171" s="392"/>
      <c r="G171" s="392"/>
      <c r="H171" s="389"/>
      <c r="I171" s="296"/>
      <c r="J171" s="397"/>
      <c r="K171" s="397"/>
      <c r="L171" s="398"/>
      <c r="M171" s="398"/>
      <c r="N171" s="399"/>
      <c r="O171" s="399"/>
      <c r="P171" s="399"/>
      <c r="Q171" s="399"/>
      <c r="R171" s="399"/>
      <c r="S171" s="399"/>
      <c r="T171" s="399"/>
      <c r="U171" s="399"/>
      <c r="V171" s="399"/>
      <c r="W171" s="399"/>
      <c r="X171" s="399"/>
      <c r="Y171" s="399"/>
      <c r="Z171" s="399"/>
      <c r="AA171" s="399"/>
      <c r="AB171" s="399"/>
      <c r="AC171" s="399"/>
      <c r="AD171" s="399"/>
      <c r="AE171" s="399"/>
      <c r="AF171" s="399"/>
      <c r="AG171" s="399"/>
      <c r="AH171" s="399"/>
      <c r="AI171" s="399"/>
      <c r="AJ171" s="399"/>
      <c r="AK171" s="399"/>
      <c r="AL171" s="399"/>
      <c r="AM171" s="399"/>
      <c r="AN171" s="399"/>
      <c r="AO171" s="399"/>
      <c r="AP171" s="399"/>
      <c r="AQ171" s="399"/>
      <c r="AR171" s="399"/>
      <c r="AS171" s="399"/>
      <c r="AT171" s="399"/>
      <c r="AU171" s="399"/>
      <c r="AV171" s="399"/>
      <c r="AW171" s="399"/>
      <c r="AX171" s="399"/>
      <c r="AY171" s="399"/>
      <c r="AZ171" s="399"/>
      <c r="BA171" s="399"/>
    </row>
    <row r="172" spans="1:53" x14ac:dyDescent="0.25">
      <c r="A172" s="387"/>
      <c r="B172" s="392"/>
      <c r="C172" s="392"/>
      <c r="D172" s="393"/>
      <c r="E172" s="393"/>
      <c r="F172" s="394"/>
      <c r="G172" s="394"/>
      <c r="H172" s="394"/>
      <c r="I172" s="296"/>
      <c r="J172" s="296"/>
      <c r="K172" s="296"/>
      <c r="AP172" s="401"/>
    </row>
    <row r="173" spans="1:53" x14ac:dyDescent="0.25">
      <c r="A173" s="387"/>
      <c r="B173" s="392"/>
      <c r="C173" s="392"/>
      <c r="D173" s="393"/>
      <c r="E173" s="393"/>
      <c r="F173" s="394"/>
      <c r="G173" s="394"/>
      <c r="H173" s="394"/>
      <c r="I173" s="296"/>
      <c r="J173" s="296"/>
      <c r="K173" s="296"/>
      <c r="AO173" s="401" t="s">
        <v>2984</v>
      </c>
      <c r="AP173" s="401" t="s">
        <v>2985</v>
      </c>
      <c r="AQ173" s="400">
        <f>AQ170*0.2</f>
        <v>0</v>
      </c>
      <c r="AR173" s="400">
        <f>AR170*0.5</f>
        <v>0</v>
      </c>
      <c r="AS173" s="400">
        <f>AS170*1</f>
        <v>0</v>
      </c>
      <c r="AT173" s="400">
        <f>AT170*1.5</f>
        <v>0</v>
      </c>
      <c r="AU173" s="400">
        <f>AU170*2</f>
        <v>0</v>
      </c>
      <c r="AV173" s="400">
        <f>AV170*2.5</f>
        <v>0</v>
      </c>
      <c r="AW173" s="400">
        <f>AW170*3</f>
        <v>0</v>
      </c>
      <c r="AX173" s="400">
        <f>AX170*3.5</f>
        <v>0</v>
      </c>
      <c r="AY173" s="400">
        <f>AY170*4</f>
        <v>0</v>
      </c>
      <c r="AZ173" s="400">
        <f>AZ170*7</f>
        <v>0</v>
      </c>
    </row>
    <row r="174" spans="1:53" ht="52" x14ac:dyDescent="0.3">
      <c r="A174" s="387"/>
      <c r="B174" s="392"/>
      <c r="C174" s="392"/>
      <c r="D174" s="393"/>
      <c r="E174" s="393"/>
      <c r="F174" s="394"/>
      <c r="G174" s="394"/>
      <c r="H174" s="394"/>
      <c r="I174" s="296"/>
      <c r="J174" s="402" t="s">
        <v>2986</v>
      </c>
      <c r="K174" s="402" t="s">
        <v>2987</v>
      </c>
      <c r="L174" s="403" t="s">
        <v>2988</v>
      </c>
      <c r="M174" s="403"/>
      <c r="N174" s="403" t="s">
        <v>2989</v>
      </c>
      <c r="O174" s="403"/>
      <c r="P174" s="403"/>
      <c r="Q174" s="403"/>
      <c r="R174" s="403"/>
      <c r="S174" s="403"/>
      <c r="T174" s="403"/>
      <c r="U174" s="403" t="s">
        <v>2990</v>
      </c>
      <c r="V174" s="301"/>
      <c r="W174" s="301"/>
      <c r="X174" s="403" t="s">
        <v>2908</v>
      </c>
      <c r="Y174" s="301"/>
      <c r="Z174" s="301"/>
      <c r="AA174" s="404" t="s">
        <v>2991</v>
      </c>
      <c r="AB174" s="405" t="s">
        <v>2992</v>
      </c>
      <c r="AP174" s="401" t="s">
        <v>2993</v>
      </c>
      <c r="AQ174" s="483">
        <f>SUM(AR170:AZ170)</f>
        <v>0</v>
      </c>
    </row>
    <row r="175" spans="1:53" ht="13" x14ac:dyDescent="0.3">
      <c r="A175" s="387"/>
      <c r="L175" s="406" t="s">
        <v>2994</v>
      </c>
      <c r="M175" s="301" t="s">
        <v>2995</v>
      </c>
      <c r="N175" s="406" t="s">
        <v>2996</v>
      </c>
      <c r="O175" s="301" t="s">
        <v>2995</v>
      </c>
      <c r="P175" s="301"/>
      <c r="Q175" s="301"/>
      <c r="R175" s="301"/>
      <c r="S175" s="301"/>
      <c r="T175" s="301"/>
      <c r="U175" s="406" t="s">
        <v>2996</v>
      </c>
      <c r="V175" s="301" t="s">
        <v>2995</v>
      </c>
      <c r="W175" s="301"/>
      <c r="X175" s="406" t="s">
        <v>2997</v>
      </c>
      <c r="Y175" s="301" t="s">
        <v>2995</v>
      </c>
      <c r="Z175" s="301" t="s">
        <v>2995</v>
      </c>
      <c r="AA175" s="404" t="str">
        <f>L174</f>
        <v>Base Patching</v>
      </c>
      <c r="AB175" s="407">
        <f>M176</f>
        <v>0</v>
      </c>
      <c r="AO175" s="401"/>
      <c r="AP175" s="401" t="s">
        <v>2998</v>
      </c>
      <c r="AQ175" s="400">
        <f>SUM(AQ173:AZ173)</f>
        <v>0</v>
      </c>
    </row>
    <row r="176" spans="1:53" ht="15.5" x14ac:dyDescent="0.35">
      <c r="A176" s="387"/>
      <c r="I176" s="395" t="s">
        <v>2999</v>
      </c>
      <c r="J176">
        <v>8.6</v>
      </c>
      <c r="K176" s="408">
        <v>73112.7</v>
      </c>
      <c r="L176" s="409">
        <f>SUMIF($I13:$I168,"BP",$K13:$K168)</f>
        <v>0</v>
      </c>
      <c r="M176" s="410">
        <f>L176/K176</f>
        <v>0</v>
      </c>
      <c r="N176" s="409">
        <f>SUMIF($I13:$I168,"AP",$K13:$K168)</f>
        <v>0</v>
      </c>
      <c r="O176" s="410">
        <f>N176/K176</f>
        <v>0</v>
      </c>
      <c r="P176" s="410"/>
      <c r="Q176" s="410"/>
      <c r="R176" s="410"/>
      <c r="S176" s="410"/>
      <c r="T176" s="410"/>
      <c r="U176" s="409">
        <f>SUMIF($I13:$I168,"RF",$K13:$K168)</f>
        <v>0</v>
      </c>
      <c r="V176" s="410">
        <f>U176/K176</f>
        <v>0</v>
      </c>
      <c r="W176" s="410"/>
      <c r="X176" s="409">
        <f>SUMIF($I13:$I168,"EB",$F13:$F168)</f>
        <v>0</v>
      </c>
      <c r="Y176" s="410">
        <f>X176/(J176*1000)</f>
        <v>0</v>
      </c>
      <c r="Z176" s="410" t="e">
        <f>#REF!/(K176)</f>
        <v>#REF!</v>
      </c>
      <c r="AA176" s="404" t="str">
        <f>N174</f>
        <v>Surface Patching</v>
      </c>
      <c r="AB176" s="407">
        <f>O176</f>
        <v>0</v>
      </c>
    </row>
    <row r="177" spans="1:53" ht="15.5" x14ac:dyDescent="0.35">
      <c r="A177" s="387"/>
      <c r="I177" s="395"/>
      <c r="J177"/>
      <c r="K177" s="411" t="s">
        <v>3000</v>
      </c>
      <c r="L177" s="412" t="s">
        <v>3001</v>
      </c>
      <c r="M177" s="412" t="s">
        <v>3001</v>
      </c>
      <c r="N177" s="412" t="s">
        <v>3001</v>
      </c>
      <c r="O177" s="412" t="s">
        <v>3001</v>
      </c>
      <c r="P177" s="412"/>
      <c r="Q177" s="412"/>
      <c r="R177" s="412"/>
      <c r="S177" s="412"/>
      <c r="T177" s="412"/>
      <c r="U177" s="412" t="s">
        <v>3001</v>
      </c>
      <c r="V177" s="412" t="s">
        <v>3001</v>
      </c>
      <c r="W177" s="412"/>
      <c r="X177" s="412" t="s">
        <v>3001</v>
      </c>
      <c r="Y177" s="412" t="s">
        <v>3001</v>
      </c>
      <c r="Z177" s="412" t="s">
        <v>3001</v>
      </c>
      <c r="AA177" s="404" t="str">
        <f>U174</f>
        <v>Rut Fill Slurry</v>
      </c>
      <c r="AB177" s="407">
        <f>V176</f>
        <v>0</v>
      </c>
    </row>
    <row r="178" spans="1:53" x14ac:dyDescent="0.25">
      <c r="A178" s="387"/>
      <c r="AA178" s="282" t="str">
        <f>X174</f>
        <v>Edge Break Repairs</v>
      </c>
      <c r="AB178" s="413">
        <f>Y176</f>
        <v>0</v>
      </c>
    </row>
    <row r="179" spans="1:53" x14ac:dyDescent="0.25">
      <c r="AA179" s="282" t="e">
        <f>#REF!</f>
        <v>#REF!</v>
      </c>
      <c r="AB179" s="413" t="e">
        <f>#REF!</f>
        <v>#REF!</v>
      </c>
    </row>
    <row r="180" spans="1:53" s="423" customFormat="1" x14ac:dyDescent="0.25">
      <c r="A180" s="417" t="s">
        <v>3002</v>
      </c>
      <c r="B180" s="418"/>
      <c r="C180" s="418"/>
      <c r="D180" s="419"/>
      <c r="E180" s="419"/>
      <c r="F180" s="420"/>
      <c r="G180" s="420"/>
      <c r="H180" s="420"/>
      <c r="I180" s="421"/>
      <c r="J180" s="421"/>
      <c r="K180" s="421"/>
      <c r="L180" s="422"/>
      <c r="M180" s="422"/>
      <c r="N180" s="422"/>
      <c r="O180" s="422"/>
      <c r="P180" s="422"/>
      <c r="Q180" s="422"/>
      <c r="R180" s="422"/>
      <c r="S180" s="422"/>
      <c r="T180" s="422"/>
      <c r="U180" s="422"/>
      <c r="V180" s="422"/>
      <c r="W180" s="422"/>
      <c r="X180" s="422"/>
      <c r="Y180" s="422"/>
      <c r="AB180" s="422"/>
      <c r="AC180" s="422"/>
      <c r="AD180" s="422"/>
      <c r="AE180" s="422"/>
      <c r="AF180" s="422"/>
      <c r="AG180" s="422"/>
      <c r="AH180" s="422"/>
      <c r="AI180" s="422"/>
      <c r="AJ180" s="422"/>
      <c r="AK180" s="422"/>
      <c r="AL180" s="422"/>
      <c r="AM180" s="422"/>
      <c r="AN180" s="422"/>
      <c r="AO180" s="422"/>
      <c r="AP180" s="422"/>
      <c r="AQ180" s="422"/>
      <c r="AR180" s="422"/>
      <c r="AS180" s="422"/>
      <c r="AT180" s="422"/>
      <c r="AU180" s="422"/>
      <c r="AV180" s="422"/>
      <c r="AW180" s="422"/>
      <c r="AX180" s="422"/>
      <c r="AY180" s="422"/>
      <c r="AZ180" s="422"/>
    </row>
    <row r="181" spans="1:53" s="423" customFormat="1" x14ac:dyDescent="0.25">
      <c r="A181" s="424">
        <v>1</v>
      </c>
      <c r="B181" s="425"/>
      <c r="C181" s="425"/>
      <c r="D181" s="426"/>
      <c r="E181" s="426"/>
      <c r="F181" s="427"/>
      <c r="G181" s="427"/>
      <c r="H181" s="427"/>
      <c r="I181" s="428"/>
      <c r="J181" s="428"/>
      <c r="K181" s="427"/>
      <c r="L181" s="429" t="str">
        <f>IF(I181="Ap",J181*$D$2,IF(I181="Bp",J181*$D$2,""))</f>
        <v/>
      </c>
      <c r="M181" s="430" t="str">
        <f>IF((I181="Ap")*(K181&lt;5),$D$3*K181*(1+$K$2),IF((I181="Bp")*(K181&lt;5),$D$3*K181*(1+$K$2),""))</f>
        <v/>
      </c>
      <c r="N181" s="431" t="str">
        <f>IF((I181="Ap")*(K181&gt;=5)*(K181&lt;100),$D$3*K181*(1+$K$2),IF((I181="Bp")*(K181&gt;=5)*(K181&lt;100),$D$3*K181*(1+$K$2),""))</f>
        <v/>
      </c>
      <c r="O181" s="432" t="str">
        <f>IF((I181="Ap")*(K181&gt;=100),$D$3*K181*(1+$K$2),IF((I181="Bp")*(K181&gt;=100),$D$3*K181*(1+$K$2),""))</f>
        <v/>
      </c>
      <c r="P181" s="442"/>
      <c r="Q181" s="442"/>
      <c r="R181" s="442"/>
      <c r="S181" s="442"/>
      <c r="T181" s="442"/>
      <c r="U181" s="430" t="str">
        <f>IF((I181="Bp")*(K181&lt;5),K181*$D$4*(1+$K$2),"")</f>
        <v/>
      </c>
      <c r="V181" s="431" t="str">
        <f>IF((I181="Bp")*(K181&gt;=5)*(K181&lt;100),K181*$D$4*(1+$K$2),"")</f>
        <v/>
      </c>
      <c r="W181" s="434"/>
      <c r="X181" s="432" t="str">
        <f>IF((I181="Bp")*(K181&gt;=100),K181*$D$4*(1+$K$2),"")</f>
        <v/>
      </c>
      <c r="Y181" s="433" t="str">
        <f>IF(I181="Bp",K181*(1+$K$2),"")</f>
        <v/>
      </c>
      <c r="Z181" s="433" t="str">
        <f>IF(I181="Ap",K181*$F$2,IF(I181="Bp",K181*$F$2*(1+$K$2),""))</f>
        <v/>
      </c>
      <c r="AA181" s="433" t="str">
        <f>IF(I181="Ap",K181*$H$3*(1+$K$2),IF(I181="Bp",K181*$H$3*(1+$K$2),""))</f>
        <v/>
      </c>
      <c r="AB181" s="430" t="str">
        <f>IF((I181="Bp")*(K181&lt;5),K181*$F$4*$H$4*(1+$K$2),"")</f>
        <v/>
      </c>
      <c r="AC181" s="431" t="str">
        <f>IF((I181="Bp")*(K181&gt;=5)*(K181&lt;100),K181*$F$4*$H$4*(1+$K$2),"")</f>
        <v/>
      </c>
      <c r="AD181" s="432" t="str">
        <f>IF((I181="Bp")*(K181&gt;=100),K181*$F$4*$H$4*(1+$K$2),"")</f>
        <v/>
      </c>
      <c r="AE181" s="430" t="str">
        <f>IF((I181="Ap")*(K181&lt;5),K181*$F$5*$H$4*(1+$K$2),"")</f>
        <v/>
      </c>
      <c r="AF181" s="431" t="str">
        <f>IF((I181="Ap")*(K181&gt;=5)*(K181&lt;100),K181*$F$5*$H$4*(1+$K$2),"")</f>
        <v/>
      </c>
      <c r="AG181" s="434" t="str">
        <f>IF((I181="Ap")*(K181&gt;=100),K181*$F$5*$H$4*(1+$K$2),"")</f>
        <v/>
      </c>
      <c r="AH181" s="430" t="str">
        <f>IF((I181="St"),(K181*$H$2/1000)*$H$5*(1+$K$2),"")</f>
        <v/>
      </c>
      <c r="AI181" s="432" t="str">
        <f>IF((I181="RF"),K181*$F$3*$H$5*(1+$K$2),"")</f>
        <v/>
      </c>
      <c r="AJ181" s="435" t="str">
        <f>IF($I181="EB",(F181*(1+$K$2)),"")</f>
        <v/>
      </c>
      <c r="AK181" s="434" t="str">
        <f>IF($I181="EB",(AJ181*0.3)*$H$3*(1+$K$2),"")</f>
        <v/>
      </c>
      <c r="AL181" s="432" t="str">
        <f>IF($I181="EB",(AJ181*0.2*0.1)*$H$4*(1+$K$2),"")</f>
        <v/>
      </c>
      <c r="AM181" s="433" t="str">
        <f>IF(I181="CsT",G181+((F181/5)*G181),IF(I181="CsL",F181,""))</f>
        <v/>
      </c>
      <c r="AN181" s="434" t="str">
        <f>IF(I181="CsB",(2*F181+((F181/4)*G181)),"")</f>
        <v/>
      </c>
      <c r="AO181" s="430" t="str">
        <f>IF(I181="Gf",G181,"")</f>
        <v/>
      </c>
      <c r="AP181" s="431" t="str">
        <f>IF(I181="Ap",2*(F181*(1+$K$2))+2*G181,IF(I181="Bp",2*(F181*(1+$K$2))+2*G181,""))</f>
        <v/>
      </c>
      <c r="AQ181" s="431" t="str">
        <f>IF(AO181=0,(F181*(1+$K$2)),"")</f>
        <v/>
      </c>
      <c r="AR181" s="431" t="str">
        <f>IF(AND(AO181&gt;0,AO181&lt;=0.2),(F181*(1+$K$2)),"")</f>
        <v/>
      </c>
      <c r="AS181" s="431" t="str">
        <f>IF(AND(AO181&gt;0.2,AO181&lt;=0.5),(F181*(1+$K$2)),"")</f>
        <v/>
      </c>
      <c r="AT181" s="431" t="str">
        <f>IF(AND(AO181&gt;0.5,AO181&lt;=1),(F181*(1+$K$2)),"")</f>
        <v/>
      </c>
      <c r="AU181" s="431" t="str">
        <f>IF(AND(AO181&gt;1,AO181&lt;=1.5),(F181*(1+$K$2)),"")</f>
        <v/>
      </c>
      <c r="AV181" s="431" t="str">
        <f>IF(AND(AO181&gt;1.5,AO181&lt;=2),(F181*(1+$K$2)),"")</f>
        <v/>
      </c>
      <c r="AW181" s="431" t="str">
        <f>IF(AND(AO181&gt;2,AO181&lt;=2.5),(F181*(1+$K$2)),"")</f>
        <v/>
      </c>
      <c r="AX181" s="431" t="str">
        <f>IF(AND(AO181&gt;2.5,AO181&lt;=3),(F181*(1+$K$2)),"")</f>
        <v/>
      </c>
      <c r="AY181" s="431" t="str">
        <f>IF(AND(AO181&gt;3,AO181&lt;=3.5),(F181*(1+$K$2)),"")</f>
        <v/>
      </c>
      <c r="AZ181" s="432" t="str">
        <f>IF(AND(AO181&gt;3.5,AO181&lt;=4),(F181*(1+$K$2)),"")</f>
        <v/>
      </c>
      <c r="BA181" s="429" t="str">
        <f>IF(I181="Sb",K181,"")</f>
        <v/>
      </c>
    </row>
    <row r="182" spans="1:53" s="423" customFormat="1" x14ac:dyDescent="0.25">
      <c r="A182" s="417">
        <v>3</v>
      </c>
      <c r="B182" s="436"/>
      <c r="C182" s="425"/>
      <c r="D182" s="437"/>
      <c r="E182" s="436"/>
      <c r="F182" s="438"/>
      <c r="G182" s="438"/>
      <c r="H182" s="438"/>
      <c r="I182" s="428"/>
      <c r="J182" s="386"/>
      <c r="K182" s="438"/>
      <c r="L182" s="429"/>
      <c r="M182" s="430"/>
      <c r="N182" s="431"/>
      <c r="O182" s="432"/>
      <c r="P182" s="442"/>
      <c r="Q182" s="442"/>
      <c r="R182" s="442"/>
      <c r="S182" s="442"/>
      <c r="T182" s="442"/>
      <c r="U182" s="430"/>
      <c r="V182" s="431"/>
      <c r="W182" s="434"/>
      <c r="X182" s="432"/>
      <c r="Y182" s="433"/>
      <c r="Z182" s="433"/>
      <c r="AA182" s="433"/>
      <c r="AB182" s="430"/>
      <c r="AC182" s="431"/>
      <c r="AD182" s="432"/>
      <c r="AE182" s="430"/>
      <c r="AF182" s="431"/>
      <c r="AG182" s="434"/>
      <c r="AH182" s="430"/>
      <c r="AI182" s="432"/>
      <c r="AJ182" s="435"/>
      <c r="AK182" s="434"/>
      <c r="AL182" s="432"/>
      <c r="AM182" s="433"/>
      <c r="AN182" s="434"/>
      <c r="AO182" s="430"/>
      <c r="AP182" s="431"/>
      <c r="AQ182" s="431"/>
      <c r="AR182" s="431"/>
      <c r="AS182" s="431"/>
      <c r="AT182" s="431"/>
      <c r="AU182" s="431"/>
      <c r="AV182" s="431"/>
      <c r="AW182" s="431"/>
      <c r="AX182" s="431"/>
      <c r="AY182" s="431"/>
      <c r="AZ182" s="432"/>
      <c r="BA182" s="429"/>
    </row>
    <row r="183" spans="1:53" s="423" customFormat="1" x14ac:dyDescent="0.25">
      <c r="A183" s="424">
        <v>2</v>
      </c>
      <c r="B183" s="436"/>
      <c r="C183" s="436"/>
      <c r="D183" s="437"/>
      <c r="E183" s="436"/>
      <c r="F183" s="438"/>
      <c r="G183" s="438"/>
      <c r="H183" s="438"/>
      <c r="I183" s="386"/>
      <c r="J183" s="386"/>
      <c r="K183" s="438"/>
      <c r="L183" s="429" t="str">
        <f>IF(I183="Ap",J183*$D$2,IF(I183="Bp",J183*$D$2,""))</f>
        <v/>
      </c>
      <c r="M183" s="430" t="str">
        <f>IF((I183="Ap")*(K183&lt;5),$D$3*K183*(1+$K$2),IF((I183="Bp")*(K183&lt;5),$D$3*K183*(1+$K$2),""))</f>
        <v/>
      </c>
      <c r="N183" s="431" t="str">
        <f>IF((I183="Ap")*(K183&gt;=5)*(K183&lt;100),$D$3*K183*(1+$K$2),IF((I183="Bp")*(K183&gt;=5)*(K183&lt;100),$D$3*K183*(1+$K$2),""))</f>
        <v/>
      </c>
      <c r="O183" s="432" t="str">
        <f>IF((I183="Ap")*(K183&gt;=100),$D$3*K183*(1+$K$2),IF((I183="Bp")*(K183&gt;=100),$D$3*K183*(1+$K$2),""))</f>
        <v/>
      </c>
      <c r="P183" s="442"/>
      <c r="Q183" s="442"/>
      <c r="R183" s="442"/>
      <c r="S183" s="442"/>
      <c r="T183" s="442"/>
      <c r="U183" s="430" t="str">
        <f>IF((I183="Bp")*(K183&lt;5),K183*$D$4*(1+$K$2),"")</f>
        <v/>
      </c>
      <c r="V183" s="431" t="str">
        <f>IF((I183="Bp")*(K183&gt;=5)*(K183&lt;100),K183*$D$4*(1+$K$2),"")</f>
        <v/>
      </c>
      <c r="W183" s="434"/>
      <c r="X183" s="432" t="str">
        <f>IF((I183="Bp")*(K183&gt;=100),K183*$D$4*(1+$K$2),"")</f>
        <v/>
      </c>
      <c r="Y183" s="433" t="str">
        <f>IF(I183="Bp",K183*(1+$K$2),"")</f>
        <v/>
      </c>
      <c r="Z183" s="433" t="str">
        <f>IF(I183="Ap",K183*$F$2,IF(I183="Bp",K183*$F$2*(1+$K$2),""))</f>
        <v/>
      </c>
      <c r="AA183" s="433" t="str">
        <f>IF(I183="Ap",K183*$H$3*(1+$K$2),IF(I183="Bp",K183*$H$3*(1+$K$2),""))</f>
        <v/>
      </c>
      <c r="AB183" s="430" t="str">
        <f>IF((I183="Bp")*(K183&lt;5),K183*$F$4*$H$4*(1+$K$2),"")</f>
        <v/>
      </c>
      <c r="AC183" s="431" t="str">
        <f>IF((I183="Bp")*(K183&gt;=5)*(K183&lt;100),K183*$F$4*$H$4*(1+$K$2),"")</f>
        <v/>
      </c>
      <c r="AD183" s="432" t="str">
        <f>IF((I183="Bp")*(K183&gt;=100),K183*$F$4*$H$4*(1+$K$2),"")</f>
        <v/>
      </c>
      <c r="AE183" s="430" t="str">
        <f>IF((I183="Ap")*(K183&lt;5),K183*$F$5*$H$4*(1+$K$2),"")</f>
        <v/>
      </c>
      <c r="AF183" s="431" t="str">
        <f>IF((I183="Ap")*(K183&gt;=5)*(K183&lt;100),K183*$F$5*$H$4*(1+$K$2),"")</f>
        <v/>
      </c>
      <c r="AG183" s="434" t="str">
        <f>IF((I183="Ap")*(K183&gt;=100),K183*$F$5*$H$4*(1+$K$2),"")</f>
        <v/>
      </c>
      <c r="AH183" s="430" t="str">
        <f>IF((I183="St"),(K183*$H$2/1000)*$H$5*(1+$K$2),"")</f>
        <v/>
      </c>
      <c r="AI183" s="432" t="str">
        <f>IF((I183="RF"),K183*$F$3*$H$5*(1+$K$2),"")</f>
        <v/>
      </c>
      <c r="AJ183" s="435" t="str">
        <f>IF($I183="EB",(F183*(1+$K$2)),"")</f>
        <v/>
      </c>
      <c r="AK183" s="434" t="str">
        <f>IF($I183="EB",(AJ183*0.3)*$H$3*(1+$K$2),"")</f>
        <v/>
      </c>
      <c r="AL183" s="432" t="str">
        <f>IF($I183="EB",(AJ183*0.2*0.1)*$H$4*(1+$K$2),"")</f>
        <v/>
      </c>
      <c r="AM183" s="433" t="str">
        <f>IF(I183="CsT",G183+((F183/5)*G183),IF(I183="CsL",F183,""))</f>
        <v/>
      </c>
      <c r="AN183" s="434" t="str">
        <f>IF(I183="CsB",(2*F183+((F183/4)*G183)),"")</f>
        <v/>
      </c>
      <c r="AO183" s="430" t="str">
        <f>IF(I183="Gf",G183,"")</f>
        <v/>
      </c>
      <c r="AP183" s="431" t="str">
        <f>IF(I183="Ap",2*(F183*(1+$K$2))+2*G183,IF(I183="Bp",2*(F183*(1+$K$2))+2*G183,""))</f>
        <v/>
      </c>
      <c r="AQ183" s="431" t="str">
        <f>IF(AO183=0,(F183*(1+$K$2)),"")</f>
        <v/>
      </c>
      <c r="AR183" s="431" t="str">
        <f>IF(AND(AO183&gt;0,AO183&lt;=0.2),(F183*(1+$K$2)),"")</f>
        <v/>
      </c>
      <c r="AS183" s="431" t="str">
        <f>IF(AND(AO183&gt;0.2,AO183&lt;=0.5),(F183*(1+$K$2)),"")</f>
        <v/>
      </c>
      <c r="AT183" s="431" t="str">
        <f>IF(AND(AO183&gt;0.5,AO183&lt;=1),(F183*(1+$K$2)),"")</f>
        <v/>
      </c>
      <c r="AU183" s="431" t="str">
        <f>IF(AND(AO183&gt;1,AO183&lt;=1.5),(F183*(1+$K$2)),"")</f>
        <v/>
      </c>
      <c r="AV183" s="431" t="str">
        <f>IF(AND(AO183&gt;1.5,AO183&lt;=2),(F183*(1+$K$2)),"")</f>
        <v/>
      </c>
      <c r="AW183" s="431" t="str">
        <f>IF(AND(AO183&gt;2,AO183&lt;=2.5),(F183*(1+$K$2)),"")</f>
        <v/>
      </c>
      <c r="AX183" s="431" t="str">
        <f>IF(AND(AO183&gt;2.5,AO183&lt;=3),(F183*(1+$K$2)),"")</f>
        <v/>
      </c>
      <c r="AY183" s="431" t="str">
        <f>IF(AND(AO183&gt;3,AO183&lt;=3.5),(F183*(1+$K$2)),"")</f>
        <v/>
      </c>
      <c r="AZ183" s="432" t="str">
        <f>IF(AND(AO183&gt;3.5,AO183&lt;=4),(F183*(1+$K$2)),"")</f>
        <v/>
      </c>
      <c r="BA183" s="429" t="str">
        <f>IF(I183="Sb",K183,"")</f>
        <v/>
      </c>
    </row>
    <row r="184" spans="1:53" s="423" customFormat="1" x14ac:dyDescent="0.25">
      <c r="A184" s="424">
        <v>2</v>
      </c>
      <c r="B184" s="436"/>
      <c r="C184" s="436"/>
      <c r="D184" s="437"/>
      <c r="E184" s="436"/>
      <c r="F184" s="438"/>
      <c r="G184" s="438"/>
      <c r="H184" s="438"/>
      <c r="I184" s="386"/>
      <c r="J184" s="386"/>
      <c r="K184" s="438"/>
      <c r="L184" s="429" t="str">
        <f>IF(I184="Ap",J184*$D$2,IF(I184="Bp",J184*$D$2,""))</f>
        <v/>
      </c>
      <c r="M184" s="430" t="str">
        <f>IF((I184="Ap")*(K184&lt;5),$D$3*K184*(1+$K$2),IF((I184="Bp")*(K184&lt;5),$D$3*K184*(1+$K$2),""))</f>
        <v/>
      </c>
      <c r="N184" s="431" t="str">
        <f>IF((I184="Ap")*(K184&gt;=5)*(K184&lt;100),$D$3*K184*(1+$K$2),IF((I184="Bp")*(K184&gt;=5)*(K184&lt;100),$D$3*K184*(1+$K$2),""))</f>
        <v/>
      </c>
      <c r="O184" s="432" t="str">
        <f>IF((I184="Ap")*(K184&gt;=100),$D$3*K184*(1+$K$2),IF((I184="Bp")*(K184&gt;=100),$D$3*K184*(1+$K$2),""))</f>
        <v/>
      </c>
      <c r="P184" s="442"/>
      <c r="Q184" s="442"/>
      <c r="R184" s="442"/>
      <c r="S184" s="442"/>
      <c r="T184" s="442"/>
      <c r="U184" s="430" t="str">
        <f>IF((I184="Bp")*(K184&lt;5),K184*$D$4*(1+$K$2),"")</f>
        <v/>
      </c>
      <c r="V184" s="431" t="str">
        <f>IF((I184="Bp")*(K184&gt;=5)*(K184&lt;100),K184*$D$4*(1+$K$2),"")</f>
        <v/>
      </c>
      <c r="W184" s="434"/>
      <c r="X184" s="432" t="str">
        <f>IF((I184="Bp")*(K184&gt;=100),K184*$D$4*(1+$K$2),"")</f>
        <v/>
      </c>
      <c r="Y184" s="433" t="str">
        <f>IF(I184="Bp",K184*(1+$K$2),"")</f>
        <v/>
      </c>
      <c r="Z184" s="433" t="str">
        <f>IF(I184="Ap",K184*$F$2,IF(I184="Bp",K184*$F$2*(1+$K$2),""))</f>
        <v/>
      </c>
      <c r="AA184" s="433" t="str">
        <f>IF(I184="Ap",K184*$H$3*(1+$K$2),IF(I184="Bp",K184*$H$3*(1+$K$2),""))</f>
        <v/>
      </c>
      <c r="AB184" s="430" t="str">
        <f>IF((I184="Bp")*(K184&lt;5),K184*$F$4*$H$4*(1+$K$2),"")</f>
        <v/>
      </c>
      <c r="AC184" s="431" t="str">
        <f>IF((I184="Bp")*(K184&gt;=5)*(K184&lt;100),K184*$F$4*$H$4*(1+$K$2),"")</f>
        <v/>
      </c>
      <c r="AD184" s="432" t="str">
        <f>IF((I184="Bp")*(K184&gt;=100),K184*$F$4*$H$4*(1+$K$2),"")</f>
        <v/>
      </c>
      <c r="AE184" s="430" t="str">
        <f>IF((I184="Ap")*(K184&lt;5),K184*$F$5*$H$4*(1+$K$2),"")</f>
        <v/>
      </c>
      <c r="AF184" s="431" t="str">
        <f>IF((I184="Ap")*(K184&gt;=5)*(K184&lt;100),K184*$F$5*$H$4*(1+$K$2),"")</f>
        <v/>
      </c>
      <c r="AG184" s="434" t="str">
        <f>IF((I184="Ap")*(K184&gt;=100),K184*$F$5*$H$4*(1+$K$2),"")</f>
        <v/>
      </c>
      <c r="AH184" s="430" t="str">
        <f>IF((I184="St"),(K184*$H$2/1000)*$H$5*(1+$K$2),"")</f>
        <v/>
      </c>
      <c r="AI184" s="432" t="str">
        <f>IF((I184="RF"),K184*$F$3*$H$5*(1+$K$2),"")</f>
        <v/>
      </c>
      <c r="AJ184" s="435" t="str">
        <f>IF($I184="EB",(F184*(1+$K$2)),"")</f>
        <v/>
      </c>
      <c r="AK184" s="434" t="str">
        <f>IF($I184="EB",(AJ184*0.3)*$H$3*(1+$K$2),"")</f>
        <v/>
      </c>
      <c r="AL184" s="432" t="str">
        <f>IF($I184="EB",(AJ184*0.2*0.1)*$H$4*(1+$K$2),"")</f>
        <v/>
      </c>
      <c r="AM184" s="433" t="str">
        <f>IF(I184="CsT",G184+((F184/5)*G184),IF(I184="CsL",F184,""))</f>
        <v/>
      </c>
      <c r="AN184" s="434" t="str">
        <f>IF(I184="CsB",(2*F184+((F184/4)*G184)),"")</f>
        <v/>
      </c>
      <c r="AO184" s="430" t="str">
        <f>IF(I184="Gf",G184,"")</f>
        <v/>
      </c>
      <c r="AP184" s="431" t="str">
        <f>IF(I184="Ap",2*(F184*(1+$K$2))+2*G184,IF(I184="Bp",2*(F184*(1+$K$2))+2*G184,""))</f>
        <v/>
      </c>
      <c r="AQ184" s="431" t="str">
        <f>IF(AO184=0,(F184*(1+$K$2)),"")</f>
        <v/>
      </c>
      <c r="AR184" s="431" t="str">
        <f>IF(AND(AO184&gt;0,AO184&lt;=0.2),(F184*(1+$K$2)),"")</f>
        <v/>
      </c>
      <c r="AS184" s="431" t="str">
        <f>IF(AND(AO184&gt;0.2,AO184&lt;=0.5),(F184*(1+$K$2)),"")</f>
        <v/>
      </c>
      <c r="AT184" s="431" t="str">
        <f>IF(AND(AO184&gt;0.5,AO184&lt;=1),(F184*(1+$K$2)),"")</f>
        <v/>
      </c>
      <c r="AU184" s="431" t="str">
        <f>IF(AND(AO184&gt;1,AO184&lt;=1.5),(F184*(1+$K$2)),"")</f>
        <v/>
      </c>
      <c r="AV184" s="431" t="str">
        <f>IF(AND(AO184&gt;1.5,AO184&lt;=2),(F184*(1+$K$2)),"")</f>
        <v/>
      </c>
      <c r="AW184" s="431" t="str">
        <f>IF(AND(AO184&gt;2,AO184&lt;=2.5),(F184*(1+$K$2)),"")</f>
        <v/>
      </c>
      <c r="AX184" s="431" t="str">
        <f>IF(AND(AO184&gt;2.5,AO184&lt;=3),(F184*(1+$K$2)),"")</f>
        <v/>
      </c>
      <c r="AY184" s="431" t="str">
        <f>IF(AND(AO184&gt;3,AO184&lt;=3.5),(F184*(1+$K$2)),"")</f>
        <v/>
      </c>
      <c r="AZ184" s="432" t="str">
        <f>IF(AND(AO184&gt;3.5,AO184&lt;=4),(F184*(1+$K$2)),"")</f>
        <v/>
      </c>
      <c r="BA184" s="429" t="str">
        <f>IF(I184="Sb",K184,"")</f>
        <v/>
      </c>
    </row>
    <row r="185" spans="1:53" s="423" customFormat="1" x14ac:dyDescent="0.25">
      <c r="A185" s="424">
        <v>3</v>
      </c>
      <c r="B185" s="436"/>
      <c r="C185" s="436"/>
      <c r="D185" s="437"/>
      <c r="E185" s="436"/>
      <c r="F185" s="438"/>
      <c r="G185" s="438"/>
      <c r="H185" s="438"/>
      <c r="I185" s="386"/>
      <c r="J185" s="386"/>
      <c r="K185" s="438"/>
      <c r="L185" s="429" t="str">
        <f>IF(I185="Ap",J185*$D$2,IF(I185="Bp",J185*$D$2,""))</f>
        <v/>
      </c>
      <c r="M185" s="430" t="str">
        <f>IF((I185="Ap")*(K185&lt;5),$D$3*K185*(1+$K$2),IF((I185="Bp")*(K185&lt;5),$D$3*K185*(1+$K$2),""))</f>
        <v/>
      </c>
      <c r="N185" s="431" t="str">
        <f>IF((I185="Ap")*(K185&gt;=5)*(K185&lt;100),$D$3*K185*(1+$K$2),IF((I185="Bp")*(K185&gt;=5)*(K185&lt;100),$D$3*K185*(1+$K$2),""))</f>
        <v/>
      </c>
      <c r="O185" s="432" t="str">
        <f>IF((I185="Ap")*(K185&gt;=100),$D$3*K185*(1+$K$2),IF((I185="Bp")*(K185&gt;=100),$D$3*K185*(1+$K$2),""))</f>
        <v/>
      </c>
      <c r="P185" s="442"/>
      <c r="Q185" s="442"/>
      <c r="R185" s="442"/>
      <c r="S185" s="442"/>
      <c r="T185" s="442"/>
      <c r="U185" s="430" t="str">
        <f>IF((I185="Bp")*(K185&lt;5),K185*$D$4*(1+$K$2),"")</f>
        <v/>
      </c>
      <c r="V185" s="431" t="str">
        <f>IF((I185="Bp")*(K185&gt;=5)*(K185&lt;100),K185*$D$4*(1+$K$2),"")</f>
        <v/>
      </c>
      <c r="W185" s="434"/>
      <c r="X185" s="432" t="str">
        <f>IF((I185="Bp")*(K185&gt;=100),K185*$D$4*(1+$K$2),"")</f>
        <v/>
      </c>
      <c r="Y185" s="433" t="str">
        <f>IF(I185="Bp",K185*(1+$K$2),"")</f>
        <v/>
      </c>
      <c r="Z185" s="433" t="str">
        <f>IF(I185="Ap",K185*$F$2,IF(I185="Bp",K185*$F$2*(1+$K$2),""))</f>
        <v/>
      </c>
      <c r="AA185" s="433" t="str">
        <f>IF(I185="Ap",K185*$H$3*(1+$K$2),IF(I185="Bp",K185*$H$3*(1+$K$2),""))</f>
        <v/>
      </c>
      <c r="AB185" s="430" t="str">
        <f>IF((I185="Bp")*(K185&lt;5),K185*$F$4*$H$4*(1+$K$2),"")</f>
        <v/>
      </c>
      <c r="AC185" s="431" t="str">
        <f>IF((I185="Bp")*(K185&gt;=5)*(K185&lt;100),K185*$F$4*$H$4*(1+$K$2),"")</f>
        <v/>
      </c>
      <c r="AD185" s="432" t="str">
        <f>IF((I185="Bp")*(K185&gt;=100),K185*$F$4*$H$4*(1+$K$2),"")</f>
        <v/>
      </c>
      <c r="AE185" s="430" t="str">
        <f>IF((I185="Ap")*(K185&lt;5),K185*$F$5*$H$4*(1+$K$2),"")</f>
        <v/>
      </c>
      <c r="AF185" s="431" t="str">
        <f>IF((I185="Ap")*(K185&gt;=5)*(K185&lt;100),K185*$F$5*$H$4*(1+$K$2),"")</f>
        <v/>
      </c>
      <c r="AG185" s="434" t="str">
        <f>IF((I185="Ap")*(K185&gt;=100),K185*$F$5*$H$4*(1+$K$2),"")</f>
        <v/>
      </c>
      <c r="AH185" s="430" t="str">
        <f>IF((I185="St"),(K185*$H$2/1000)*$H$5*(1+$K$2),"")</f>
        <v/>
      </c>
      <c r="AI185" s="432" t="str">
        <f>IF((I185="RF"),K185*$F$3*$H$5*(1+$K$2),"")</f>
        <v/>
      </c>
      <c r="AJ185" s="435" t="str">
        <f>IF($I185="EB",(F185*(1+$K$2)),"")</f>
        <v/>
      </c>
      <c r="AK185" s="434" t="str">
        <f>IF($I185="EB",(AJ185*0.3)*$H$3*(1+$K$2),"")</f>
        <v/>
      </c>
      <c r="AL185" s="432" t="str">
        <f>IF($I185="EB",(AJ185*0.2*0.1)*$H$4*(1+$K$2),"")</f>
        <v/>
      </c>
      <c r="AM185" s="433" t="str">
        <f>IF(I185="CsT",G185+((F185/5)*G185),IF(I185="CsL",F185,""))</f>
        <v/>
      </c>
      <c r="AN185" s="434" t="str">
        <f>IF(I185="CsB",(2*F185+((F185/4)*G185)),"")</f>
        <v/>
      </c>
      <c r="AO185" s="430" t="str">
        <f>IF(I185="Gf",G185,"")</f>
        <v/>
      </c>
      <c r="AP185" s="431" t="str">
        <f>IF(I185="Ap",2*(F185*(1+$K$2))+2*G185,IF(I185="Bp",2*(F185*(1+$K$2))+2*G185,""))</f>
        <v/>
      </c>
      <c r="AQ185" s="431" t="str">
        <f>IF(AO185=0,(F185*(1+$K$2)),"")</f>
        <v/>
      </c>
      <c r="AR185" s="431" t="str">
        <f>IF(AND(AO185&gt;0,AO185&lt;=0.2),(F185*(1+$K$2)),"")</f>
        <v/>
      </c>
      <c r="AS185" s="431" t="str">
        <f>IF(AND(AO185&gt;0.2,AO185&lt;=0.5),(F185*(1+$K$2)),"")</f>
        <v/>
      </c>
      <c r="AT185" s="431" t="str">
        <f>IF(AND(AO185&gt;0.5,AO185&lt;=1),(F185*(1+$K$2)),"")</f>
        <v/>
      </c>
      <c r="AU185" s="431" t="str">
        <f>IF(AND(AO185&gt;1,AO185&lt;=1.5),(F185*(1+$K$2)),"")</f>
        <v/>
      </c>
      <c r="AV185" s="431" t="str">
        <f>IF(AND(AO185&gt;1.5,AO185&lt;=2),(F185*(1+$K$2)),"")</f>
        <v/>
      </c>
      <c r="AW185" s="431" t="str">
        <f>IF(AND(AO185&gt;2,AO185&lt;=2.5),(F185*(1+$K$2)),"")</f>
        <v/>
      </c>
      <c r="AX185" s="431" t="str">
        <f>IF(AND(AO185&gt;2.5,AO185&lt;=3),(F185*(1+$K$2)),"")</f>
        <v/>
      </c>
      <c r="AY185" s="431" t="str">
        <f>IF(AND(AO185&gt;3,AO185&lt;=3.5),(F185*(1+$K$2)),"")</f>
        <v/>
      </c>
      <c r="AZ185" s="432" t="str">
        <f>IF(AND(AO185&gt;3.5,AO185&lt;=4),(F185*(1+$K$2)),"")</f>
        <v/>
      </c>
      <c r="BA185" s="429" t="str">
        <f>IF(I185="Sb",K185,"")</f>
        <v/>
      </c>
    </row>
    <row r="186" spans="1:53" s="423" customFormat="1" x14ac:dyDescent="0.25">
      <c r="A186" s="417"/>
      <c r="B186" s="439"/>
      <c r="C186" s="439"/>
      <c r="D186" s="440"/>
      <c r="E186" s="440"/>
      <c r="F186" s="441"/>
      <c r="G186" s="441"/>
      <c r="H186" s="441"/>
      <c r="I186" s="417"/>
      <c r="J186" s="417"/>
      <c r="K186" s="441"/>
      <c r="L186" s="442"/>
      <c r="M186" s="442"/>
      <c r="N186" s="442"/>
      <c r="O186" s="442"/>
      <c r="P186" s="442"/>
      <c r="Q186" s="442"/>
      <c r="R186" s="442"/>
      <c r="S186" s="442"/>
      <c r="T186" s="442"/>
      <c r="U186" s="442"/>
      <c r="V186" s="442"/>
      <c r="W186" s="442"/>
      <c r="X186" s="442"/>
      <c r="Y186" s="442"/>
      <c r="Z186" s="442"/>
      <c r="AA186" s="442"/>
      <c r="AB186" s="442"/>
      <c r="AC186" s="442"/>
      <c r="AD186" s="442"/>
      <c r="AE186" s="442"/>
      <c r="AF186" s="442"/>
      <c r="AG186" s="442"/>
      <c r="AH186" s="442"/>
      <c r="AI186" s="442"/>
      <c r="AJ186" s="442"/>
      <c r="AK186" s="442"/>
      <c r="AL186" s="442"/>
      <c r="AM186" s="442"/>
      <c r="AN186" s="442"/>
      <c r="AO186" s="442"/>
      <c r="AP186" s="442"/>
      <c r="AQ186" s="442"/>
      <c r="AR186" s="442"/>
      <c r="AS186" s="442"/>
      <c r="AT186" s="442"/>
      <c r="AU186" s="442"/>
      <c r="AV186" s="442"/>
      <c r="AW186" s="442"/>
      <c r="AX186" s="442"/>
      <c r="AY186" s="442"/>
      <c r="AZ186" s="442"/>
      <c r="BA186" s="442"/>
    </row>
    <row r="187" spans="1:53" s="423" customFormat="1" x14ac:dyDescent="0.25">
      <c r="A187" s="417"/>
      <c r="B187" s="439"/>
      <c r="C187" s="439"/>
      <c r="D187" s="440"/>
      <c r="E187" s="440"/>
      <c r="F187" s="441"/>
      <c r="G187" s="441"/>
      <c r="H187" s="441"/>
      <c r="I187" s="417"/>
      <c r="J187" s="417" t="s">
        <v>3003</v>
      </c>
      <c r="K187" s="441">
        <f>SUM(K181:K185)</f>
        <v>0</v>
      </c>
      <c r="L187" s="442"/>
      <c r="M187" s="442"/>
      <c r="N187" s="442"/>
      <c r="O187" s="442"/>
      <c r="P187" s="442"/>
      <c r="Q187" s="442"/>
      <c r="R187" s="442"/>
      <c r="S187" s="442"/>
      <c r="T187" s="442"/>
      <c r="U187" s="442"/>
      <c r="V187" s="442"/>
      <c r="W187" s="442"/>
      <c r="X187" s="442"/>
      <c r="Y187" s="442"/>
      <c r="Z187" s="442"/>
      <c r="AA187" s="442"/>
      <c r="AB187" s="442"/>
      <c r="AC187" s="442"/>
      <c r="AD187" s="442"/>
      <c r="AE187" s="442"/>
      <c r="AF187" s="442"/>
      <c r="AG187" s="442"/>
      <c r="AH187" s="442"/>
      <c r="AI187" s="442"/>
      <c r="AJ187" s="442"/>
      <c r="AK187" s="442"/>
      <c r="AL187" s="442"/>
      <c r="AM187" s="442"/>
      <c r="AN187" s="442"/>
      <c r="AO187" s="442"/>
      <c r="AP187" s="442"/>
      <c r="AQ187" s="442"/>
      <c r="AR187" s="442"/>
      <c r="AS187" s="442"/>
      <c r="AT187" s="442"/>
      <c r="AU187" s="442"/>
      <c r="AV187" s="442"/>
      <c r="AW187" s="442"/>
      <c r="AX187" s="442"/>
      <c r="AY187" s="442"/>
      <c r="AZ187" s="442"/>
      <c r="BA187" s="442"/>
    </row>
    <row r="188" spans="1:53" s="423" customFormat="1" x14ac:dyDescent="0.25">
      <c r="A188" s="417"/>
      <c r="B188" s="439"/>
      <c r="C188" s="439"/>
      <c r="D188" s="440"/>
      <c r="E188" s="440"/>
      <c r="F188" s="441"/>
      <c r="G188" s="441"/>
      <c r="H188" s="441"/>
      <c r="I188" s="496" t="s">
        <v>3004</v>
      </c>
      <c r="J188" s="496" t="s">
        <v>3005</v>
      </c>
      <c r="K188" s="497">
        <f>SUM(K182:K185)</f>
        <v>0</v>
      </c>
      <c r="L188" s="442"/>
      <c r="M188" s="442"/>
      <c r="N188" s="442"/>
      <c r="O188" s="442"/>
      <c r="P188" s="442"/>
      <c r="Q188" s="442"/>
      <c r="R188" s="442"/>
      <c r="S188" s="442"/>
      <c r="T188" s="442"/>
      <c r="U188" s="442"/>
      <c r="V188" s="442"/>
      <c r="W188" s="442"/>
      <c r="X188" s="442"/>
      <c r="Y188" s="442"/>
      <c r="Z188" s="442"/>
      <c r="AA188" s="442"/>
      <c r="AB188" s="442"/>
      <c r="AC188" s="442"/>
      <c r="AD188" s="442"/>
      <c r="AE188" s="442"/>
      <c r="AF188" s="442"/>
      <c r="AG188" s="442"/>
      <c r="AH188" s="442"/>
      <c r="AI188" s="442"/>
      <c r="AJ188" s="442"/>
      <c r="AK188" s="442"/>
      <c r="AL188" s="442"/>
      <c r="AM188" s="442"/>
      <c r="AN188" s="442"/>
      <c r="AO188" s="442"/>
      <c r="AP188" s="442"/>
      <c r="AQ188" s="442"/>
      <c r="AR188" s="442"/>
      <c r="AS188" s="442"/>
      <c r="AT188" s="442"/>
      <c r="AU188" s="442"/>
      <c r="AV188" s="442"/>
      <c r="AW188" s="442"/>
      <c r="AX188" s="442"/>
      <c r="AY188" s="442"/>
      <c r="AZ188" s="442"/>
      <c r="BA188" s="442"/>
    </row>
    <row r="189" spans="1:53" s="423" customFormat="1" x14ac:dyDescent="0.25">
      <c r="A189" s="417"/>
      <c r="B189" s="439" t="s">
        <v>3006</v>
      </c>
      <c r="C189" s="439" t="s">
        <v>3007</v>
      </c>
      <c r="D189" s="440"/>
      <c r="E189" s="440"/>
      <c r="F189" s="441"/>
      <c r="G189" s="441"/>
      <c r="H189" s="441"/>
      <c r="I189" s="417"/>
      <c r="J189" s="417"/>
      <c r="K189" s="441"/>
      <c r="L189" s="442"/>
      <c r="M189" s="442"/>
      <c r="N189" s="442"/>
      <c r="O189" s="442"/>
      <c r="P189" s="442"/>
      <c r="Q189" s="442"/>
      <c r="R189" s="442"/>
      <c r="S189" s="442"/>
      <c r="T189" s="442"/>
      <c r="U189" s="442"/>
      <c r="V189" s="442"/>
      <c r="W189" s="442"/>
      <c r="X189" s="442"/>
      <c r="Y189" s="442"/>
      <c r="Z189" s="442"/>
      <c r="AA189" s="442"/>
      <c r="AB189" s="442"/>
      <c r="AC189" s="442"/>
      <c r="AD189" s="442"/>
      <c r="AE189" s="442"/>
      <c r="AF189" s="442"/>
      <c r="AG189" s="442"/>
      <c r="AH189" s="442"/>
      <c r="AI189" s="442"/>
      <c r="AJ189" s="442"/>
      <c r="AK189" s="442"/>
      <c r="AL189" s="442"/>
      <c r="AM189" s="442"/>
      <c r="AN189" s="442"/>
      <c r="AO189" s="442"/>
      <c r="AP189" s="442"/>
      <c r="AQ189" s="442"/>
      <c r="AR189" s="442"/>
      <c r="AS189" s="442"/>
      <c r="AT189" s="442"/>
      <c r="AU189" s="442"/>
      <c r="AV189" s="442"/>
      <c r="AW189" s="442"/>
      <c r="AX189" s="442"/>
      <c r="AY189" s="442"/>
      <c r="AZ189" s="442"/>
      <c r="BA189" s="442"/>
    </row>
    <row r="190" spans="1:53" s="423" customFormat="1" x14ac:dyDescent="0.25">
      <c r="A190" s="417"/>
      <c r="B190" s="439" t="s">
        <v>3008</v>
      </c>
      <c r="C190" s="439" t="s">
        <v>3009</v>
      </c>
      <c r="D190" s="440"/>
      <c r="E190" s="440"/>
      <c r="F190" s="441"/>
      <c r="G190" s="441"/>
      <c r="H190" s="441"/>
      <c r="I190" s="417"/>
      <c r="J190" s="417"/>
      <c r="K190" s="441"/>
      <c r="L190" s="442"/>
      <c r="M190" s="442"/>
      <c r="N190" s="442"/>
      <c r="O190" s="442"/>
      <c r="P190" s="442"/>
      <c r="Q190" s="442"/>
      <c r="R190" s="442"/>
      <c r="S190" s="442"/>
      <c r="T190" s="442"/>
      <c r="U190" s="442"/>
      <c r="V190" s="442"/>
      <c r="W190" s="442"/>
      <c r="X190" s="442"/>
      <c r="Y190" s="442"/>
      <c r="Z190" s="442"/>
      <c r="AA190" s="442"/>
      <c r="AB190" s="442"/>
      <c r="AC190" s="442"/>
      <c r="AD190" s="442"/>
      <c r="AE190" s="442"/>
      <c r="AF190" s="442"/>
      <c r="AG190" s="442"/>
      <c r="AH190" s="442"/>
      <c r="AI190" s="442"/>
      <c r="AJ190" s="442"/>
      <c r="AK190" s="442"/>
      <c r="AL190" s="442"/>
      <c r="AM190" s="442"/>
      <c r="AN190" s="442"/>
      <c r="AO190" s="442"/>
      <c r="AP190" s="442"/>
      <c r="AQ190" s="442"/>
      <c r="AR190" s="442"/>
      <c r="AS190" s="442"/>
      <c r="AT190" s="442"/>
      <c r="AU190" s="442"/>
      <c r="AV190" s="442"/>
      <c r="AW190" s="442"/>
      <c r="AX190" s="442"/>
      <c r="AY190" s="442"/>
      <c r="AZ190" s="442"/>
      <c r="BA190" s="442"/>
    </row>
    <row r="191" spans="1:53" s="423" customFormat="1" x14ac:dyDescent="0.25">
      <c r="A191" s="417"/>
      <c r="B191" s="418"/>
      <c r="C191" s="418"/>
      <c r="D191" s="419"/>
      <c r="E191" s="419"/>
      <c r="F191" s="420"/>
      <c r="G191" s="420"/>
      <c r="H191" s="420"/>
      <c r="I191" s="421"/>
      <c r="J191" s="443"/>
      <c r="K191" s="421"/>
      <c r="L191" s="422"/>
      <c r="M191" s="422"/>
      <c r="N191" s="422"/>
      <c r="O191" s="422"/>
      <c r="P191" s="422"/>
      <c r="Q191" s="422"/>
      <c r="R191" s="422"/>
      <c r="S191" s="422"/>
      <c r="T191" s="422"/>
      <c r="U191" s="422"/>
      <c r="V191" s="422"/>
      <c r="W191" s="422"/>
      <c r="X191" s="422"/>
      <c r="Y191" s="422"/>
      <c r="AB191" s="422"/>
      <c r="AC191" s="422"/>
      <c r="AD191" s="422"/>
      <c r="AE191" s="422"/>
      <c r="AF191" s="422"/>
      <c r="AG191" s="422"/>
      <c r="AH191" s="422"/>
      <c r="AI191" s="422"/>
      <c r="AJ191" s="422"/>
      <c r="AK191" s="422"/>
      <c r="AL191" s="422"/>
      <c r="AM191" s="422"/>
      <c r="AN191" s="422"/>
      <c r="AO191" s="422"/>
      <c r="AP191" s="422"/>
      <c r="AQ191" s="422"/>
      <c r="AR191" s="422"/>
      <c r="AS191" s="422"/>
      <c r="AT191" s="422"/>
      <c r="AU191" s="422"/>
      <c r="AV191" s="422"/>
      <c r="AW191" s="422"/>
      <c r="AX191" s="422"/>
      <c r="AY191" s="422"/>
      <c r="AZ191" s="422"/>
    </row>
    <row r="192" spans="1:53" s="423" customFormat="1" x14ac:dyDescent="0.25">
      <c r="A192" s="417"/>
      <c r="B192" s="418"/>
      <c r="C192" s="418"/>
      <c r="D192" s="419"/>
      <c r="E192" s="419"/>
      <c r="F192" s="420"/>
      <c r="G192" s="420"/>
      <c r="H192" s="420"/>
      <c r="I192" s="421"/>
      <c r="J192" s="421"/>
      <c r="K192" s="421"/>
      <c r="L192" s="422"/>
      <c r="M192" s="422"/>
      <c r="N192" s="422"/>
      <c r="O192" s="422"/>
      <c r="P192" s="422"/>
      <c r="Q192" s="422"/>
      <c r="R192" s="422"/>
      <c r="S192" s="422"/>
      <c r="T192" s="422"/>
      <c r="U192" s="422"/>
      <c r="V192" s="422"/>
      <c r="W192" s="422"/>
      <c r="X192" s="422"/>
      <c r="Y192" s="422"/>
      <c r="AB192" s="422"/>
      <c r="AC192" s="422"/>
      <c r="AD192" s="422"/>
      <c r="AE192" s="422"/>
      <c r="AF192" s="422"/>
      <c r="AG192" s="422"/>
      <c r="AH192" s="422"/>
      <c r="AI192" s="422"/>
      <c r="AJ192" s="422"/>
      <c r="AK192" s="422"/>
      <c r="AL192" s="422"/>
      <c r="AM192" s="422"/>
      <c r="AN192" s="422"/>
      <c r="AO192" s="422"/>
      <c r="AP192" s="422"/>
      <c r="AQ192" s="422"/>
      <c r="AR192" s="422"/>
      <c r="AS192" s="422"/>
      <c r="AT192" s="422"/>
      <c r="AU192" s="422"/>
      <c r="AV192" s="422"/>
      <c r="AW192" s="422"/>
      <c r="AX192" s="422"/>
      <c r="AY192" s="422"/>
      <c r="AZ192" s="422"/>
    </row>
    <row r="193" spans="1:53" s="423" customFormat="1" x14ac:dyDescent="0.25">
      <c r="A193" s="444" t="s">
        <v>3010</v>
      </c>
      <c r="B193" s="418"/>
      <c r="C193" s="418"/>
      <c r="D193" s="419"/>
      <c r="E193" s="419"/>
      <c r="F193" s="420"/>
      <c r="G193" s="420"/>
      <c r="H193" s="420"/>
      <c r="I193" s="421"/>
      <c r="J193" s="421"/>
      <c r="K193" s="421"/>
      <c r="L193" s="422"/>
      <c r="M193" s="422"/>
      <c r="N193" s="422"/>
      <c r="O193" s="422"/>
      <c r="P193" s="422"/>
      <c r="Q193" s="422"/>
      <c r="R193" s="422"/>
      <c r="S193" s="422"/>
      <c r="T193" s="422"/>
      <c r="U193" s="422"/>
      <c r="V193" s="422"/>
      <c r="W193" s="422"/>
      <c r="X193" s="422"/>
      <c r="Y193" s="422"/>
      <c r="AB193" s="422"/>
      <c r="AC193" s="422"/>
      <c r="AD193" s="422"/>
      <c r="AE193" s="422"/>
      <c r="AF193" s="422"/>
      <c r="AG193" s="422"/>
      <c r="AH193" s="422"/>
      <c r="AI193" s="422"/>
      <c r="AJ193" s="422"/>
      <c r="AK193" s="422"/>
      <c r="AL193" s="422"/>
      <c r="AM193" s="422"/>
      <c r="AN193" s="422"/>
      <c r="AO193" s="422"/>
      <c r="AP193" s="422"/>
      <c r="AQ193" s="422"/>
      <c r="AR193" s="422"/>
      <c r="AS193" s="422"/>
      <c r="AT193" s="422"/>
      <c r="AU193" s="422"/>
      <c r="AV193" s="422"/>
      <c r="AW193" s="422"/>
      <c r="AX193" s="422"/>
      <c r="AY193" s="422"/>
      <c r="AZ193" s="422"/>
    </row>
    <row r="194" spans="1:53" s="423" customFormat="1" x14ac:dyDescent="0.25">
      <c r="A194" s="424"/>
      <c r="B194" s="436"/>
      <c r="C194" s="436"/>
      <c r="D194" s="437"/>
      <c r="E194" s="437"/>
      <c r="F194" s="438"/>
      <c r="G194" s="438"/>
      <c r="H194" s="438"/>
      <c r="I194" s="386"/>
      <c r="J194" s="386"/>
      <c r="K194" s="438"/>
      <c r="L194" s="429"/>
      <c r="M194" s="430"/>
      <c r="N194" s="431"/>
      <c r="O194" s="432"/>
      <c r="P194" s="442"/>
      <c r="Q194" s="442"/>
      <c r="R194" s="442"/>
      <c r="S194" s="442"/>
      <c r="T194" s="442"/>
      <c r="U194" s="430"/>
      <c r="V194" s="431"/>
      <c r="W194" s="434"/>
      <c r="X194" s="432"/>
      <c r="Y194" s="433"/>
      <c r="Z194" s="433"/>
      <c r="AA194" s="433"/>
      <c r="AB194" s="430"/>
      <c r="AC194" s="431"/>
      <c r="AD194" s="432"/>
      <c r="AE194" s="430"/>
      <c r="AF194" s="431"/>
      <c r="AG194" s="434"/>
      <c r="AH194" s="430"/>
      <c r="AI194" s="432"/>
      <c r="AJ194" s="435"/>
      <c r="AK194" s="434"/>
      <c r="AL194" s="432"/>
      <c r="AM194" s="433"/>
      <c r="AN194" s="434"/>
      <c r="AO194" s="430"/>
      <c r="AP194" s="431"/>
      <c r="AQ194" s="431"/>
      <c r="AR194" s="431"/>
      <c r="AS194" s="431"/>
      <c r="AT194" s="431"/>
      <c r="AU194" s="431"/>
      <c r="AV194" s="431"/>
      <c r="AW194" s="431"/>
      <c r="AX194" s="431"/>
      <c r="AY194" s="431"/>
      <c r="AZ194" s="432"/>
      <c r="BA194" s="429"/>
    </row>
    <row r="195" spans="1:53" s="423" customFormat="1" x14ac:dyDescent="0.25">
      <c r="A195" s="424"/>
      <c r="B195" s="436"/>
      <c r="C195" s="436"/>
      <c r="D195" s="437"/>
      <c r="E195" s="437"/>
      <c r="F195" s="438"/>
      <c r="G195" s="438"/>
      <c r="H195" s="438"/>
      <c r="I195" s="386"/>
      <c r="J195" s="386"/>
      <c r="K195" s="438"/>
      <c r="L195" s="429"/>
      <c r="M195" s="430"/>
      <c r="N195" s="431"/>
      <c r="O195" s="432"/>
      <c r="P195" s="442"/>
      <c r="Q195" s="442"/>
      <c r="R195" s="442"/>
      <c r="S195" s="442"/>
      <c r="T195" s="442"/>
      <c r="U195" s="430"/>
      <c r="V195" s="431"/>
      <c r="W195" s="434"/>
      <c r="X195" s="432"/>
      <c r="Y195" s="433"/>
      <c r="Z195" s="433"/>
      <c r="AA195" s="433"/>
      <c r="AB195" s="430"/>
      <c r="AC195" s="431"/>
      <c r="AD195" s="432"/>
      <c r="AE195" s="430"/>
      <c r="AF195" s="431"/>
      <c r="AG195" s="434"/>
      <c r="AH195" s="430"/>
      <c r="AI195" s="432"/>
      <c r="AJ195" s="435"/>
      <c r="AK195" s="434"/>
      <c r="AL195" s="432"/>
      <c r="AM195" s="433"/>
      <c r="AN195" s="434"/>
      <c r="AO195" s="430"/>
      <c r="AP195" s="431"/>
      <c r="AQ195" s="431"/>
      <c r="AR195" s="431"/>
      <c r="AS195" s="431"/>
      <c r="AT195" s="431"/>
      <c r="AU195" s="431"/>
      <c r="AV195" s="431"/>
      <c r="AW195" s="431"/>
      <c r="AX195" s="431"/>
      <c r="AY195" s="431"/>
      <c r="AZ195" s="432"/>
      <c r="BA195" s="429"/>
    </row>
    <row r="196" spans="1:53" s="423" customFormat="1" x14ac:dyDescent="0.25">
      <c r="A196" s="424"/>
      <c r="B196" s="436"/>
      <c r="C196" s="436"/>
      <c r="D196" s="437"/>
      <c r="E196" s="437"/>
      <c r="F196" s="438"/>
      <c r="G196" s="438"/>
      <c r="H196" s="438"/>
      <c r="I196" s="386"/>
      <c r="J196" s="386"/>
      <c r="K196" s="438"/>
      <c r="L196" s="429"/>
      <c r="M196" s="430"/>
      <c r="N196" s="431"/>
      <c r="O196" s="432"/>
      <c r="P196" s="442"/>
      <c r="Q196" s="442"/>
      <c r="R196" s="442"/>
      <c r="S196" s="442"/>
      <c r="T196" s="442"/>
      <c r="U196" s="430"/>
      <c r="V196" s="431"/>
      <c r="W196" s="434"/>
      <c r="X196" s="432"/>
      <c r="Y196" s="433"/>
      <c r="Z196" s="433"/>
      <c r="AA196" s="433"/>
      <c r="AB196" s="430"/>
      <c r="AC196" s="431"/>
      <c r="AD196" s="432"/>
      <c r="AE196" s="430"/>
      <c r="AF196" s="431"/>
      <c r="AG196" s="434"/>
      <c r="AH196" s="430"/>
      <c r="AI196" s="432"/>
      <c r="AJ196" s="435"/>
      <c r="AK196" s="434"/>
      <c r="AL196" s="432"/>
      <c r="AM196" s="433"/>
      <c r="AN196" s="434"/>
      <c r="AO196" s="430"/>
      <c r="AP196" s="431"/>
      <c r="AQ196" s="431"/>
      <c r="AR196" s="431"/>
      <c r="AS196" s="431"/>
      <c r="AT196" s="431"/>
      <c r="AU196" s="431"/>
      <c r="AV196" s="431"/>
      <c r="AW196" s="431"/>
      <c r="AX196" s="431"/>
      <c r="AY196" s="431"/>
      <c r="AZ196" s="432"/>
      <c r="BA196" s="429"/>
    </row>
    <row r="197" spans="1:53" s="423" customFormat="1" x14ac:dyDescent="0.25">
      <c r="A197" s="424"/>
      <c r="B197" s="436"/>
      <c r="C197" s="436"/>
      <c r="D197" s="437"/>
      <c r="E197" s="437"/>
      <c r="F197" s="438"/>
      <c r="G197" s="438"/>
      <c r="H197" s="438"/>
      <c r="I197" s="386"/>
      <c r="J197" s="386"/>
      <c r="K197" s="438"/>
      <c r="L197" s="429"/>
      <c r="M197" s="430"/>
      <c r="N197" s="431"/>
      <c r="O197" s="432"/>
      <c r="P197" s="442"/>
      <c r="Q197" s="442"/>
      <c r="R197" s="442"/>
      <c r="S197" s="442"/>
      <c r="T197" s="442"/>
      <c r="U197" s="430"/>
      <c r="V197" s="431"/>
      <c r="W197" s="434"/>
      <c r="X197" s="432"/>
      <c r="Y197" s="433"/>
      <c r="Z197" s="433"/>
      <c r="AA197" s="433"/>
      <c r="AB197" s="430"/>
      <c r="AC197" s="431"/>
      <c r="AD197" s="432"/>
      <c r="AE197" s="430"/>
      <c r="AF197" s="431"/>
      <c r="AG197" s="434"/>
      <c r="AH197" s="430"/>
      <c r="AI197" s="432"/>
      <c r="AJ197" s="435"/>
      <c r="AK197" s="434"/>
      <c r="AL197" s="432"/>
      <c r="AM197" s="433"/>
      <c r="AN197" s="434"/>
      <c r="AO197" s="430"/>
      <c r="AP197" s="431"/>
      <c r="AQ197" s="431"/>
      <c r="AR197" s="431"/>
      <c r="AS197" s="431"/>
      <c r="AT197" s="431"/>
      <c r="AU197" s="431"/>
      <c r="AV197" s="431"/>
      <c r="AW197" s="431"/>
      <c r="AX197" s="431"/>
      <c r="AY197" s="431"/>
      <c r="AZ197" s="432"/>
      <c r="BA197" s="429"/>
    </row>
    <row r="198" spans="1:53" s="423" customFormat="1" x14ac:dyDescent="0.25">
      <c r="A198" s="424"/>
      <c r="B198" s="436"/>
      <c r="C198" s="436"/>
      <c r="D198" s="437"/>
      <c r="E198" s="437"/>
      <c r="F198" s="438"/>
      <c r="G198" s="438"/>
      <c r="H198" s="438"/>
      <c r="I198" s="386"/>
      <c r="J198" s="386"/>
      <c r="K198" s="438"/>
      <c r="L198" s="429"/>
      <c r="M198" s="430"/>
      <c r="N198" s="431"/>
      <c r="O198" s="432"/>
      <c r="P198" s="442"/>
      <c r="Q198" s="442"/>
      <c r="R198" s="442"/>
      <c r="S198" s="442"/>
      <c r="T198" s="442"/>
      <c r="U198" s="430"/>
      <c r="V198" s="431"/>
      <c r="W198" s="434"/>
      <c r="X198" s="432"/>
      <c r="Y198" s="433"/>
      <c r="Z198" s="433"/>
      <c r="AA198" s="433"/>
      <c r="AB198" s="430"/>
      <c r="AC198" s="431"/>
      <c r="AD198" s="432"/>
      <c r="AE198" s="430"/>
      <c r="AF198" s="431"/>
      <c r="AG198" s="434"/>
      <c r="AH198" s="430"/>
      <c r="AI198" s="432"/>
      <c r="AJ198" s="435"/>
      <c r="AK198" s="434"/>
      <c r="AL198" s="432"/>
      <c r="AM198" s="433"/>
      <c r="AN198" s="434"/>
      <c r="AO198" s="430"/>
      <c r="AP198" s="431"/>
      <c r="AQ198" s="431"/>
      <c r="AR198" s="431"/>
      <c r="AS198" s="431"/>
      <c r="AT198" s="431"/>
      <c r="AU198" s="431"/>
      <c r="AV198" s="431"/>
      <c r="AW198" s="431"/>
      <c r="AX198" s="431"/>
      <c r="AY198" s="431"/>
      <c r="AZ198" s="432"/>
      <c r="BA198" s="429"/>
    </row>
    <row r="199" spans="1:53" s="423" customFormat="1" x14ac:dyDescent="0.25">
      <c r="A199" s="424"/>
      <c r="B199" s="436"/>
      <c r="C199" s="436"/>
      <c r="D199" s="437"/>
      <c r="E199" s="437"/>
      <c r="F199" s="438"/>
      <c r="G199" s="438"/>
      <c r="H199" s="438"/>
      <c r="I199" s="386"/>
      <c r="J199" s="386"/>
      <c r="K199" s="438"/>
      <c r="L199" s="429"/>
      <c r="M199" s="430"/>
      <c r="N199" s="431"/>
      <c r="O199" s="432"/>
      <c r="P199" s="442"/>
      <c r="Q199" s="442"/>
      <c r="R199" s="442"/>
      <c r="S199" s="442"/>
      <c r="T199" s="442"/>
      <c r="U199" s="430"/>
      <c r="V199" s="431"/>
      <c r="W199" s="434"/>
      <c r="X199" s="432"/>
      <c r="Y199" s="433"/>
      <c r="Z199" s="433"/>
      <c r="AA199" s="433"/>
      <c r="AB199" s="430"/>
      <c r="AC199" s="431"/>
      <c r="AD199" s="432"/>
      <c r="AE199" s="430"/>
      <c r="AF199" s="431"/>
      <c r="AG199" s="434"/>
      <c r="AH199" s="430"/>
      <c r="AI199" s="432"/>
      <c r="AJ199" s="435"/>
      <c r="AK199" s="434"/>
      <c r="AL199" s="432"/>
      <c r="AM199" s="433"/>
      <c r="AN199" s="434"/>
      <c r="AO199" s="430"/>
      <c r="AP199" s="431"/>
      <c r="AQ199" s="431"/>
      <c r="AR199" s="431"/>
      <c r="AS199" s="431"/>
      <c r="AT199" s="431"/>
      <c r="AU199" s="431"/>
      <c r="AV199" s="431"/>
      <c r="AW199" s="431"/>
      <c r="AX199" s="431"/>
      <c r="AY199" s="431"/>
      <c r="AZ199" s="432"/>
      <c r="BA199" s="429"/>
    </row>
    <row r="200" spans="1:53" s="423" customFormat="1" x14ac:dyDescent="0.25">
      <c r="A200" s="424"/>
      <c r="B200" s="436"/>
      <c r="C200" s="436"/>
      <c r="D200" s="437"/>
      <c r="E200" s="437"/>
      <c r="F200" s="438"/>
      <c r="G200" s="438"/>
      <c r="H200" s="438"/>
      <c r="I200" s="386"/>
      <c r="J200" s="386"/>
      <c r="K200" s="438"/>
      <c r="L200" s="429"/>
      <c r="M200" s="430"/>
      <c r="N200" s="431"/>
      <c r="O200" s="432"/>
      <c r="P200" s="442"/>
      <c r="Q200" s="442"/>
      <c r="R200" s="442"/>
      <c r="S200" s="442"/>
      <c r="T200" s="442"/>
      <c r="U200" s="430"/>
      <c r="V200" s="431"/>
      <c r="W200" s="434"/>
      <c r="X200" s="432"/>
      <c r="Y200" s="433"/>
      <c r="Z200" s="433"/>
      <c r="AA200" s="433"/>
      <c r="AB200" s="430"/>
      <c r="AC200" s="431"/>
      <c r="AD200" s="432"/>
      <c r="AE200" s="430"/>
      <c r="AF200" s="431"/>
      <c r="AG200" s="434"/>
      <c r="AH200" s="430"/>
      <c r="AI200" s="432"/>
      <c r="AJ200" s="435"/>
      <c r="AK200" s="434"/>
      <c r="AL200" s="432"/>
      <c r="AM200" s="433"/>
      <c r="AN200" s="434"/>
      <c r="AO200" s="430"/>
      <c r="AP200" s="431"/>
      <c r="AQ200" s="431"/>
      <c r="AR200" s="431"/>
      <c r="AS200" s="431"/>
      <c r="AT200" s="431"/>
      <c r="AU200" s="431"/>
      <c r="AV200" s="431"/>
      <c r="AW200" s="431"/>
      <c r="AX200" s="431"/>
      <c r="AY200" s="431"/>
      <c r="AZ200" s="432"/>
      <c r="BA200" s="429"/>
    </row>
    <row r="201" spans="1:53" s="423" customFormat="1" x14ac:dyDescent="0.25">
      <c r="A201" s="424"/>
      <c r="B201" s="436"/>
      <c r="C201" s="436"/>
      <c r="D201" s="437"/>
      <c r="E201" s="437"/>
      <c r="F201" s="438"/>
      <c r="G201" s="438"/>
      <c r="H201" s="438"/>
      <c r="I201" s="386"/>
      <c r="J201" s="386"/>
      <c r="K201" s="438"/>
      <c r="L201" s="429"/>
      <c r="M201" s="430"/>
      <c r="N201" s="431"/>
      <c r="O201" s="432"/>
      <c r="P201" s="442"/>
      <c r="Q201" s="442"/>
      <c r="R201" s="442"/>
      <c r="S201" s="442"/>
      <c r="T201" s="442"/>
      <c r="U201" s="430"/>
      <c r="V201" s="431"/>
      <c r="W201" s="434"/>
      <c r="X201" s="432"/>
      <c r="Y201" s="433"/>
      <c r="Z201" s="433"/>
      <c r="AA201" s="433"/>
      <c r="AB201" s="430"/>
      <c r="AC201" s="431"/>
      <c r="AD201" s="432"/>
      <c r="AE201" s="430"/>
      <c r="AF201" s="431"/>
      <c r="AG201" s="434"/>
      <c r="AH201" s="430"/>
      <c r="AI201" s="432"/>
      <c r="AJ201" s="435"/>
      <c r="AK201" s="434"/>
      <c r="AL201" s="432"/>
      <c r="AM201" s="433"/>
      <c r="AN201" s="434"/>
      <c r="AO201" s="430"/>
      <c r="AP201" s="431"/>
      <c r="AQ201" s="431"/>
      <c r="AR201" s="431"/>
      <c r="AS201" s="431"/>
      <c r="AT201" s="431"/>
      <c r="AU201" s="431"/>
      <c r="AV201" s="431"/>
      <c r="AW201" s="431"/>
      <c r="AX201" s="431"/>
      <c r="AY201" s="431"/>
      <c r="AZ201" s="432"/>
      <c r="BA201" s="429"/>
    </row>
    <row r="202" spans="1:53" s="423" customFormat="1" x14ac:dyDescent="0.25">
      <c r="A202" s="424"/>
      <c r="B202" s="436"/>
      <c r="C202" s="436"/>
      <c r="D202" s="437"/>
      <c r="E202" s="437"/>
      <c r="F202" s="438"/>
      <c r="G202" s="438"/>
      <c r="H202" s="438"/>
      <c r="I202" s="386"/>
      <c r="J202" s="386"/>
      <c r="K202" s="438"/>
      <c r="L202" s="429"/>
      <c r="M202" s="430"/>
      <c r="N202" s="431"/>
      <c r="O202" s="432"/>
      <c r="P202" s="442"/>
      <c r="Q202" s="442"/>
      <c r="R202" s="442"/>
      <c r="S202" s="442"/>
      <c r="T202" s="442"/>
      <c r="U202" s="430"/>
      <c r="V202" s="431"/>
      <c r="W202" s="434"/>
      <c r="X202" s="432"/>
      <c r="Y202" s="433"/>
      <c r="Z202" s="433"/>
      <c r="AA202" s="433"/>
      <c r="AB202" s="430"/>
      <c r="AC202" s="431"/>
      <c r="AD202" s="432"/>
      <c r="AE202" s="430"/>
      <c r="AF202" s="431"/>
      <c r="AG202" s="434"/>
      <c r="AH202" s="430"/>
      <c r="AI202" s="432"/>
      <c r="AJ202" s="435"/>
      <c r="AK202" s="434"/>
      <c r="AL202" s="432"/>
      <c r="AM202" s="433"/>
      <c r="AN202" s="434"/>
      <c r="AO202" s="430"/>
      <c r="AP202" s="431"/>
      <c r="AQ202" s="431"/>
      <c r="AR202" s="431"/>
      <c r="AS202" s="431"/>
      <c r="AT202" s="431"/>
      <c r="AU202" s="431"/>
      <c r="AV202" s="431"/>
      <c r="AW202" s="431"/>
      <c r="AX202" s="431"/>
      <c r="AY202" s="431"/>
      <c r="AZ202" s="432"/>
      <c r="BA202" s="429"/>
    </row>
    <row r="203" spans="1:53" s="423" customFormat="1" x14ac:dyDescent="0.25">
      <c r="A203" s="424"/>
      <c r="B203" s="436"/>
      <c r="C203" s="436"/>
      <c r="D203" s="437"/>
      <c r="E203" s="437"/>
      <c r="F203" s="438"/>
      <c r="G203" s="438"/>
      <c r="H203" s="438"/>
      <c r="I203" s="386"/>
      <c r="J203" s="386"/>
      <c r="K203" s="438"/>
      <c r="L203" s="429"/>
      <c r="M203" s="430"/>
      <c r="N203" s="431"/>
      <c r="O203" s="432"/>
      <c r="P203" s="442"/>
      <c r="Q203" s="442"/>
      <c r="R203" s="442"/>
      <c r="S203" s="442"/>
      <c r="T203" s="442"/>
      <c r="U203" s="430"/>
      <c r="V203" s="431"/>
      <c r="W203" s="434"/>
      <c r="X203" s="432"/>
      <c r="Y203" s="433"/>
      <c r="Z203" s="433"/>
      <c r="AA203" s="433"/>
      <c r="AB203" s="430"/>
      <c r="AC203" s="431"/>
      <c r="AD203" s="432"/>
      <c r="AE203" s="430"/>
      <c r="AF203" s="431"/>
      <c r="AG203" s="434"/>
      <c r="AH203" s="430"/>
      <c r="AI203" s="432"/>
      <c r="AJ203" s="435"/>
      <c r="AK203" s="434"/>
      <c r="AL203" s="432"/>
      <c r="AM203" s="433"/>
      <c r="AN203" s="434"/>
      <c r="AO203" s="430"/>
      <c r="AP203" s="431"/>
      <c r="AQ203" s="431"/>
      <c r="AR203" s="431"/>
      <c r="AS203" s="431"/>
      <c r="AT203" s="431"/>
      <c r="AU203" s="431"/>
      <c r="AV203" s="431"/>
      <c r="AW203" s="431"/>
      <c r="AX203" s="431"/>
      <c r="AY203" s="431"/>
      <c r="AZ203" s="432"/>
      <c r="BA203" s="429"/>
    </row>
    <row r="204" spans="1:53" s="423" customFormat="1" x14ac:dyDescent="0.25">
      <c r="A204" s="424"/>
      <c r="B204" s="436"/>
      <c r="C204" s="436"/>
      <c r="D204" s="437"/>
      <c r="E204" s="437"/>
      <c r="F204" s="438"/>
      <c r="G204" s="438"/>
      <c r="H204" s="438"/>
      <c r="I204" s="386"/>
      <c r="J204" s="386"/>
      <c r="K204" s="438"/>
      <c r="L204" s="429"/>
      <c r="M204" s="430"/>
      <c r="N204" s="431"/>
      <c r="O204" s="432"/>
      <c r="P204" s="442"/>
      <c r="Q204" s="442"/>
      <c r="R204" s="442"/>
      <c r="S204" s="442"/>
      <c r="T204" s="442"/>
      <c r="U204" s="430"/>
      <c r="V204" s="431"/>
      <c r="W204" s="434"/>
      <c r="X204" s="432"/>
      <c r="Y204" s="433"/>
      <c r="Z204" s="433"/>
      <c r="AA204" s="433"/>
      <c r="AB204" s="430"/>
      <c r="AC204" s="431"/>
      <c r="AD204" s="432"/>
      <c r="AE204" s="430"/>
      <c r="AF204" s="431"/>
      <c r="AG204" s="434"/>
      <c r="AH204" s="430"/>
      <c r="AI204" s="432"/>
      <c r="AJ204" s="435"/>
      <c r="AK204" s="434"/>
      <c r="AL204" s="432"/>
      <c r="AM204" s="433"/>
      <c r="AN204" s="434"/>
      <c r="AO204" s="430"/>
      <c r="AP204" s="431"/>
      <c r="AQ204" s="431"/>
      <c r="AR204" s="431"/>
      <c r="AS204" s="431"/>
      <c r="AT204" s="431"/>
      <c r="AU204" s="431"/>
      <c r="AV204" s="431"/>
      <c r="AW204" s="431"/>
      <c r="AX204" s="431"/>
      <c r="AY204" s="431"/>
      <c r="AZ204" s="432"/>
      <c r="BA204" s="429"/>
    </row>
    <row r="205" spans="1:53" s="423" customFormat="1" x14ac:dyDescent="0.25">
      <c r="A205" s="424"/>
      <c r="B205" s="436"/>
      <c r="C205" s="436"/>
      <c r="D205" s="437"/>
      <c r="E205" s="437"/>
      <c r="F205" s="438"/>
      <c r="G205" s="438"/>
      <c r="H205" s="438"/>
      <c r="I205" s="386"/>
      <c r="J205" s="386"/>
      <c r="K205" s="438"/>
      <c r="L205" s="429"/>
      <c r="M205" s="430"/>
      <c r="N205" s="431"/>
      <c r="O205" s="432"/>
      <c r="P205" s="442"/>
      <c r="Q205" s="442"/>
      <c r="R205" s="442"/>
      <c r="S205" s="442"/>
      <c r="T205" s="442"/>
      <c r="U205" s="430"/>
      <c r="V205" s="431"/>
      <c r="W205" s="434"/>
      <c r="X205" s="432"/>
      <c r="Y205" s="433"/>
      <c r="Z205" s="433"/>
      <c r="AA205" s="433"/>
      <c r="AB205" s="430"/>
      <c r="AC205" s="431"/>
      <c r="AD205" s="432"/>
      <c r="AE205" s="430"/>
      <c r="AF205" s="431"/>
      <c r="AG205" s="434"/>
      <c r="AH205" s="430"/>
      <c r="AI205" s="432"/>
      <c r="AJ205" s="435"/>
      <c r="AK205" s="434"/>
      <c r="AL205" s="432"/>
      <c r="AM205" s="433"/>
      <c r="AN205" s="434"/>
      <c r="AO205" s="430"/>
      <c r="AP205" s="431"/>
      <c r="AQ205" s="431"/>
      <c r="AR205" s="431"/>
      <c r="AS205" s="431"/>
      <c r="AT205" s="431"/>
      <c r="AU205" s="431"/>
      <c r="AV205" s="431"/>
      <c r="AW205" s="431"/>
      <c r="AX205" s="431"/>
      <c r="AY205" s="431"/>
      <c r="AZ205" s="432"/>
      <c r="BA205" s="429"/>
    </row>
    <row r="206" spans="1:53" s="423" customFormat="1" x14ac:dyDescent="0.25">
      <c r="A206" s="424"/>
      <c r="B206" s="436"/>
      <c r="C206" s="436"/>
      <c r="D206" s="437"/>
      <c r="E206" s="437"/>
      <c r="F206" s="438"/>
      <c r="G206" s="438"/>
      <c r="H206" s="438"/>
      <c r="I206" s="386"/>
      <c r="J206" s="386"/>
      <c r="K206" s="438"/>
      <c r="L206" s="429"/>
      <c r="M206" s="430"/>
      <c r="N206" s="431"/>
      <c r="O206" s="432"/>
      <c r="P206" s="442"/>
      <c r="Q206" s="442"/>
      <c r="R206" s="442"/>
      <c r="S206" s="442"/>
      <c r="T206" s="442"/>
      <c r="U206" s="430"/>
      <c r="V206" s="431"/>
      <c r="W206" s="434"/>
      <c r="X206" s="432"/>
      <c r="Y206" s="433"/>
      <c r="Z206" s="433"/>
      <c r="AA206" s="433"/>
      <c r="AB206" s="430"/>
      <c r="AC206" s="431"/>
      <c r="AD206" s="432"/>
      <c r="AE206" s="430"/>
      <c r="AF206" s="431"/>
      <c r="AG206" s="434"/>
      <c r="AH206" s="430"/>
      <c r="AI206" s="432"/>
      <c r="AJ206" s="435"/>
      <c r="AK206" s="434"/>
      <c r="AL206" s="432"/>
      <c r="AM206" s="433"/>
      <c r="AN206" s="434"/>
      <c r="AO206" s="430"/>
      <c r="AP206" s="431"/>
      <c r="AQ206" s="431"/>
      <c r="AR206" s="431"/>
      <c r="AS206" s="431"/>
      <c r="AT206" s="431"/>
      <c r="AU206" s="431"/>
      <c r="AV206" s="431"/>
      <c r="AW206" s="431"/>
      <c r="AX206" s="431"/>
      <c r="AY206" s="431"/>
      <c r="AZ206" s="432"/>
      <c r="BA206" s="429"/>
    </row>
    <row r="207" spans="1:53" s="423" customFormat="1" x14ac:dyDescent="0.25">
      <c r="A207" s="417"/>
      <c r="B207" s="418"/>
      <c r="C207" s="418"/>
      <c r="D207" s="419"/>
      <c r="E207" s="419"/>
      <c r="F207" s="420"/>
      <c r="G207" s="420"/>
      <c r="H207" s="420"/>
      <c r="I207" s="421"/>
      <c r="J207" s="421"/>
      <c r="K207" s="421"/>
      <c r="L207" s="422"/>
      <c r="M207" s="422"/>
      <c r="N207" s="422"/>
      <c r="O207" s="422"/>
      <c r="P207" s="422"/>
      <c r="Q207" s="422"/>
      <c r="R207" s="422"/>
      <c r="S207" s="422"/>
      <c r="T207" s="422"/>
      <c r="U207" s="422"/>
      <c r="V207" s="422"/>
      <c r="W207" s="422"/>
      <c r="X207" s="422"/>
      <c r="Y207" s="422"/>
      <c r="AB207" s="422"/>
      <c r="AC207" s="422"/>
      <c r="AD207" s="422"/>
      <c r="AE207" s="422"/>
      <c r="AF207" s="422"/>
      <c r="AG207" s="422"/>
      <c r="AH207" s="422"/>
      <c r="AI207" s="422"/>
      <c r="AJ207" s="422"/>
      <c r="AK207" s="422"/>
      <c r="AL207" s="422"/>
      <c r="AM207" s="422"/>
      <c r="AN207" s="422"/>
      <c r="AO207" s="422"/>
      <c r="AP207" s="422"/>
      <c r="AQ207" s="422"/>
      <c r="AR207" s="422"/>
      <c r="AS207" s="422"/>
      <c r="AT207" s="422"/>
      <c r="AU207" s="422"/>
      <c r="AV207" s="422"/>
      <c r="AW207" s="422"/>
      <c r="AX207" s="422"/>
      <c r="AY207" s="422"/>
      <c r="AZ207" s="422"/>
    </row>
    <row r="208" spans="1:53" s="423" customFormat="1" x14ac:dyDescent="0.25">
      <c r="A208" s="417"/>
      <c r="B208" s="418"/>
      <c r="C208" s="418"/>
      <c r="D208" s="419"/>
      <c r="E208" s="419"/>
      <c r="F208" s="420"/>
      <c r="G208" s="420"/>
      <c r="H208" s="420"/>
      <c r="I208" s="421"/>
      <c r="J208" s="421"/>
      <c r="K208" s="421"/>
      <c r="L208" s="422"/>
      <c r="M208" s="422"/>
      <c r="N208" s="422"/>
      <c r="O208" s="422"/>
      <c r="P208" s="422"/>
      <c r="Q208" s="422"/>
      <c r="R208" s="422"/>
      <c r="S208" s="422"/>
      <c r="T208" s="422"/>
      <c r="U208" s="422"/>
      <c r="V208" s="422"/>
      <c r="W208" s="422"/>
      <c r="X208" s="422"/>
      <c r="Y208" s="422"/>
      <c r="AB208" s="422"/>
      <c r="AC208" s="422"/>
      <c r="AD208" s="422"/>
      <c r="AE208" s="422"/>
      <c r="AF208" s="422"/>
      <c r="AG208" s="422"/>
      <c r="AH208" s="422"/>
      <c r="AI208" s="422"/>
      <c r="AJ208" s="422"/>
      <c r="AK208" s="422"/>
      <c r="AL208" s="422"/>
      <c r="AM208" s="422"/>
      <c r="AN208" s="422"/>
      <c r="AO208" s="422"/>
      <c r="AP208" s="422"/>
      <c r="AQ208" s="422"/>
      <c r="AR208" s="422"/>
      <c r="AS208" s="422"/>
      <c r="AT208" s="422"/>
      <c r="AU208" s="422"/>
      <c r="AV208" s="422"/>
      <c r="AW208" s="422"/>
      <c r="AX208" s="422"/>
      <c r="AY208" s="422"/>
      <c r="AZ208" s="422"/>
    </row>
    <row r="209" spans="1:53" s="423" customFormat="1" x14ac:dyDescent="0.25">
      <c r="A209" s="417"/>
      <c r="B209" s="418"/>
      <c r="C209" s="418"/>
      <c r="D209" s="419"/>
      <c r="E209" s="419"/>
      <c r="F209" s="420"/>
      <c r="G209" s="420"/>
      <c r="H209" s="420"/>
      <c r="I209" s="421"/>
      <c r="J209" s="421"/>
      <c r="K209" s="421"/>
      <c r="L209" s="422"/>
      <c r="M209" s="422"/>
      <c r="N209" s="422"/>
      <c r="O209" s="422"/>
      <c r="P209" s="422"/>
      <c r="Q209" s="422"/>
      <c r="R209" s="422"/>
      <c r="S209" s="422"/>
      <c r="T209" s="422"/>
      <c r="U209" s="422"/>
      <c r="V209" s="422"/>
      <c r="W209" s="422"/>
      <c r="X209" s="422"/>
      <c r="Y209" s="422"/>
      <c r="AB209" s="422"/>
      <c r="AC209" s="422"/>
      <c r="AD209" s="422"/>
      <c r="AE209" s="422"/>
      <c r="AF209" s="422"/>
      <c r="AG209" s="422"/>
      <c r="AH209" s="422"/>
      <c r="AI209" s="422"/>
      <c r="AJ209" s="422"/>
      <c r="AK209" s="422"/>
      <c r="AL209" s="422"/>
      <c r="AM209" s="422"/>
      <c r="AN209" s="422"/>
      <c r="AO209" s="422"/>
      <c r="AP209" s="422"/>
      <c r="AQ209" s="422"/>
      <c r="AR209" s="422"/>
      <c r="AS209" s="422"/>
      <c r="AT209" s="422"/>
      <c r="AU209" s="422"/>
      <c r="AV209" s="422"/>
      <c r="AW209" s="422"/>
      <c r="AX209" s="422"/>
      <c r="AY209" s="422"/>
      <c r="AZ209" s="422"/>
    </row>
    <row r="210" spans="1:53" s="423" customFormat="1" x14ac:dyDescent="0.25">
      <c r="A210" s="417"/>
      <c r="B210" s="418"/>
      <c r="C210" s="418"/>
      <c r="D210" s="419"/>
      <c r="E210" s="419"/>
      <c r="F210" s="420"/>
      <c r="G210" s="420"/>
      <c r="H210" s="420"/>
      <c r="I210" s="421"/>
      <c r="J210" s="421"/>
      <c r="K210" s="421"/>
      <c r="L210" s="422"/>
      <c r="M210" s="422"/>
      <c r="N210" s="422"/>
      <c r="O210" s="422"/>
      <c r="P210" s="422"/>
      <c r="Q210" s="422"/>
      <c r="R210" s="422"/>
      <c r="S210" s="422"/>
      <c r="T210" s="422"/>
      <c r="U210" s="422"/>
      <c r="V210" s="422"/>
      <c r="W210" s="422"/>
      <c r="X210" s="422"/>
      <c r="Y210" s="422"/>
      <c r="AB210" s="422"/>
      <c r="AC210" s="422"/>
      <c r="AD210" s="422"/>
      <c r="AE210" s="422"/>
      <c r="AF210" s="422"/>
      <c r="AG210" s="422"/>
      <c r="AH210" s="422"/>
      <c r="AI210" s="422"/>
      <c r="AJ210" s="422"/>
      <c r="AK210" s="422"/>
      <c r="AL210" s="422"/>
      <c r="AM210" s="422"/>
      <c r="AN210" s="422"/>
      <c r="AO210" s="422"/>
      <c r="AP210" s="422"/>
      <c r="AQ210" s="422"/>
      <c r="AR210" s="422"/>
      <c r="AS210" s="422"/>
      <c r="AT210" s="422"/>
      <c r="AU210" s="422"/>
      <c r="AV210" s="422"/>
      <c r="AW210" s="422"/>
      <c r="AX210" s="422"/>
      <c r="AY210" s="422"/>
      <c r="AZ210" s="422"/>
    </row>
    <row r="211" spans="1:53" s="423" customFormat="1" x14ac:dyDescent="0.25">
      <c r="A211" s="417"/>
      <c r="B211" s="418"/>
      <c r="C211" s="418"/>
      <c r="D211" s="419"/>
      <c r="E211" s="419"/>
      <c r="F211" s="420"/>
      <c r="G211" s="420"/>
      <c r="H211" s="420"/>
      <c r="I211" s="421"/>
      <c r="J211" s="421"/>
      <c r="K211" s="421"/>
      <c r="L211" s="422"/>
      <c r="M211" s="422"/>
      <c r="N211" s="422"/>
      <c r="O211" s="422"/>
      <c r="P211" s="422"/>
      <c r="Q211" s="422"/>
      <c r="R211" s="422"/>
      <c r="S211" s="422"/>
      <c r="T211" s="422"/>
      <c r="U211" s="422"/>
      <c r="V211" s="422"/>
      <c r="W211" s="422"/>
      <c r="X211" s="422"/>
      <c r="Y211" s="422"/>
      <c r="AB211" s="422"/>
      <c r="AC211" s="422"/>
      <c r="AD211" s="422"/>
      <c r="AE211" s="422"/>
      <c r="AF211" s="422"/>
      <c r="AG211" s="422"/>
      <c r="AH211" s="422"/>
      <c r="AI211" s="422"/>
      <c r="AJ211" s="422"/>
      <c r="AK211" s="422"/>
      <c r="AL211" s="422"/>
      <c r="AM211" s="422"/>
      <c r="AN211" s="422"/>
      <c r="AO211" s="422"/>
      <c r="AP211" s="422"/>
      <c r="AQ211" s="422"/>
      <c r="AR211" s="422"/>
      <c r="AS211" s="422"/>
      <c r="AT211" s="422"/>
      <c r="AU211" s="422"/>
      <c r="AV211" s="422"/>
      <c r="AW211" s="422"/>
      <c r="AX211" s="422"/>
      <c r="AY211" s="422"/>
      <c r="AZ211" s="422"/>
    </row>
    <row r="212" spans="1:53" s="423" customFormat="1" x14ac:dyDescent="0.25">
      <c r="A212" s="417"/>
      <c r="B212" s="418"/>
      <c r="C212" s="418"/>
      <c r="D212" s="419"/>
      <c r="E212" s="419"/>
      <c r="F212" s="420"/>
      <c r="G212" s="420"/>
      <c r="H212" s="420"/>
      <c r="I212" s="421"/>
      <c r="J212" s="421"/>
      <c r="K212" s="421"/>
      <c r="L212" s="422"/>
      <c r="M212" s="422"/>
      <c r="N212" s="422"/>
      <c r="O212" s="422"/>
      <c r="P212" s="422"/>
      <c r="Q212" s="422"/>
      <c r="R212" s="422"/>
      <c r="S212" s="422"/>
      <c r="T212" s="422"/>
      <c r="U212" s="422"/>
      <c r="V212" s="422"/>
      <c r="W212" s="422"/>
      <c r="X212" s="422"/>
      <c r="Y212" s="422"/>
      <c r="AB212" s="422"/>
      <c r="AC212" s="422"/>
      <c r="AD212" s="422"/>
      <c r="AE212" s="422"/>
      <c r="AF212" s="422"/>
      <c r="AG212" s="422"/>
      <c r="AH212" s="422"/>
      <c r="AI212" s="422"/>
      <c r="AJ212" s="422"/>
      <c r="AK212" s="422"/>
      <c r="AL212" s="422"/>
      <c r="AM212" s="422"/>
      <c r="AN212" s="422"/>
      <c r="AO212" s="422"/>
      <c r="AP212" s="422"/>
      <c r="AQ212" s="422"/>
      <c r="AR212" s="422"/>
      <c r="AS212" s="422"/>
      <c r="AT212" s="422"/>
      <c r="AU212" s="422"/>
      <c r="AV212" s="422"/>
      <c r="AW212" s="422"/>
      <c r="AX212" s="422"/>
      <c r="AY212" s="422"/>
      <c r="AZ212" s="422"/>
    </row>
    <row r="213" spans="1:53" s="423" customFormat="1" x14ac:dyDescent="0.25">
      <c r="A213" s="417"/>
      <c r="B213" s="418"/>
      <c r="C213" s="418"/>
      <c r="D213" s="419"/>
      <c r="E213" s="419"/>
      <c r="F213" s="420"/>
      <c r="G213" s="420"/>
      <c r="H213" s="420"/>
      <c r="I213" s="421"/>
      <c r="J213" s="421"/>
      <c r="K213" s="421"/>
      <c r="L213" s="422"/>
      <c r="M213" s="422"/>
      <c r="N213" s="422"/>
      <c r="O213" s="422"/>
      <c r="P213" s="422"/>
      <c r="Q213" s="422"/>
      <c r="R213" s="422"/>
      <c r="S213" s="422"/>
      <c r="T213" s="422"/>
      <c r="U213" s="422"/>
      <c r="V213" s="422"/>
      <c r="W213" s="422"/>
      <c r="X213" s="422"/>
      <c r="Y213" s="422"/>
      <c r="AB213" s="422"/>
      <c r="AC213" s="422"/>
      <c r="AD213" s="422"/>
      <c r="AE213" s="422"/>
      <c r="AF213" s="422"/>
      <c r="AG213" s="422"/>
      <c r="AH213" s="422"/>
      <c r="AI213" s="422"/>
      <c r="AJ213" s="422"/>
      <c r="AK213" s="422"/>
      <c r="AL213" s="422"/>
      <c r="AM213" s="422"/>
      <c r="AN213" s="422"/>
      <c r="AO213" s="422"/>
      <c r="AP213" s="422"/>
      <c r="AQ213" s="422"/>
      <c r="AR213" s="422"/>
      <c r="AS213" s="422"/>
      <c r="AT213" s="422"/>
      <c r="AU213" s="422"/>
      <c r="AV213" s="422"/>
      <c r="AW213" s="422"/>
      <c r="AX213" s="422"/>
      <c r="AY213" s="422"/>
      <c r="AZ213" s="422"/>
    </row>
    <row r="214" spans="1:53" s="423" customFormat="1" x14ac:dyDescent="0.25">
      <c r="A214" s="417" t="s">
        <v>3011</v>
      </c>
      <c r="B214" s="418"/>
      <c r="C214" s="418"/>
      <c r="D214" s="419"/>
      <c r="E214" s="419"/>
      <c r="F214" s="420"/>
      <c r="G214" s="420"/>
      <c r="H214" s="420"/>
      <c r="I214" s="421"/>
      <c r="J214" s="421"/>
      <c r="K214" s="421"/>
      <c r="L214" s="422"/>
      <c r="M214" s="422"/>
      <c r="N214" s="422"/>
      <c r="O214" s="422"/>
      <c r="P214" s="422"/>
      <c r="Q214" s="422"/>
      <c r="R214" s="422"/>
      <c r="S214" s="422"/>
      <c r="T214" s="422"/>
      <c r="U214" s="422"/>
      <c r="V214" s="422"/>
      <c r="W214" s="422"/>
      <c r="X214" s="422"/>
      <c r="Y214" s="422"/>
      <c r="AB214" s="422"/>
      <c r="AC214" s="422"/>
      <c r="AD214" s="422"/>
      <c r="AE214" s="422"/>
      <c r="AF214" s="422"/>
      <c r="AG214" s="422"/>
      <c r="AH214" s="422"/>
      <c r="AI214" s="422"/>
      <c r="AJ214" s="422"/>
      <c r="AK214" s="422"/>
      <c r="AL214" s="422"/>
      <c r="AM214" s="422"/>
      <c r="AN214" s="422"/>
      <c r="AO214" s="422"/>
      <c r="AP214" s="422"/>
      <c r="AQ214" s="422"/>
      <c r="AR214" s="422"/>
      <c r="AS214" s="422"/>
      <c r="AT214" s="422"/>
      <c r="AU214" s="422"/>
      <c r="AV214" s="422"/>
      <c r="AW214" s="422"/>
      <c r="AX214" s="422"/>
      <c r="AY214" s="422"/>
      <c r="AZ214" s="422"/>
    </row>
    <row r="215" spans="1:53" s="423" customFormat="1" x14ac:dyDescent="0.25">
      <c r="A215" s="424"/>
      <c r="B215" s="436"/>
      <c r="C215" s="436"/>
      <c r="D215" s="437"/>
      <c r="E215" s="437"/>
      <c r="F215" s="438"/>
      <c r="G215" s="438"/>
      <c r="H215" s="438"/>
      <c r="I215" s="386"/>
      <c r="J215" s="386"/>
      <c r="K215" s="438"/>
      <c r="L215" s="429"/>
      <c r="M215" s="430"/>
      <c r="N215" s="431"/>
      <c r="O215" s="432"/>
      <c r="P215" s="442"/>
      <c r="Q215" s="442"/>
      <c r="R215" s="442"/>
      <c r="S215" s="442"/>
      <c r="T215" s="442"/>
      <c r="U215" s="430"/>
      <c r="V215" s="431"/>
      <c r="W215" s="434"/>
      <c r="X215" s="432"/>
      <c r="Y215" s="433"/>
      <c r="Z215" s="433"/>
      <c r="AA215" s="433"/>
      <c r="AB215" s="430"/>
      <c r="AC215" s="431"/>
      <c r="AD215" s="432"/>
      <c r="AE215" s="430"/>
      <c r="AF215" s="431"/>
      <c r="AG215" s="434"/>
      <c r="AH215" s="430"/>
      <c r="AI215" s="432"/>
      <c r="AJ215" s="435"/>
      <c r="AK215" s="434"/>
      <c r="AL215" s="432"/>
      <c r="AM215" s="433"/>
      <c r="AN215" s="434"/>
      <c r="AO215" s="430"/>
      <c r="AP215" s="431"/>
      <c r="AQ215" s="431"/>
      <c r="AR215" s="431"/>
      <c r="AS215" s="431"/>
      <c r="AT215" s="431"/>
      <c r="AU215" s="431"/>
      <c r="AV215" s="431"/>
      <c r="AW215" s="431"/>
      <c r="AX215" s="431"/>
      <c r="AY215" s="431"/>
      <c r="AZ215" s="432"/>
      <c r="BA215" s="429"/>
    </row>
    <row r="216" spans="1:53" s="423" customFormat="1" x14ac:dyDescent="0.25">
      <c r="A216" s="424"/>
      <c r="B216" s="436"/>
      <c r="C216" s="436"/>
      <c r="D216" s="437"/>
      <c r="E216" s="437"/>
      <c r="F216" s="438"/>
      <c r="G216" s="438"/>
      <c r="H216" s="438"/>
      <c r="I216" s="386"/>
      <c r="J216" s="386"/>
      <c r="K216" s="438"/>
      <c r="L216" s="429"/>
      <c r="M216" s="430"/>
      <c r="N216" s="431"/>
      <c r="O216" s="432"/>
      <c r="P216" s="442"/>
      <c r="Q216" s="442"/>
      <c r="R216" s="442"/>
      <c r="S216" s="442"/>
      <c r="T216" s="442"/>
      <c r="U216" s="430"/>
      <c r="V216" s="431"/>
      <c r="W216" s="434"/>
      <c r="X216" s="432"/>
      <c r="Y216" s="433"/>
      <c r="Z216" s="433"/>
      <c r="AA216" s="433"/>
      <c r="AB216" s="430"/>
      <c r="AC216" s="431"/>
      <c r="AD216" s="432"/>
      <c r="AE216" s="430"/>
      <c r="AF216" s="431"/>
      <c r="AG216" s="434"/>
      <c r="AH216" s="430"/>
      <c r="AI216" s="432"/>
      <c r="AJ216" s="435"/>
      <c r="AK216" s="434"/>
      <c r="AL216" s="432"/>
      <c r="AM216" s="433"/>
      <c r="AN216" s="434"/>
      <c r="AO216" s="430"/>
      <c r="AP216" s="431"/>
      <c r="AQ216" s="431"/>
      <c r="AR216" s="431"/>
      <c r="AS216" s="431"/>
      <c r="AT216" s="431"/>
      <c r="AU216" s="431"/>
      <c r="AV216" s="431"/>
      <c r="AW216" s="431"/>
      <c r="AX216" s="431"/>
      <c r="AY216" s="431"/>
      <c r="AZ216" s="432"/>
      <c r="BA216" s="429"/>
    </row>
    <row r="217" spans="1:53" s="423" customFormat="1" x14ac:dyDescent="0.25">
      <c r="A217" s="424"/>
      <c r="B217" s="436"/>
      <c r="C217" s="436"/>
      <c r="D217" s="437"/>
      <c r="E217" s="437"/>
      <c r="F217" s="438"/>
      <c r="G217" s="438"/>
      <c r="H217" s="438"/>
      <c r="I217" s="386"/>
      <c r="J217" s="386"/>
      <c r="K217" s="438"/>
      <c r="L217" s="429"/>
      <c r="M217" s="430"/>
      <c r="N217" s="431"/>
      <c r="O217" s="432"/>
      <c r="P217" s="442"/>
      <c r="Q217" s="442"/>
      <c r="R217" s="442"/>
      <c r="S217" s="442"/>
      <c r="T217" s="442"/>
      <c r="U217" s="430"/>
      <c r="V217" s="431"/>
      <c r="W217" s="434"/>
      <c r="X217" s="432"/>
      <c r="Y217" s="433"/>
      <c r="Z217" s="433"/>
      <c r="AA217" s="433"/>
      <c r="AB217" s="430"/>
      <c r="AC217" s="431"/>
      <c r="AD217" s="432"/>
      <c r="AE217" s="430"/>
      <c r="AF217" s="431"/>
      <c r="AG217" s="434"/>
      <c r="AH217" s="430"/>
      <c r="AI217" s="432"/>
      <c r="AJ217" s="435"/>
      <c r="AK217" s="434"/>
      <c r="AL217" s="432"/>
      <c r="AM217" s="433"/>
      <c r="AN217" s="434"/>
      <c r="AO217" s="430"/>
      <c r="AP217" s="431"/>
      <c r="AQ217" s="431"/>
      <c r="AR217" s="431"/>
      <c r="AS217" s="431"/>
      <c r="AT217" s="431"/>
      <c r="AU217" s="431"/>
      <c r="AV217" s="431"/>
      <c r="AW217" s="431"/>
      <c r="AX217" s="431"/>
      <c r="AY217" s="431"/>
      <c r="AZ217" s="432"/>
      <c r="BA217" s="429"/>
    </row>
    <row r="218" spans="1:53" s="423" customFormat="1" x14ac:dyDescent="0.25">
      <c r="A218" s="417"/>
      <c r="B218" s="418"/>
      <c r="C218" s="418"/>
      <c r="D218" s="419"/>
      <c r="E218" s="419"/>
      <c r="F218" s="420"/>
      <c r="G218" s="420"/>
      <c r="H218" s="420"/>
      <c r="I218" s="421"/>
      <c r="J218" s="421"/>
      <c r="K218" s="421"/>
      <c r="L218" s="422"/>
      <c r="M218" s="422"/>
      <c r="N218" s="422"/>
      <c r="O218" s="422"/>
      <c r="P218" s="422"/>
      <c r="Q218" s="422"/>
      <c r="R218" s="422"/>
      <c r="S218" s="422"/>
      <c r="T218" s="422"/>
      <c r="U218" s="422"/>
      <c r="V218" s="422"/>
      <c r="W218" s="422"/>
      <c r="X218" s="422"/>
      <c r="Y218" s="422"/>
      <c r="AB218" s="422"/>
      <c r="AC218" s="422"/>
      <c r="AD218" s="422"/>
      <c r="AE218" s="422"/>
      <c r="AF218" s="422"/>
      <c r="AG218" s="422"/>
      <c r="AH218" s="422"/>
      <c r="AI218" s="422"/>
      <c r="AJ218" s="422"/>
      <c r="AK218" s="422"/>
      <c r="AL218" s="422"/>
      <c r="AM218" s="422"/>
      <c r="AN218" s="422"/>
      <c r="AO218" s="422"/>
      <c r="AP218" s="422"/>
      <c r="AQ218" s="422"/>
      <c r="AR218" s="422"/>
      <c r="AS218" s="422"/>
      <c r="AT218" s="422"/>
      <c r="AU218" s="422"/>
      <c r="AV218" s="422"/>
      <c r="AW218" s="422"/>
      <c r="AX218" s="422"/>
      <c r="AY218" s="422"/>
      <c r="AZ218" s="422"/>
    </row>
    <row r="219" spans="1:53" s="423" customFormat="1" x14ac:dyDescent="0.25">
      <c r="A219" s="417"/>
      <c r="B219" s="418"/>
      <c r="C219" s="418"/>
      <c r="D219" s="419"/>
      <c r="E219" s="419"/>
      <c r="F219" s="420"/>
      <c r="G219" s="420"/>
      <c r="H219" s="420"/>
      <c r="I219" s="421"/>
      <c r="J219" s="421"/>
      <c r="K219" s="421"/>
      <c r="L219" s="422"/>
      <c r="M219" s="422"/>
      <c r="N219" s="422"/>
      <c r="O219" s="422"/>
      <c r="P219" s="422"/>
      <c r="Q219" s="422"/>
      <c r="R219" s="422"/>
      <c r="S219" s="422"/>
      <c r="T219" s="422"/>
      <c r="U219" s="422"/>
      <c r="V219" s="422"/>
      <c r="W219" s="422"/>
      <c r="X219" s="422"/>
      <c r="Y219" s="422"/>
      <c r="AB219" s="422"/>
      <c r="AC219" s="422"/>
      <c r="AD219" s="422"/>
      <c r="AE219" s="422"/>
      <c r="AF219" s="422"/>
      <c r="AG219" s="422"/>
      <c r="AH219" s="422"/>
      <c r="AI219" s="422"/>
      <c r="AJ219" s="422"/>
      <c r="AK219" s="422"/>
      <c r="AL219" s="422"/>
      <c r="AM219" s="422"/>
      <c r="AN219" s="422"/>
      <c r="AO219" s="422"/>
      <c r="AP219" s="422"/>
      <c r="AQ219" s="422"/>
      <c r="AR219" s="422"/>
      <c r="AS219" s="422"/>
      <c r="AT219" s="422"/>
      <c r="AU219" s="422"/>
      <c r="AV219" s="422"/>
      <c r="AW219" s="422"/>
      <c r="AX219" s="422"/>
      <c r="AY219" s="422"/>
      <c r="AZ219" s="422"/>
    </row>
    <row r="220" spans="1:53" s="423" customFormat="1" x14ac:dyDescent="0.25">
      <c r="A220" s="417"/>
      <c r="B220" s="418"/>
      <c r="C220" s="418"/>
      <c r="D220" s="419"/>
      <c r="E220" s="419"/>
      <c r="F220" s="420"/>
      <c r="G220" s="420"/>
      <c r="H220" s="420"/>
      <c r="I220" s="421"/>
      <c r="J220" s="421"/>
      <c r="K220" s="421"/>
      <c r="L220" s="422"/>
      <c r="M220" s="422"/>
      <c r="N220" s="422"/>
      <c r="O220" s="422"/>
      <c r="P220" s="422"/>
      <c r="Q220" s="422"/>
      <c r="R220" s="422"/>
      <c r="S220" s="422"/>
      <c r="T220" s="422"/>
      <c r="U220" s="422"/>
      <c r="V220" s="422"/>
      <c r="W220" s="422"/>
      <c r="X220" s="422"/>
      <c r="Y220" s="422"/>
      <c r="AB220" s="422"/>
      <c r="AC220" s="422"/>
      <c r="AD220" s="422"/>
      <c r="AE220" s="422"/>
      <c r="AF220" s="422"/>
      <c r="AG220" s="422"/>
      <c r="AH220" s="422"/>
      <c r="AI220" s="422"/>
      <c r="AJ220" s="422"/>
      <c r="AK220" s="422"/>
      <c r="AL220" s="422"/>
      <c r="AM220" s="422"/>
      <c r="AN220" s="422"/>
      <c r="AO220" s="422"/>
      <c r="AP220" s="422"/>
      <c r="AQ220" s="422"/>
      <c r="AR220" s="422"/>
      <c r="AS220" s="422"/>
      <c r="AT220" s="422"/>
      <c r="AU220" s="422"/>
      <c r="AV220" s="422"/>
      <c r="AW220" s="422"/>
      <c r="AX220" s="422"/>
      <c r="AY220" s="422"/>
      <c r="AZ220" s="422"/>
    </row>
    <row r="221" spans="1:53" s="423" customFormat="1" x14ac:dyDescent="0.25">
      <c r="A221" s="417"/>
      <c r="B221" s="418"/>
      <c r="C221" s="418"/>
      <c r="D221" s="419"/>
      <c r="E221" s="419"/>
      <c r="F221" s="420"/>
      <c r="G221" s="420"/>
      <c r="H221" s="420"/>
      <c r="I221" s="421"/>
      <c r="J221" s="421"/>
      <c r="K221" s="421"/>
      <c r="L221" s="422"/>
      <c r="M221" s="422"/>
      <c r="N221" s="422"/>
      <c r="O221" s="422"/>
      <c r="P221" s="422"/>
      <c r="Q221" s="422"/>
      <c r="R221" s="422"/>
      <c r="S221" s="422"/>
      <c r="T221" s="422"/>
      <c r="U221" s="422"/>
      <c r="V221" s="422"/>
      <c r="W221" s="422"/>
      <c r="X221" s="422"/>
      <c r="Y221" s="422"/>
      <c r="AB221" s="422"/>
      <c r="AC221" s="422"/>
      <c r="AD221" s="422"/>
      <c r="AE221" s="422"/>
      <c r="AF221" s="422"/>
      <c r="AG221" s="422"/>
      <c r="AH221" s="422"/>
      <c r="AI221" s="422"/>
      <c r="AJ221" s="422"/>
      <c r="AK221" s="422"/>
      <c r="AL221" s="422"/>
      <c r="AM221" s="422"/>
      <c r="AN221" s="422"/>
      <c r="AO221" s="422"/>
      <c r="AP221" s="422"/>
      <c r="AQ221" s="422"/>
      <c r="AR221" s="422"/>
      <c r="AS221" s="422"/>
      <c r="AT221" s="422"/>
      <c r="AU221" s="422"/>
      <c r="AV221" s="422"/>
      <c r="AW221" s="422"/>
      <c r="AX221" s="422"/>
      <c r="AY221" s="422"/>
      <c r="AZ221" s="422"/>
    </row>
    <row r="222" spans="1:53" s="423" customFormat="1" x14ac:dyDescent="0.25">
      <c r="A222" s="417"/>
      <c r="B222" s="418"/>
      <c r="C222" s="418"/>
      <c r="D222" s="419"/>
      <c r="E222" s="419"/>
      <c r="F222" s="420"/>
      <c r="G222" s="420"/>
      <c r="H222" s="420"/>
      <c r="I222" s="421"/>
      <c r="J222" s="421"/>
      <c r="K222" s="421"/>
      <c r="L222" s="422"/>
      <c r="M222" s="422"/>
      <c r="N222" s="422"/>
      <c r="O222" s="422"/>
      <c r="P222" s="422"/>
      <c r="Q222" s="422"/>
      <c r="R222" s="422"/>
      <c r="S222" s="422"/>
      <c r="T222" s="422"/>
      <c r="U222" s="422"/>
      <c r="V222" s="422"/>
      <c r="W222" s="422"/>
      <c r="X222" s="422"/>
      <c r="Y222" s="422"/>
      <c r="AB222" s="422"/>
      <c r="AC222" s="422"/>
      <c r="AD222" s="422"/>
      <c r="AE222" s="422"/>
      <c r="AF222" s="422"/>
      <c r="AG222" s="422"/>
      <c r="AH222" s="422"/>
      <c r="AI222" s="422"/>
      <c r="AJ222" s="422"/>
      <c r="AK222" s="422"/>
      <c r="AL222" s="422"/>
      <c r="AM222" s="422"/>
      <c r="AN222" s="422"/>
      <c r="AO222" s="422"/>
      <c r="AP222" s="422"/>
      <c r="AQ222" s="422"/>
      <c r="AR222" s="422"/>
      <c r="AS222" s="422"/>
      <c r="AT222" s="422"/>
      <c r="AU222" s="422"/>
      <c r="AV222" s="422"/>
      <c r="AW222" s="422"/>
      <c r="AX222" s="422"/>
      <c r="AY222" s="422"/>
      <c r="AZ222" s="422"/>
    </row>
    <row r="223" spans="1:53" s="423" customFormat="1" x14ac:dyDescent="0.25">
      <c r="A223" s="417"/>
      <c r="B223" s="418"/>
      <c r="C223" s="418"/>
      <c r="D223" s="419"/>
      <c r="E223" s="419"/>
      <c r="F223" s="420"/>
      <c r="G223" s="420"/>
      <c r="H223" s="420"/>
      <c r="I223" s="421"/>
      <c r="J223" s="421"/>
      <c r="K223" s="421"/>
      <c r="L223" s="422"/>
      <c r="M223" s="422"/>
      <c r="N223" s="422"/>
      <c r="O223" s="422"/>
      <c r="P223" s="422"/>
      <c r="Q223" s="422"/>
      <c r="R223" s="422"/>
      <c r="S223" s="422"/>
      <c r="T223" s="422"/>
      <c r="U223" s="422"/>
      <c r="V223" s="422"/>
      <c r="W223" s="422"/>
      <c r="X223" s="422"/>
      <c r="Y223" s="422"/>
      <c r="AB223" s="422"/>
      <c r="AC223" s="422"/>
      <c r="AD223" s="422"/>
      <c r="AE223" s="422"/>
      <c r="AF223" s="422"/>
      <c r="AG223" s="422"/>
      <c r="AH223" s="422"/>
      <c r="AI223" s="422"/>
      <c r="AJ223" s="422"/>
      <c r="AK223" s="422"/>
      <c r="AL223" s="422"/>
      <c r="AM223" s="422"/>
      <c r="AN223" s="422"/>
      <c r="AO223" s="422"/>
      <c r="AP223" s="422"/>
      <c r="AQ223" s="422"/>
      <c r="AR223" s="422"/>
      <c r="AS223" s="422"/>
      <c r="AT223" s="422"/>
      <c r="AU223" s="422"/>
      <c r="AV223" s="422"/>
      <c r="AW223" s="422"/>
      <c r="AX223" s="422"/>
      <c r="AY223" s="422"/>
      <c r="AZ223" s="422"/>
    </row>
    <row r="224" spans="1:53" s="423" customFormat="1" x14ac:dyDescent="0.25">
      <c r="A224" s="417"/>
      <c r="B224" s="418"/>
      <c r="C224" s="418"/>
      <c r="D224" s="419"/>
      <c r="E224" s="419"/>
      <c r="F224" s="420"/>
      <c r="G224" s="420"/>
      <c r="H224" s="420"/>
      <c r="I224" s="421"/>
      <c r="J224" s="421"/>
      <c r="K224" s="421"/>
      <c r="L224" s="422"/>
      <c r="M224" s="422"/>
      <c r="N224" s="422"/>
      <c r="O224" s="422"/>
      <c r="P224" s="422"/>
      <c r="Q224" s="422"/>
      <c r="R224" s="422"/>
      <c r="S224" s="422"/>
      <c r="T224" s="422"/>
      <c r="U224" s="422"/>
      <c r="V224" s="422"/>
      <c r="W224" s="422"/>
      <c r="X224" s="422"/>
      <c r="Y224" s="422"/>
      <c r="AB224" s="422"/>
      <c r="AC224" s="422"/>
      <c r="AD224" s="422"/>
      <c r="AE224" s="422"/>
      <c r="AF224" s="422"/>
      <c r="AG224" s="422"/>
      <c r="AH224" s="422"/>
      <c r="AI224" s="422"/>
      <c r="AJ224" s="422"/>
      <c r="AK224" s="422"/>
      <c r="AL224" s="422"/>
      <c r="AM224" s="422"/>
      <c r="AN224" s="422"/>
      <c r="AO224" s="422"/>
      <c r="AP224" s="422"/>
      <c r="AQ224" s="422"/>
      <c r="AR224" s="422"/>
      <c r="AS224" s="422"/>
      <c r="AT224" s="422"/>
      <c r="AU224" s="422"/>
      <c r="AV224" s="422"/>
      <c r="AW224" s="422"/>
      <c r="AX224" s="422"/>
      <c r="AY224" s="422"/>
      <c r="AZ224" s="422"/>
    </row>
    <row r="225" spans="1:53" s="423" customFormat="1" x14ac:dyDescent="0.25">
      <c r="A225" s="417"/>
      <c r="B225" s="418"/>
      <c r="C225" s="418"/>
      <c r="D225" s="419"/>
      <c r="E225" s="419"/>
      <c r="F225" s="420"/>
      <c r="G225" s="420"/>
      <c r="H225" s="420"/>
      <c r="I225" s="421"/>
      <c r="J225" s="421"/>
      <c r="K225" s="421"/>
      <c r="L225" s="422"/>
      <c r="M225" s="422"/>
      <c r="N225" s="422"/>
      <c r="O225" s="422"/>
      <c r="P225" s="422"/>
      <c r="Q225" s="422"/>
      <c r="R225" s="422"/>
      <c r="S225" s="422"/>
      <c r="T225" s="422"/>
      <c r="U225" s="422"/>
      <c r="V225" s="422"/>
      <c r="W225" s="422"/>
      <c r="X225" s="422"/>
      <c r="Y225" s="422"/>
      <c r="AB225" s="422"/>
      <c r="AC225" s="422"/>
      <c r="AD225" s="422"/>
      <c r="AE225" s="422"/>
      <c r="AF225" s="422"/>
      <c r="AG225" s="422"/>
      <c r="AH225" s="422"/>
      <c r="AI225" s="422"/>
      <c r="AJ225" s="422"/>
      <c r="AK225" s="422"/>
      <c r="AL225" s="422"/>
      <c r="AM225" s="422"/>
      <c r="AN225" s="422"/>
      <c r="AO225" s="422"/>
      <c r="AP225" s="422"/>
      <c r="AQ225" s="422"/>
      <c r="AR225" s="422"/>
      <c r="AS225" s="422"/>
      <c r="AT225" s="422"/>
      <c r="AU225" s="422"/>
      <c r="AV225" s="422"/>
      <c r="AW225" s="422"/>
      <c r="AX225" s="422"/>
      <c r="AY225" s="422"/>
      <c r="AZ225" s="422"/>
    </row>
    <row r="226" spans="1:53" s="423" customFormat="1" x14ac:dyDescent="0.25">
      <c r="A226" s="444" t="s">
        <v>3012</v>
      </c>
      <c r="B226" s="418"/>
      <c r="C226" s="418"/>
      <c r="D226" s="419"/>
      <c r="E226" s="419"/>
      <c r="F226" s="420"/>
      <c r="G226" s="420"/>
      <c r="H226" s="420"/>
      <c r="I226" s="421"/>
      <c r="J226" s="421"/>
      <c r="K226" s="421"/>
      <c r="L226" s="422"/>
      <c r="M226" s="422"/>
      <c r="N226" s="422"/>
      <c r="O226" s="422"/>
      <c r="P226" s="422"/>
      <c r="Q226" s="422"/>
      <c r="R226" s="422"/>
      <c r="S226" s="422"/>
      <c r="T226" s="422"/>
      <c r="U226" s="422"/>
      <c r="V226" s="422"/>
      <c r="W226" s="422"/>
      <c r="X226" s="422"/>
      <c r="Y226" s="422"/>
      <c r="AB226" s="422"/>
      <c r="AC226" s="422"/>
      <c r="AD226" s="422"/>
      <c r="AE226" s="422"/>
      <c r="AF226" s="422"/>
      <c r="AG226" s="422"/>
      <c r="AH226" s="422"/>
      <c r="AI226" s="422"/>
      <c r="AJ226" s="422"/>
      <c r="AK226" s="422"/>
      <c r="AL226" s="422"/>
      <c r="AM226" s="422"/>
      <c r="AN226" s="422"/>
      <c r="AO226" s="422"/>
      <c r="AP226" s="422"/>
      <c r="AQ226" s="422"/>
      <c r="AR226" s="422"/>
      <c r="AS226" s="422"/>
      <c r="AT226" s="422"/>
      <c r="AU226" s="422"/>
      <c r="AV226" s="422"/>
      <c r="AW226" s="422"/>
      <c r="AX226" s="422"/>
      <c r="AY226" s="422"/>
      <c r="AZ226" s="422"/>
    </row>
    <row r="227" spans="1:53" s="423" customFormat="1" x14ac:dyDescent="0.25">
      <c r="A227" s="424"/>
      <c r="B227" s="436"/>
      <c r="C227" s="436"/>
      <c r="D227" s="437"/>
      <c r="E227" s="437"/>
      <c r="F227" s="438"/>
      <c r="G227" s="438"/>
      <c r="H227" s="438"/>
      <c r="I227" s="386"/>
      <c r="J227" s="386"/>
      <c r="K227" s="438"/>
      <c r="L227" s="429"/>
      <c r="M227" s="430"/>
      <c r="N227" s="431"/>
      <c r="O227" s="432"/>
      <c r="P227" s="442"/>
      <c r="Q227" s="442"/>
      <c r="R227" s="442"/>
      <c r="S227" s="442"/>
      <c r="T227" s="442"/>
      <c r="U227" s="430"/>
      <c r="V227" s="431"/>
      <c r="W227" s="434"/>
      <c r="X227" s="432"/>
      <c r="Y227" s="433"/>
      <c r="Z227" s="433"/>
      <c r="AA227" s="433"/>
      <c r="AB227" s="430"/>
      <c r="AC227" s="431"/>
      <c r="AD227" s="432"/>
      <c r="AE227" s="430"/>
      <c r="AF227" s="431"/>
      <c r="AG227" s="434"/>
      <c r="AH227" s="430"/>
      <c r="AI227" s="432"/>
      <c r="AJ227" s="435"/>
      <c r="AK227" s="434"/>
      <c r="AL227" s="432"/>
      <c r="AM227" s="433"/>
      <c r="AN227" s="434"/>
      <c r="AO227" s="430"/>
      <c r="AP227" s="431"/>
      <c r="AQ227" s="431"/>
      <c r="AR227" s="431"/>
      <c r="AS227" s="431"/>
      <c r="AT227" s="431"/>
      <c r="AU227" s="431"/>
      <c r="AV227" s="431"/>
      <c r="AW227" s="431"/>
      <c r="AX227" s="431"/>
      <c r="AY227" s="431"/>
      <c r="AZ227" s="432"/>
      <c r="BA227" s="429"/>
    </row>
    <row r="228" spans="1:53" s="423" customFormat="1" x14ac:dyDescent="0.25">
      <c r="A228" s="424"/>
      <c r="B228" s="436"/>
      <c r="C228" s="436"/>
      <c r="D228" s="437"/>
      <c r="E228" s="437"/>
      <c r="F228" s="438"/>
      <c r="G228" s="438"/>
      <c r="H228" s="438"/>
      <c r="I228" s="386"/>
      <c r="J228" s="386"/>
      <c r="K228" s="438"/>
      <c r="L228" s="429"/>
      <c r="M228" s="430"/>
      <c r="N228" s="431"/>
      <c r="O228" s="432"/>
      <c r="P228" s="442"/>
      <c r="Q228" s="442"/>
      <c r="R228" s="442"/>
      <c r="S228" s="442"/>
      <c r="T228" s="442"/>
      <c r="U228" s="430"/>
      <c r="V228" s="431"/>
      <c r="W228" s="434"/>
      <c r="X228" s="432"/>
      <c r="Y228" s="433"/>
      <c r="Z228" s="433"/>
      <c r="AA228" s="433"/>
      <c r="AB228" s="430"/>
      <c r="AC228" s="431"/>
      <c r="AD228" s="432"/>
      <c r="AE228" s="430"/>
      <c r="AF228" s="431"/>
      <c r="AG228" s="434"/>
      <c r="AH228" s="430"/>
      <c r="AI228" s="432"/>
      <c r="AJ228" s="435"/>
      <c r="AK228" s="434"/>
      <c r="AL228" s="432"/>
      <c r="AM228" s="433"/>
      <c r="AN228" s="434"/>
      <c r="AO228" s="430"/>
      <c r="AP228" s="431"/>
      <c r="AQ228" s="431"/>
      <c r="AR228" s="431"/>
      <c r="AS228" s="431"/>
      <c r="AT228" s="431"/>
      <c r="AU228" s="431"/>
      <c r="AV228" s="431"/>
      <c r="AW228" s="431"/>
      <c r="AX228" s="431"/>
      <c r="AY228" s="431"/>
      <c r="AZ228" s="432"/>
      <c r="BA228" s="429"/>
    </row>
    <row r="229" spans="1:53" s="423" customFormat="1" x14ac:dyDescent="0.25">
      <c r="A229" s="424"/>
      <c r="B229" s="436"/>
      <c r="C229" s="436"/>
      <c r="D229" s="437"/>
      <c r="E229" s="437"/>
      <c r="F229" s="438"/>
      <c r="G229" s="438"/>
      <c r="H229" s="438"/>
      <c r="I229" s="386"/>
      <c r="J229" s="386"/>
      <c r="K229" s="438"/>
      <c r="L229" s="429"/>
      <c r="M229" s="430"/>
      <c r="N229" s="431"/>
      <c r="O229" s="432"/>
      <c r="P229" s="442"/>
      <c r="Q229" s="442"/>
      <c r="R229" s="442"/>
      <c r="S229" s="442"/>
      <c r="T229" s="442"/>
      <c r="U229" s="430"/>
      <c r="V229" s="431"/>
      <c r="W229" s="434"/>
      <c r="X229" s="432"/>
      <c r="Y229" s="433"/>
      <c r="Z229" s="433"/>
      <c r="AA229" s="433"/>
      <c r="AB229" s="430"/>
      <c r="AC229" s="431"/>
      <c r="AD229" s="432"/>
      <c r="AE229" s="430"/>
      <c r="AF229" s="431"/>
      <c r="AG229" s="434"/>
      <c r="AH229" s="430"/>
      <c r="AI229" s="432"/>
      <c r="AJ229" s="435"/>
      <c r="AK229" s="434"/>
      <c r="AL229" s="432"/>
      <c r="AM229" s="433"/>
      <c r="AN229" s="434"/>
      <c r="AO229" s="430"/>
      <c r="AP229" s="431"/>
      <c r="AQ229" s="431"/>
      <c r="AR229" s="431"/>
      <c r="AS229" s="431"/>
      <c r="AT229" s="431"/>
      <c r="AU229" s="431"/>
      <c r="AV229" s="431"/>
      <c r="AW229" s="431"/>
      <c r="AX229" s="431"/>
      <c r="AY229" s="431"/>
      <c r="AZ229" s="432"/>
      <c r="BA229" s="429"/>
    </row>
    <row r="230" spans="1:53" s="423" customFormat="1" x14ac:dyDescent="0.25">
      <c r="A230" s="424"/>
      <c r="B230" s="436"/>
      <c r="C230" s="436"/>
      <c r="D230" s="437"/>
      <c r="E230" s="437"/>
      <c r="F230" s="438"/>
      <c r="G230" s="438"/>
      <c r="H230" s="438"/>
      <c r="I230" s="386"/>
      <c r="J230" s="386"/>
      <c r="K230" s="438"/>
      <c r="L230" s="429"/>
      <c r="M230" s="430"/>
      <c r="N230" s="431"/>
      <c r="O230" s="432"/>
      <c r="P230" s="442"/>
      <c r="Q230" s="442"/>
      <c r="R230" s="442"/>
      <c r="S230" s="442"/>
      <c r="T230" s="442"/>
      <c r="U230" s="430"/>
      <c r="V230" s="431"/>
      <c r="W230" s="434"/>
      <c r="X230" s="432"/>
      <c r="Y230" s="433"/>
      <c r="Z230" s="433"/>
      <c r="AA230" s="433"/>
      <c r="AB230" s="430"/>
      <c r="AC230" s="431"/>
      <c r="AD230" s="432"/>
      <c r="AE230" s="430"/>
      <c r="AF230" s="431"/>
      <c r="AG230" s="434"/>
      <c r="AH230" s="430"/>
      <c r="AI230" s="432"/>
      <c r="AJ230" s="435"/>
      <c r="AK230" s="434"/>
      <c r="AL230" s="432"/>
      <c r="AM230" s="433"/>
      <c r="AN230" s="434"/>
      <c r="AO230" s="430"/>
      <c r="AP230" s="431"/>
      <c r="AQ230" s="431"/>
      <c r="AR230" s="431"/>
      <c r="AS230" s="431"/>
      <c r="AT230" s="431"/>
      <c r="AU230" s="431"/>
      <c r="AV230" s="431"/>
      <c r="AW230" s="431"/>
      <c r="AX230" s="431"/>
      <c r="AY230" s="431"/>
      <c r="AZ230" s="432"/>
      <c r="BA230" s="429"/>
    </row>
    <row r="231" spans="1:53" s="423" customFormat="1" x14ac:dyDescent="0.25">
      <c r="A231" s="424"/>
      <c r="B231" s="436"/>
      <c r="C231" s="436"/>
      <c r="D231" s="437"/>
      <c r="E231" s="437"/>
      <c r="F231" s="438"/>
      <c r="G231" s="438"/>
      <c r="H231" s="438"/>
      <c r="I231" s="386"/>
      <c r="J231" s="386"/>
      <c r="K231" s="438"/>
      <c r="L231" s="429"/>
      <c r="M231" s="430"/>
      <c r="N231" s="431"/>
      <c r="O231" s="432"/>
      <c r="P231" s="442"/>
      <c r="Q231" s="442"/>
      <c r="R231" s="442"/>
      <c r="S231" s="442"/>
      <c r="T231" s="442"/>
      <c r="U231" s="430"/>
      <c r="V231" s="431"/>
      <c r="W231" s="434"/>
      <c r="X231" s="432"/>
      <c r="Y231" s="433"/>
      <c r="Z231" s="433"/>
      <c r="AA231" s="433"/>
      <c r="AB231" s="430"/>
      <c r="AC231" s="431"/>
      <c r="AD231" s="432"/>
      <c r="AE231" s="430"/>
      <c r="AF231" s="431"/>
      <c r="AG231" s="434"/>
      <c r="AH231" s="430"/>
      <c r="AI231" s="432"/>
      <c r="AJ231" s="435"/>
      <c r="AK231" s="434"/>
      <c r="AL231" s="432"/>
      <c r="AM231" s="433"/>
      <c r="AN231" s="434"/>
      <c r="AO231" s="430"/>
      <c r="AP231" s="431"/>
      <c r="AQ231" s="431"/>
      <c r="AR231" s="431"/>
      <c r="AS231" s="431"/>
      <c r="AT231" s="431"/>
      <c r="AU231" s="431"/>
      <c r="AV231" s="431"/>
      <c r="AW231" s="431"/>
      <c r="AX231" s="431"/>
      <c r="AY231" s="431"/>
      <c r="AZ231" s="432"/>
      <c r="BA231" s="429"/>
    </row>
    <row r="232" spans="1:53" s="423" customFormat="1" x14ac:dyDescent="0.25">
      <c r="A232" s="424"/>
      <c r="B232" s="436"/>
      <c r="C232" s="436"/>
      <c r="D232" s="437"/>
      <c r="E232" s="437"/>
      <c r="F232" s="438"/>
      <c r="G232" s="438"/>
      <c r="H232" s="438"/>
      <c r="I232" s="386"/>
      <c r="J232" s="386"/>
      <c r="K232" s="438"/>
      <c r="L232" s="429"/>
      <c r="M232" s="430"/>
      <c r="N232" s="431"/>
      <c r="O232" s="432"/>
      <c r="P232" s="442"/>
      <c r="Q232" s="442"/>
      <c r="R232" s="442"/>
      <c r="S232" s="442"/>
      <c r="T232" s="442"/>
      <c r="U232" s="430"/>
      <c r="V232" s="431"/>
      <c r="W232" s="434"/>
      <c r="X232" s="432"/>
      <c r="Y232" s="433"/>
      <c r="Z232" s="433"/>
      <c r="AA232" s="433"/>
      <c r="AB232" s="430"/>
      <c r="AC232" s="431"/>
      <c r="AD232" s="432"/>
      <c r="AE232" s="430"/>
      <c r="AF232" s="431"/>
      <c r="AG232" s="434"/>
      <c r="AH232" s="430"/>
      <c r="AI232" s="432"/>
      <c r="AJ232" s="435"/>
      <c r="AK232" s="434"/>
      <c r="AL232" s="432"/>
      <c r="AM232" s="433"/>
      <c r="AN232" s="434"/>
      <c r="AO232" s="430"/>
      <c r="AP232" s="431"/>
      <c r="AQ232" s="431"/>
      <c r="AR232" s="431"/>
      <c r="AS232" s="431"/>
      <c r="AT232" s="431"/>
      <c r="AU232" s="431"/>
      <c r="AV232" s="431"/>
      <c r="AW232" s="431"/>
      <c r="AX232" s="431"/>
      <c r="AY232" s="431"/>
      <c r="AZ232" s="432"/>
      <c r="BA232" s="429"/>
    </row>
    <row r="233" spans="1:53" s="423" customFormat="1" x14ac:dyDescent="0.25">
      <c r="A233" s="424"/>
      <c r="B233" s="436"/>
      <c r="C233" s="436"/>
      <c r="D233" s="437"/>
      <c r="E233" s="437"/>
      <c r="F233" s="438"/>
      <c r="G233" s="438"/>
      <c r="H233" s="438"/>
      <c r="I233" s="386"/>
      <c r="J233" s="386"/>
      <c r="K233" s="438"/>
      <c r="L233" s="429"/>
      <c r="M233" s="430"/>
      <c r="N233" s="431"/>
      <c r="O233" s="432"/>
      <c r="P233" s="442"/>
      <c r="Q233" s="442"/>
      <c r="R233" s="442"/>
      <c r="S233" s="442"/>
      <c r="T233" s="442"/>
      <c r="U233" s="430"/>
      <c r="V233" s="431"/>
      <c r="W233" s="434"/>
      <c r="X233" s="432"/>
      <c r="Y233" s="433"/>
      <c r="Z233" s="433"/>
      <c r="AA233" s="433"/>
      <c r="AB233" s="430"/>
      <c r="AC233" s="431"/>
      <c r="AD233" s="432"/>
      <c r="AE233" s="430"/>
      <c r="AF233" s="431"/>
      <c r="AG233" s="434"/>
      <c r="AH233" s="430"/>
      <c r="AI233" s="432"/>
      <c r="AJ233" s="435"/>
      <c r="AK233" s="434"/>
      <c r="AL233" s="432"/>
      <c r="AM233" s="433"/>
      <c r="AN233" s="434"/>
      <c r="AO233" s="430"/>
      <c r="AP233" s="431"/>
      <c r="AQ233" s="431"/>
      <c r="AR233" s="431"/>
      <c r="AS233" s="431"/>
      <c r="AT233" s="431"/>
      <c r="AU233" s="431"/>
      <c r="AV233" s="431"/>
      <c r="AW233" s="431"/>
      <c r="AX233" s="431"/>
      <c r="AY233" s="431"/>
      <c r="AZ233" s="432"/>
      <c r="BA233" s="429"/>
    </row>
    <row r="234" spans="1:53" s="423" customFormat="1" x14ac:dyDescent="0.25">
      <c r="A234" s="424"/>
      <c r="B234" s="436"/>
      <c r="C234" s="436"/>
      <c r="D234" s="437"/>
      <c r="E234" s="437"/>
      <c r="F234" s="438"/>
      <c r="G234" s="438"/>
      <c r="H234" s="438"/>
      <c r="I234" s="386"/>
      <c r="J234" s="386"/>
      <c r="K234" s="438"/>
      <c r="L234" s="429"/>
      <c r="M234" s="430"/>
      <c r="N234" s="431"/>
      <c r="O234" s="432"/>
      <c r="P234" s="442"/>
      <c r="Q234" s="442"/>
      <c r="R234" s="442"/>
      <c r="S234" s="442"/>
      <c r="T234" s="442"/>
      <c r="U234" s="430"/>
      <c r="V234" s="431"/>
      <c r="W234" s="434"/>
      <c r="X234" s="432"/>
      <c r="Y234" s="433"/>
      <c r="Z234" s="433"/>
      <c r="AA234" s="433"/>
      <c r="AB234" s="430"/>
      <c r="AC234" s="431"/>
      <c r="AD234" s="432"/>
      <c r="AE234" s="430"/>
      <c r="AF234" s="431"/>
      <c r="AG234" s="434"/>
      <c r="AH234" s="430"/>
      <c r="AI234" s="432"/>
      <c r="AJ234" s="435"/>
      <c r="AK234" s="434"/>
      <c r="AL234" s="432"/>
      <c r="AM234" s="433"/>
      <c r="AN234" s="434"/>
      <c r="AO234" s="430"/>
      <c r="AP234" s="431"/>
      <c r="AQ234" s="431"/>
      <c r="AR234" s="431"/>
      <c r="AS234" s="431"/>
      <c r="AT234" s="431"/>
      <c r="AU234" s="431"/>
      <c r="AV234" s="431"/>
      <c r="AW234" s="431"/>
      <c r="AX234" s="431"/>
      <c r="AY234" s="431"/>
      <c r="AZ234" s="432"/>
      <c r="BA234" s="429"/>
    </row>
    <row r="235" spans="1:53" s="423" customFormat="1" x14ac:dyDescent="0.25">
      <c r="A235" s="424"/>
      <c r="B235" s="436"/>
      <c r="C235" s="436"/>
      <c r="D235" s="437"/>
      <c r="E235" s="437"/>
      <c r="F235" s="438"/>
      <c r="G235" s="438"/>
      <c r="H235" s="438"/>
      <c r="I235" s="386"/>
      <c r="J235" s="386"/>
      <c r="K235" s="438"/>
      <c r="L235" s="429"/>
      <c r="M235" s="430"/>
      <c r="N235" s="431"/>
      <c r="O235" s="432"/>
      <c r="P235" s="442"/>
      <c r="Q235" s="442"/>
      <c r="R235" s="442"/>
      <c r="S235" s="442"/>
      <c r="T235" s="442"/>
      <c r="U235" s="430"/>
      <c r="V235" s="431"/>
      <c r="W235" s="434"/>
      <c r="X235" s="432"/>
      <c r="Y235" s="433"/>
      <c r="Z235" s="433"/>
      <c r="AA235" s="433"/>
      <c r="AB235" s="430"/>
      <c r="AC235" s="431"/>
      <c r="AD235" s="432"/>
      <c r="AE235" s="430"/>
      <c r="AF235" s="431"/>
      <c r="AG235" s="434"/>
      <c r="AH235" s="430"/>
      <c r="AI235" s="432"/>
      <c r="AJ235" s="435"/>
      <c r="AK235" s="434"/>
      <c r="AL235" s="432"/>
      <c r="AM235" s="433"/>
      <c r="AN235" s="434"/>
      <c r="AO235" s="430"/>
      <c r="AP235" s="431"/>
      <c r="AQ235" s="431"/>
      <c r="AR235" s="431"/>
      <c r="AS235" s="431"/>
      <c r="AT235" s="431"/>
      <c r="AU235" s="431"/>
      <c r="AV235" s="431"/>
      <c r="AW235" s="431"/>
      <c r="AX235" s="431"/>
      <c r="AY235" s="431"/>
      <c r="AZ235" s="432"/>
      <c r="BA235" s="429"/>
    </row>
    <row r="236" spans="1:53" s="423" customFormat="1" x14ac:dyDescent="0.25">
      <c r="A236" s="424"/>
      <c r="B236" s="436"/>
      <c r="C236" s="436"/>
      <c r="D236" s="437"/>
      <c r="E236" s="437"/>
      <c r="F236" s="438"/>
      <c r="G236" s="438"/>
      <c r="H236" s="438"/>
      <c r="I236" s="386"/>
      <c r="J236" s="386"/>
      <c r="K236" s="438"/>
      <c r="L236" s="429"/>
      <c r="M236" s="430"/>
      <c r="N236" s="431"/>
      <c r="O236" s="432"/>
      <c r="P236" s="442"/>
      <c r="Q236" s="442"/>
      <c r="R236" s="442"/>
      <c r="S236" s="442"/>
      <c r="T236" s="442"/>
      <c r="U236" s="430"/>
      <c r="V236" s="431"/>
      <c r="W236" s="434"/>
      <c r="X236" s="432"/>
      <c r="Y236" s="433"/>
      <c r="Z236" s="433"/>
      <c r="AA236" s="433"/>
      <c r="AB236" s="430"/>
      <c r="AC236" s="431"/>
      <c r="AD236" s="432"/>
      <c r="AE236" s="430"/>
      <c r="AF236" s="431"/>
      <c r="AG236" s="434"/>
      <c r="AH236" s="430"/>
      <c r="AI236" s="432"/>
      <c r="AJ236" s="435"/>
      <c r="AK236" s="434"/>
      <c r="AL236" s="432"/>
      <c r="AM236" s="433"/>
      <c r="AN236" s="434"/>
      <c r="AO236" s="430"/>
      <c r="AP236" s="431"/>
      <c r="AQ236" s="431"/>
      <c r="AR236" s="431"/>
      <c r="AS236" s="431"/>
      <c r="AT236" s="431"/>
      <c r="AU236" s="431"/>
      <c r="AV236" s="431"/>
      <c r="AW236" s="431"/>
      <c r="AX236" s="431"/>
      <c r="AY236" s="431"/>
      <c r="AZ236" s="432"/>
      <c r="BA236" s="429"/>
    </row>
    <row r="237" spans="1:53" s="423" customFormat="1" x14ac:dyDescent="0.25">
      <c r="A237" s="424"/>
      <c r="B237" s="436"/>
      <c r="C237" s="436"/>
      <c r="D237" s="437"/>
      <c r="E237" s="437"/>
      <c r="F237" s="438"/>
      <c r="G237" s="438"/>
      <c r="H237" s="438"/>
      <c r="I237" s="386"/>
      <c r="J237" s="386"/>
      <c r="K237" s="438"/>
      <c r="L237" s="429"/>
      <c r="M237" s="430"/>
      <c r="N237" s="431"/>
      <c r="O237" s="432"/>
      <c r="P237" s="442"/>
      <c r="Q237" s="442"/>
      <c r="R237" s="442"/>
      <c r="S237" s="442"/>
      <c r="T237" s="442"/>
      <c r="U237" s="430"/>
      <c r="V237" s="431"/>
      <c r="W237" s="434"/>
      <c r="X237" s="432"/>
      <c r="Y237" s="433"/>
      <c r="Z237" s="433"/>
      <c r="AA237" s="433"/>
      <c r="AB237" s="430"/>
      <c r="AC237" s="431"/>
      <c r="AD237" s="432"/>
      <c r="AE237" s="430"/>
      <c r="AF237" s="431"/>
      <c r="AG237" s="434"/>
      <c r="AH237" s="430"/>
      <c r="AI237" s="432"/>
      <c r="AJ237" s="435"/>
      <c r="AK237" s="434"/>
      <c r="AL237" s="432"/>
      <c r="AM237" s="433"/>
      <c r="AN237" s="434"/>
      <c r="AO237" s="430"/>
      <c r="AP237" s="431"/>
      <c r="AQ237" s="431"/>
      <c r="AR237" s="431"/>
      <c r="AS237" s="431"/>
      <c r="AT237" s="431"/>
      <c r="AU237" s="431"/>
      <c r="AV237" s="431"/>
      <c r="AW237" s="431"/>
      <c r="AX237" s="431"/>
      <c r="AY237" s="431"/>
      <c r="AZ237" s="432"/>
      <c r="BA237" s="429"/>
    </row>
    <row r="238" spans="1:53" s="423" customFormat="1" x14ac:dyDescent="0.25">
      <c r="A238" s="424"/>
      <c r="B238" s="436"/>
      <c r="C238" s="436"/>
      <c r="D238" s="437"/>
      <c r="E238" s="437"/>
      <c r="F238" s="438"/>
      <c r="G238" s="438"/>
      <c r="H238" s="438"/>
      <c r="I238" s="386"/>
      <c r="J238" s="386"/>
      <c r="K238" s="438"/>
      <c r="L238" s="429"/>
      <c r="M238" s="430"/>
      <c r="N238" s="431"/>
      <c r="O238" s="432"/>
      <c r="P238" s="442"/>
      <c r="Q238" s="442"/>
      <c r="R238" s="442"/>
      <c r="S238" s="442"/>
      <c r="T238" s="442"/>
      <c r="U238" s="430"/>
      <c r="V238" s="431"/>
      <c r="W238" s="434"/>
      <c r="X238" s="432"/>
      <c r="Y238" s="433"/>
      <c r="Z238" s="433"/>
      <c r="AA238" s="433"/>
      <c r="AB238" s="430"/>
      <c r="AC238" s="431"/>
      <c r="AD238" s="432"/>
      <c r="AE238" s="430"/>
      <c r="AF238" s="431"/>
      <c r="AG238" s="434"/>
      <c r="AH238" s="430"/>
      <c r="AI238" s="432"/>
      <c r="AJ238" s="435"/>
      <c r="AK238" s="434"/>
      <c r="AL238" s="432"/>
      <c r="AM238" s="433"/>
      <c r="AN238" s="434"/>
      <c r="AO238" s="430"/>
      <c r="AP238" s="431"/>
      <c r="AQ238" s="431"/>
      <c r="AR238" s="431"/>
      <c r="AS238" s="431"/>
      <c r="AT238" s="431"/>
      <c r="AU238" s="431"/>
      <c r="AV238" s="431"/>
      <c r="AW238" s="431"/>
      <c r="AX238" s="431"/>
      <c r="AY238" s="431"/>
      <c r="AZ238" s="432"/>
      <c r="BA238" s="429"/>
    </row>
    <row r="239" spans="1:53" s="423" customFormat="1" x14ac:dyDescent="0.25">
      <c r="A239" s="424"/>
      <c r="B239" s="436"/>
      <c r="C239" s="436"/>
      <c r="D239" s="437"/>
      <c r="E239" s="437"/>
      <c r="F239" s="438"/>
      <c r="G239" s="438"/>
      <c r="H239" s="438"/>
      <c r="I239" s="386"/>
      <c r="J239" s="386"/>
      <c r="K239" s="438"/>
      <c r="L239" s="429"/>
      <c r="M239" s="430"/>
      <c r="N239" s="431"/>
      <c r="O239" s="432"/>
      <c r="P239" s="442"/>
      <c r="Q239" s="442"/>
      <c r="R239" s="442"/>
      <c r="S239" s="442"/>
      <c r="T239" s="442"/>
      <c r="U239" s="430"/>
      <c r="V239" s="431"/>
      <c r="W239" s="434"/>
      <c r="X239" s="432"/>
      <c r="Y239" s="433"/>
      <c r="Z239" s="433"/>
      <c r="AA239" s="433"/>
      <c r="AB239" s="430"/>
      <c r="AC239" s="431"/>
      <c r="AD239" s="432"/>
      <c r="AE239" s="430"/>
      <c r="AF239" s="431"/>
      <c r="AG239" s="434"/>
      <c r="AH239" s="430"/>
      <c r="AI239" s="432"/>
      <c r="AJ239" s="435"/>
      <c r="AK239" s="434"/>
      <c r="AL239" s="432"/>
      <c r="AM239" s="433"/>
      <c r="AN239" s="434"/>
      <c r="AO239" s="430"/>
      <c r="AP239" s="431"/>
      <c r="AQ239" s="431"/>
      <c r="AR239" s="431"/>
      <c r="AS239" s="431"/>
      <c r="AT239" s="431"/>
      <c r="AU239" s="431"/>
      <c r="AV239" s="431"/>
      <c r="AW239" s="431"/>
      <c r="AX239" s="431"/>
      <c r="AY239" s="431"/>
      <c r="AZ239" s="432"/>
      <c r="BA239" s="429"/>
    </row>
    <row r="240" spans="1:53" s="423" customFormat="1" x14ac:dyDescent="0.25">
      <c r="A240" s="424"/>
      <c r="B240" s="436"/>
      <c r="C240" s="436"/>
      <c r="D240" s="437"/>
      <c r="E240" s="437"/>
      <c r="F240" s="438"/>
      <c r="G240" s="438"/>
      <c r="H240" s="438"/>
      <c r="I240" s="386"/>
      <c r="J240" s="386"/>
      <c r="K240" s="438"/>
      <c r="L240" s="429"/>
      <c r="M240" s="430"/>
      <c r="N240" s="431"/>
      <c r="O240" s="432"/>
      <c r="P240" s="442"/>
      <c r="Q240" s="442"/>
      <c r="R240" s="442"/>
      <c r="S240" s="442"/>
      <c r="T240" s="442"/>
      <c r="U240" s="430"/>
      <c r="V240" s="431"/>
      <c r="W240" s="434"/>
      <c r="X240" s="432"/>
      <c r="Y240" s="433"/>
      <c r="Z240" s="433"/>
      <c r="AA240" s="433"/>
      <c r="AB240" s="430"/>
      <c r="AC240" s="431"/>
      <c r="AD240" s="432"/>
      <c r="AE240" s="430"/>
      <c r="AF240" s="431"/>
      <c r="AG240" s="434"/>
      <c r="AH240" s="430"/>
      <c r="AI240" s="432"/>
      <c r="AJ240" s="435"/>
      <c r="AK240" s="434"/>
      <c r="AL240" s="432"/>
      <c r="AM240" s="433"/>
      <c r="AN240" s="434"/>
      <c r="AO240" s="430"/>
      <c r="AP240" s="431"/>
      <c r="AQ240" s="431"/>
      <c r="AR240" s="431"/>
      <c r="AS240" s="431"/>
      <c r="AT240" s="431"/>
      <c r="AU240" s="431"/>
      <c r="AV240" s="431"/>
      <c r="AW240" s="431"/>
      <c r="AX240" s="431"/>
      <c r="AY240" s="431"/>
      <c r="AZ240" s="432"/>
      <c r="BA240" s="429"/>
    </row>
    <row r="241" spans="1:53" s="423" customFormat="1" x14ac:dyDescent="0.25">
      <c r="A241" s="424"/>
      <c r="B241" s="436"/>
      <c r="C241" s="436"/>
      <c r="D241" s="437"/>
      <c r="E241" s="437"/>
      <c r="F241" s="438"/>
      <c r="G241" s="438"/>
      <c r="H241" s="438"/>
      <c r="I241" s="386"/>
      <c r="J241" s="386"/>
      <c r="K241" s="438"/>
      <c r="L241" s="429"/>
      <c r="M241" s="430"/>
      <c r="N241" s="431"/>
      <c r="O241" s="432"/>
      <c r="P241" s="442"/>
      <c r="Q241" s="442"/>
      <c r="R241" s="442"/>
      <c r="S241" s="442"/>
      <c r="T241" s="442"/>
      <c r="U241" s="430"/>
      <c r="V241" s="431"/>
      <c r="W241" s="434"/>
      <c r="X241" s="432"/>
      <c r="Y241" s="433"/>
      <c r="Z241" s="433"/>
      <c r="AA241" s="433"/>
      <c r="AB241" s="430"/>
      <c r="AC241" s="431"/>
      <c r="AD241" s="432"/>
      <c r="AE241" s="430"/>
      <c r="AF241" s="431"/>
      <c r="AG241" s="434"/>
      <c r="AH241" s="430"/>
      <c r="AI241" s="432"/>
      <c r="AJ241" s="435"/>
      <c r="AK241" s="434"/>
      <c r="AL241" s="432"/>
      <c r="AM241" s="433"/>
      <c r="AN241" s="434"/>
      <c r="AO241" s="430"/>
      <c r="AP241" s="431"/>
      <c r="AQ241" s="431"/>
      <c r="AR241" s="431"/>
      <c r="AS241" s="431"/>
      <c r="AT241" s="431"/>
      <c r="AU241" s="431"/>
      <c r="AV241" s="431"/>
      <c r="AW241" s="431"/>
      <c r="AX241" s="431"/>
      <c r="AY241" s="431"/>
      <c r="AZ241" s="432"/>
      <c r="BA241" s="429"/>
    </row>
    <row r="242" spans="1:53" s="423" customFormat="1" x14ac:dyDescent="0.25">
      <c r="A242" s="424"/>
      <c r="B242" s="436"/>
      <c r="C242" s="436"/>
      <c r="D242" s="437"/>
      <c r="E242" s="437"/>
      <c r="F242" s="438"/>
      <c r="G242" s="438"/>
      <c r="H242" s="438"/>
      <c r="I242" s="386"/>
      <c r="J242" s="386"/>
      <c r="K242" s="438"/>
      <c r="L242" s="429"/>
      <c r="M242" s="430"/>
      <c r="N242" s="431"/>
      <c r="O242" s="432"/>
      <c r="P242" s="442"/>
      <c r="Q242" s="442"/>
      <c r="R242" s="442"/>
      <c r="S242" s="442"/>
      <c r="T242" s="442"/>
      <c r="U242" s="430"/>
      <c r="V242" s="431"/>
      <c r="W242" s="434"/>
      <c r="X242" s="432"/>
      <c r="Y242" s="433"/>
      <c r="Z242" s="433"/>
      <c r="AA242" s="433"/>
      <c r="AB242" s="430"/>
      <c r="AC242" s="431"/>
      <c r="AD242" s="432"/>
      <c r="AE242" s="430"/>
      <c r="AF242" s="431"/>
      <c r="AG242" s="434"/>
      <c r="AH242" s="430"/>
      <c r="AI242" s="432"/>
      <c r="AJ242" s="435"/>
      <c r="AK242" s="434"/>
      <c r="AL242" s="432"/>
      <c r="AM242" s="433"/>
      <c r="AN242" s="434"/>
      <c r="AO242" s="430"/>
      <c r="AP242" s="431"/>
      <c r="AQ242" s="431"/>
      <c r="AR242" s="431"/>
      <c r="AS242" s="431"/>
      <c r="AT242" s="431"/>
      <c r="AU242" s="431"/>
      <c r="AV242" s="431"/>
      <c r="AW242" s="431"/>
      <c r="AX242" s="431"/>
      <c r="AY242" s="431"/>
      <c r="AZ242" s="432"/>
      <c r="BA242" s="429"/>
    </row>
    <row r="243" spans="1:53" s="423" customFormat="1" x14ac:dyDescent="0.25">
      <c r="A243" s="424"/>
      <c r="B243" s="436"/>
      <c r="C243" s="436"/>
      <c r="D243" s="437"/>
      <c r="E243" s="437"/>
      <c r="F243" s="438"/>
      <c r="G243" s="438"/>
      <c r="H243" s="438"/>
      <c r="I243" s="386"/>
      <c r="J243" s="386"/>
      <c r="K243" s="438"/>
      <c r="L243" s="429"/>
      <c r="M243" s="430"/>
      <c r="N243" s="431"/>
      <c r="O243" s="432"/>
      <c r="P243" s="442"/>
      <c r="Q243" s="442"/>
      <c r="R243" s="442"/>
      <c r="S243" s="442"/>
      <c r="T243" s="442"/>
      <c r="U243" s="430"/>
      <c r="V243" s="431"/>
      <c r="W243" s="434"/>
      <c r="X243" s="432"/>
      <c r="Y243" s="433"/>
      <c r="Z243" s="433"/>
      <c r="AA243" s="433"/>
      <c r="AB243" s="430"/>
      <c r="AC243" s="431"/>
      <c r="AD243" s="432"/>
      <c r="AE243" s="430"/>
      <c r="AF243" s="431"/>
      <c r="AG243" s="434"/>
      <c r="AH243" s="430"/>
      <c r="AI243" s="432"/>
      <c r="AJ243" s="435"/>
      <c r="AK243" s="434"/>
      <c r="AL243" s="432"/>
      <c r="AM243" s="433"/>
      <c r="AN243" s="434"/>
      <c r="AO243" s="430"/>
      <c r="AP243" s="431"/>
      <c r="AQ243" s="431"/>
      <c r="AR243" s="431"/>
      <c r="AS243" s="431"/>
      <c r="AT243" s="431"/>
      <c r="AU243" s="431"/>
      <c r="AV243" s="431"/>
      <c r="AW243" s="431"/>
      <c r="AX243" s="431"/>
      <c r="AY243" s="431"/>
      <c r="AZ243" s="432"/>
      <c r="BA243" s="429"/>
    </row>
    <row r="244" spans="1:53" s="423" customFormat="1" x14ac:dyDescent="0.25">
      <c r="A244" s="424"/>
      <c r="B244" s="436"/>
      <c r="C244" s="436"/>
      <c r="D244" s="437"/>
      <c r="E244" s="437"/>
      <c r="F244" s="438"/>
      <c r="G244" s="438"/>
      <c r="H244" s="438"/>
      <c r="I244" s="386"/>
      <c r="J244" s="386"/>
      <c r="K244" s="438"/>
      <c r="L244" s="429"/>
      <c r="M244" s="430"/>
      <c r="N244" s="431"/>
      <c r="O244" s="432"/>
      <c r="P244" s="442"/>
      <c r="Q244" s="442"/>
      <c r="R244" s="442"/>
      <c r="S244" s="442"/>
      <c r="T244" s="442"/>
      <c r="U244" s="430"/>
      <c r="V244" s="431"/>
      <c r="W244" s="434"/>
      <c r="X244" s="432"/>
      <c r="Y244" s="433"/>
      <c r="Z244" s="433"/>
      <c r="AA244" s="433"/>
      <c r="AB244" s="430"/>
      <c r="AC244" s="431"/>
      <c r="AD244" s="432"/>
      <c r="AE244" s="430"/>
      <c r="AF244" s="431"/>
      <c r="AG244" s="434"/>
      <c r="AH244" s="430"/>
      <c r="AI244" s="432"/>
      <c r="AJ244" s="435"/>
      <c r="AK244" s="434"/>
      <c r="AL244" s="432"/>
      <c r="AM244" s="433"/>
      <c r="AN244" s="434"/>
      <c r="AO244" s="430"/>
      <c r="AP244" s="431"/>
      <c r="AQ244" s="431"/>
      <c r="AR244" s="431"/>
      <c r="AS244" s="431"/>
      <c r="AT244" s="431"/>
      <c r="AU244" s="431"/>
      <c r="AV244" s="431"/>
      <c r="AW244" s="431"/>
      <c r="AX244" s="431"/>
      <c r="AY244" s="431"/>
      <c r="AZ244" s="432"/>
      <c r="BA244" s="429"/>
    </row>
    <row r="245" spans="1:53" s="423" customFormat="1" x14ac:dyDescent="0.25">
      <c r="A245" s="424"/>
      <c r="B245" s="436"/>
      <c r="C245" s="436"/>
      <c r="D245" s="437"/>
      <c r="E245" s="437"/>
      <c r="F245" s="438"/>
      <c r="G245" s="438"/>
      <c r="H245" s="438"/>
      <c r="I245" s="386"/>
      <c r="J245" s="386"/>
      <c r="K245" s="438"/>
      <c r="L245" s="429"/>
      <c r="M245" s="430"/>
      <c r="N245" s="431"/>
      <c r="O245" s="432"/>
      <c r="P245" s="442"/>
      <c r="Q245" s="442"/>
      <c r="R245" s="442"/>
      <c r="S245" s="442"/>
      <c r="T245" s="442"/>
      <c r="U245" s="430"/>
      <c r="V245" s="431"/>
      <c r="W245" s="434"/>
      <c r="X245" s="432"/>
      <c r="Y245" s="433"/>
      <c r="Z245" s="433"/>
      <c r="AA245" s="433"/>
      <c r="AB245" s="430"/>
      <c r="AC245" s="431"/>
      <c r="AD245" s="432"/>
      <c r="AE245" s="430"/>
      <c r="AF245" s="431"/>
      <c r="AG245" s="434"/>
      <c r="AH245" s="430"/>
      <c r="AI245" s="432"/>
      <c r="AJ245" s="435"/>
      <c r="AK245" s="434"/>
      <c r="AL245" s="432"/>
      <c r="AM245" s="433"/>
      <c r="AN245" s="434"/>
      <c r="AO245" s="430"/>
      <c r="AP245" s="431"/>
      <c r="AQ245" s="431"/>
      <c r="AR245" s="431"/>
      <c r="AS245" s="431"/>
      <c r="AT245" s="431"/>
      <c r="AU245" s="431"/>
      <c r="AV245" s="431"/>
      <c r="AW245" s="431"/>
      <c r="AX245" s="431"/>
      <c r="AY245" s="431"/>
      <c r="AZ245" s="432"/>
      <c r="BA245" s="429"/>
    </row>
    <row r="246" spans="1:53" s="423" customFormat="1" x14ac:dyDescent="0.25">
      <c r="A246" s="424"/>
      <c r="B246" s="436"/>
      <c r="C246" s="436"/>
      <c r="D246" s="437"/>
      <c r="E246" s="437"/>
      <c r="F246" s="438"/>
      <c r="G246" s="438"/>
      <c r="H246" s="438"/>
      <c r="I246" s="386"/>
      <c r="J246" s="386"/>
      <c r="K246" s="438"/>
      <c r="L246" s="429"/>
      <c r="M246" s="430"/>
      <c r="N246" s="431"/>
      <c r="O246" s="432"/>
      <c r="P246" s="442"/>
      <c r="Q246" s="442"/>
      <c r="R246" s="442"/>
      <c r="S246" s="442"/>
      <c r="T246" s="442"/>
      <c r="U246" s="430"/>
      <c r="V246" s="431"/>
      <c r="W246" s="434"/>
      <c r="X246" s="432"/>
      <c r="Y246" s="433"/>
      <c r="Z246" s="433"/>
      <c r="AA246" s="433"/>
      <c r="AB246" s="430"/>
      <c r="AC246" s="431"/>
      <c r="AD246" s="432"/>
      <c r="AE246" s="430"/>
      <c r="AF246" s="431"/>
      <c r="AG246" s="434"/>
      <c r="AH246" s="430"/>
      <c r="AI246" s="432"/>
      <c r="AJ246" s="435"/>
      <c r="AK246" s="434"/>
      <c r="AL246" s="432"/>
      <c r="AM246" s="433"/>
      <c r="AN246" s="434"/>
      <c r="AO246" s="430"/>
      <c r="AP246" s="431"/>
      <c r="AQ246" s="431"/>
      <c r="AR246" s="431"/>
      <c r="AS246" s="431"/>
      <c r="AT246" s="431"/>
      <c r="AU246" s="431"/>
      <c r="AV246" s="431"/>
      <c r="AW246" s="431"/>
      <c r="AX246" s="431"/>
      <c r="AY246" s="431"/>
      <c r="AZ246" s="432"/>
      <c r="BA246" s="429"/>
    </row>
    <row r="247" spans="1:53" s="423" customFormat="1" x14ac:dyDescent="0.25">
      <c r="A247" s="424"/>
      <c r="B247" s="436"/>
      <c r="C247" s="436"/>
      <c r="D247" s="437"/>
      <c r="E247" s="437"/>
      <c r="F247" s="438"/>
      <c r="G247" s="438"/>
      <c r="H247" s="438"/>
      <c r="I247" s="386"/>
      <c r="J247" s="386"/>
      <c r="K247" s="438"/>
      <c r="L247" s="429"/>
      <c r="M247" s="430"/>
      <c r="N247" s="431"/>
      <c r="O247" s="432"/>
      <c r="P247" s="442"/>
      <c r="Q247" s="442"/>
      <c r="R247" s="442"/>
      <c r="S247" s="442"/>
      <c r="T247" s="442"/>
      <c r="U247" s="430"/>
      <c r="V247" s="431"/>
      <c r="W247" s="434"/>
      <c r="X247" s="432"/>
      <c r="Y247" s="433"/>
      <c r="Z247" s="433"/>
      <c r="AA247" s="433"/>
      <c r="AB247" s="430"/>
      <c r="AC247" s="431"/>
      <c r="AD247" s="432"/>
      <c r="AE247" s="430"/>
      <c r="AF247" s="431"/>
      <c r="AG247" s="434"/>
      <c r="AH247" s="430"/>
      <c r="AI247" s="432"/>
      <c r="AJ247" s="435"/>
      <c r="AK247" s="434"/>
      <c r="AL247" s="432"/>
      <c r="AM247" s="433"/>
      <c r="AN247" s="434"/>
      <c r="AO247" s="430"/>
      <c r="AP247" s="431"/>
      <c r="AQ247" s="431"/>
      <c r="AR247" s="431"/>
      <c r="AS247" s="431"/>
      <c r="AT247" s="431"/>
      <c r="AU247" s="431"/>
      <c r="AV247" s="431"/>
      <c r="AW247" s="431"/>
      <c r="AX247" s="431"/>
      <c r="AY247" s="431"/>
      <c r="AZ247" s="432"/>
      <c r="BA247" s="429"/>
    </row>
    <row r="248" spans="1:53" s="423" customFormat="1" x14ac:dyDescent="0.25">
      <c r="A248" s="424"/>
      <c r="B248" s="436"/>
      <c r="C248" s="436"/>
      <c r="D248" s="437"/>
      <c r="E248" s="437"/>
      <c r="F248" s="438"/>
      <c r="G248" s="438"/>
      <c r="H248" s="438"/>
      <c r="I248" s="386"/>
      <c r="J248" s="386"/>
      <c r="K248" s="438"/>
      <c r="L248" s="429"/>
      <c r="M248" s="430"/>
      <c r="N248" s="431"/>
      <c r="O248" s="432"/>
      <c r="P248" s="442"/>
      <c r="Q248" s="442"/>
      <c r="R248" s="442"/>
      <c r="S248" s="442"/>
      <c r="T248" s="442"/>
      <c r="U248" s="430"/>
      <c r="V248" s="431"/>
      <c r="W248" s="434"/>
      <c r="X248" s="432"/>
      <c r="Y248" s="433"/>
      <c r="Z248" s="433"/>
      <c r="AA248" s="433"/>
      <c r="AB248" s="430"/>
      <c r="AC248" s="431"/>
      <c r="AD248" s="432"/>
      <c r="AE248" s="430"/>
      <c r="AF248" s="431"/>
      <c r="AG248" s="434"/>
      <c r="AH248" s="430"/>
      <c r="AI248" s="432"/>
      <c r="AJ248" s="435"/>
      <c r="AK248" s="434"/>
      <c r="AL248" s="432"/>
      <c r="AM248" s="433"/>
      <c r="AN248" s="434"/>
      <c r="AO248" s="430"/>
      <c r="AP248" s="431"/>
      <c r="AQ248" s="431"/>
      <c r="AR248" s="431"/>
      <c r="AS248" s="431"/>
      <c r="AT248" s="431"/>
      <c r="AU248" s="431"/>
      <c r="AV248" s="431"/>
      <c r="AW248" s="431"/>
      <c r="AX248" s="431"/>
      <c r="AY248" s="431"/>
      <c r="AZ248" s="432"/>
      <c r="BA248" s="429"/>
    </row>
    <row r="249" spans="1:53" s="423" customFormat="1" x14ac:dyDescent="0.25">
      <c r="A249" s="424"/>
      <c r="B249" s="436"/>
      <c r="C249" s="436"/>
      <c r="D249" s="437"/>
      <c r="E249" s="437"/>
      <c r="F249" s="438"/>
      <c r="G249" s="438"/>
      <c r="H249" s="438"/>
      <c r="I249" s="386"/>
      <c r="J249" s="386"/>
      <c r="K249" s="438"/>
      <c r="L249" s="429"/>
      <c r="M249" s="430"/>
      <c r="N249" s="431"/>
      <c r="O249" s="432"/>
      <c r="P249" s="442"/>
      <c r="Q249" s="442"/>
      <c r="R249" s="442"/>
      <c r="S249" s="442"/>
      <c r="T249" s="442"/>
      <c r="U249" s="430"/>
      <c r="V249" s="431"/>
      <c r="W249" s="434"/>
      <c r="X249" s="432"/>
      <c r="Y249" s="433"/>
      <c r="Z249" s="433"/>
      <c r="AA249" s="433"/>
      <c r="AB249" s="430"/>
      <c r="AC249" s="431"/>
      <c r="AD249" s="432"/>
      <c r="AE249" s="430"/>
      <c r="AF249" s="431"/>
      <c r="AG249" s="434"/>
      <c r="AH249" s="430"/>
      <c r="AI249" s="432"/>
      <c r="AJ249" s="435"/>
      <c r="AK249" s="434"/>
      <c r="AL249" s="432"/>
      <c r="AM249" s="433"/>
      <c r="AN249" s="434"/>
      <c r="AO249" s="430"/>
      <c r="AP249" s="431"/>
      <c r="AQ249" s="431"/>
      <c r="AR249" s="431"/>
      <c r="AS249" s="431"/>
      <c r="AT249" s="431"/>
      <c r="AU249" s="431"/>
      <c r="AV249" s="431"/>
      <c r="AW249" s="431"/>
      <c r="AX249" s="431"/>
      <c r="AY249" s="431"/>
      <c r="AZ249" s="432"/>
      <c r="BA249" s="429"/>
    </row>
    <row r="250" spans="1:53" s="423" customFormat="1" x14ac:dyDescent="0.25">
      <c r="A250" s="424"/>
      <c r="B250" s="436"/>
      <c r="C250" s="436"/>
      <c r="D250" s="437"/>
      <c r="E250" s="437"/>
      <c r="F250" s="438"/>
      <c r="G250" s="438"/>
      <c r="H250" s="438"/>
      <c r="I250" s="386"/>
      <c r="J250" s="386"/>
      <c r="K250" s="438"/>
      <c r="L250" s="429"/>
      <c r="M250" s="430"/>
      <c r="N250" s="431"/>
      <c r="O250" s="432"/>
      <c r="P250" s="442"/>
      <c r="Q250" s="442"/>
      <c r="R250" s="442"/>
      <c r="S250" s="442"/>
      <c r="T250" s="442"/>
      <c r="U250" s="430"/>
      <c r="V250" s="431"/>
      <c r="W250" s="434"/>
      <c r="X250" s="432"/>
      <c r="Y250" s="433"/>
      <c r="Z250" s="433"/>
      <c r="AA250" s="433"/>
      <c r="AB250" s="430"/>
      <c r="AC250" s="431"/>
      <c r="AD250" s="432"/>
      <c r="AE250" s="430"/>
      <c r="AF250" s="431"/>
      <c r="AG250" s="434"/>
      <c r="AH250" s="430"/>
      <c r="AI250" s="432"/>
      <c r="AJ250" s="435"/>
      <c r="AK250" s="434"/>
      <c r="AL250" s="432"/>
      <c r="AM250" s="433"/>
      <c r="AN250" s="434"/>
      <c r="AO250" s="430"/>
      <c r="AP250" s="431"/>
      <c r="AQ250" s="431"/>
      <c r="AR250" s="431"/>
      <c r="AS250" s="431"/>
      <c r="AT250" s="431"/>
      <c r="AU250" s="431"/>
      <c r="AV250" s="431"/>
      <c r="AW250" s="431"/>
      <c r="AX250" s="431"/>
      <c r="AY250" s="431"/>
      <c r="AZ250" s="432"/>
      <c r="BA250" s="429"/>
    </row>
    <row r="252" spans="1:53" ht="15.5" x14ac:dyDescent="0.35">
      <c r="K252" s="395" t="s">
        <v>2983</v>
      </c>
      <c r="L252" s="396">
        <f>SUM(L227:L250)</f>
        <v>0</v>
      </c>
      <c r="M252" s="414">
        <f t="shared" ref="M252:BA252" si="149">SUM(M227:M250)</f>
        <v>0</v>
      </c>
      <c r="N252" s="396">
        <f t="shared" si="149"/>
        <v>0</v>
      </c>
      <c r="O252" s="396">
        <f t="shared" si="149"/>
        <v>0</v>
      </c>
      <c r="P252" s="396"/>
      <c r="Q252" s="396"/>
      <c r="R252" s="396"/>
      <c r="S252" s="396"/>
      <c r="T252" s="396"/>
      <c r="U252" s="396">
        <f t="shared" si="149"/>
        <v>0</v>
      </c>
      <c r="V252" s="396">
        <f t="shared" si="149"/>
        <v>0</v>
      </c>
      <c r="W252" s="396"/>
      <c r="X252" s="396">
        <f t="shared" si="149"/>
        <v>0</v>
      </c>
      <c r="Y252" s="396">
        <f t="shared" si="149"/>
        <v>0</v>
      </c>
      <c r="Z252" s="396">
        <f t="shared" si="149"/>
        <v>0</v>
      </c>
      <c r="AA252" s="396">
        <f t="shared" si="149"/>
        <v>0</v>
      </c>
      <c r="AB252" s="396">
        <f t="shared" si="149"/>
        <v>0</v>
      </c>
      <c r="AC252" s="396">
        <f t="shared" si="149"/>
        <v>0</v>
      </c>
      <c r="AD252" s="396">
        <f t="shared" si="149"/>
        <v>0</v>
      </c>
      <c r="AE252" s="396">
        <f t="shared" si="149"/>
        <v>0</v>
      </c>
      <c r="AF252" s="396">
        <f t="shared" si="149"/>
        <v>0</v>
      </c>
      <c r="AG252" s="396">
        <f t="shared" si="149"/>
        <v>0</v>
      </c>
      <c r="AH252" s="396">
        <f t="shared" si="149"/>
        <v>0</v>
      </c>
      <c r="AI252" s="396">
        <f t="shared" si="149"/>
        <v>0</v>
      </c>
      <c r="AJ252" s="396">
        <f t="shared" si="149"/>
        <v>0</v>
      </c>
      <c r="AK252" s="396">
        <f t="shared" si="149"/>
        <v>0</v>
      </c>
      <c r="AL252" s="396">
        <f t="shared" si="149"/>
        <v>0</v>
      </c>
      <c r="AM252" s="396">
        <f t="shared" si="149"/>
        <v>0</v>
      </c>
      <c r="AN252" s="396">
        <f t="shared" si="149"/>
        <v>0</v>
      </c>
      <c r="AO252" s="396">
        <f t="shared" si="149"/>
        <v>0</v>
      </c>
      <c r="AP252" s="396">
        <f t="shared" si="149"/>
        <v>0</v>
      </c>
      <c r="AQ252" s="396">
        <f t="shared" si="149"/>
        <v>0</v>
      </c>
      <c r="AR252" s="396">
        <f t="shared" si="149"/>
        <v>0</v>
      </c>
      <c r="AS252" s="396">
        <f t="shared" si="149"/>
        <v>0</v>
      </c>
      <c r="AT252" s="396">
        <f t="shared" si="149"/>
        <v>0</v>
      </c>
      <c r="AU252" s="396">
        <f t="shared" si="149"/>
        <v>0</v>
      </c>
      <c r="AV252" s="396">
        <f t="shared" si="149"/>
        <v>0</v>
      </c>
      <c r="AW252" s="396">
        <f t="shared" si="149"/>
        <v>0</v>
      </c>
      <c r="AX252" s="396">
        <f t="shared" si="149"/>
        <v>0</v>
      </c>
      <c r="AY252" s="396">
        <f t="shared" si="149"/>
        <v>0</v>
      </c>
      <c r="AZ252" s="396">
        <f t="shared" si="149"/>
        <v>0</v>
      </c>
      <c r="BA252" s="396">
        <f t="shared" si="149"/>
        <v>0</v>
      </c>
    </row>
    <row r="253" spans="1:53" x14ac:dyDescent="0.25">
      <c r="K253" s="397"/>
      <c r="L253" s="398"/>
      <c r="M253" s="398"/>
      <c r="N253" s="399"/>
      <c r="O253" s="399"/>
      <c r="P253" s="399"/>
      <c r="Q253" s="399"/>
      <c r="R253" s="399"/>
      <c r="S253" s="399"/>
      <c r="T253" s="399"/>
      <c r="U253" s="399"/>
      <c r="V253" s="399"/>
      <c r="W253" s="399"/>
      <c r="X253" s="399"/>
      <c r="Y253" s="399"/>
      <c r="Z253" s="399"/>
      <c r="AA253" s="399"/>
      <c r="AB253" s="399"/>
      <c r="AC253" s="399"/>
      <c r="AD253" s="399"/>
      <c r="AE253" s="399"/>
      <c r="AF253" s="399"/>
      <c r="AG253" s="399"/>
      <c r="AH253" s="399"/>
      <c r="AI253" s="399"/>
      <c r="AJ253" s="399"/>
      <c r="AK253" s="399"/>
      <c r="AL253" s="399"/>
      <c r="AM253" s="399"/>
      <c r="AN253" s="399"/>
      <c r="AO253" s="399"/>
      <c r="AP253" s="399"/>
      <c r="AQ253" s="399"/>
      <c r="AR253" s="399"/>
      <c r="AS253" s="399"/>
      <c r="AT253" s="399"/>
      <c r="AU253" s="399"/>
      <c r="AV253" s="399"/>
      <c r="AW253" s="399"/>
      <c r="AX253" s="399"/>
      <c r="AY253" s="399"/>
      <c r="AZ253" s="399"/>
      <c r="BA253" s="399"/>
    </row>
    <row r="261" spans="1:11" ht="28" customHeight="1" x14ac:dyDescent="0.3">
      <c r="A261" s="683" t="s">
        <v>3013</v>
      </c>
      <c r="B261" s="683"/>
    </row>
    <row r="262" spans="1:11" x14ac:dyDescent="0.25">
      <c r="B262" s="373" t="e">
        <v>#N/A</v>
      </c>
      <c r="C262" s="373" t="s">
        <v>2980</v>
      </c>
      <c r="D262" s="374" t="s">
        <v>3014</v>
      </c>
      <c r="E262" s="374" t="s">
        <v>2976</v>
      </c>
      <c r="F262" s="375">
        <v>200</v>
      </c>
      <c r="G262" s="375">
        <v>0.5</v>
      </c>
      <c r="H262" s="375" t="s">
        <v>2979</v>
      </c>
      <c r="I262" s="376" t="s">
        <v>2981</v>
      </c>
      <c r="J262" s="376">
        <v>401</v>
      </c>
      <c r="K262" s="375">
        <v>100</v>
      </c>
    </row>
    <row r="263" spans="1:11" x14ac:dyDescent="0.25">
      <c r="B263" s="373" t="e">
        <v>#N/A</v>
      </c>
      <c r="C263" s="373" t="s">
        <v>2980</v>
      </c>
      <c r="D263" s="374" t="s">
        <v>3014</v>
      </c>
      <c r="E263" s="374" t="s">
        <v>2976</v>
      </c>
      <c r="F263" s="375">
        <v>200</v>
      </c>
      <c r="G263" s="375">
        <v>0.5</v>
      </c>
      <c r="H263" s="375" t="s">
        <v>2979</v>
      </c>
      <c r="I263" s="376" t="s">
        <v>2981</v>
      </c>
      <c r="J263" s="376">
        <v>401</v>
      </c>
      <c r="K263" s="375">
        <v>100</v>
      </c>
    </row>
    <row r="264" spans="1:11" x14ac:dyDescent="0.25">
      <c r="B264" s="373" t="e">
        <v>#N/A</v>
      </c>
      <c r="C264" s="373" t="s">
        <v>2980</v>
      </c>
      <c r="D264" s="374" t="s">
        <v>3014</v>
      </c>
      <c r="E264" s="374" t="s">
        <v>2976</v>
      </c>
      <c r="F264" s="375">
        <v>200</v>
      </c>
      <c r="G264" s="375">
        <v>0.5</v>
      </c>
      <c r="H264" s="375" t="s">
        <v>2979</v>
      </c>
      <c r="I264" s="376" t="s">
        <v>2981</v>
      </c>
      <c r="J264" s="376">
        <v>401</v>
      </c>
      <c r="K264" s="375">
        <v>100</v>
      </c>
    </row>
    <row r="265" spans="1:11" x14ac:dyDescent="0.25">
      <c r="B265" s="373" t="e">
        <v>#N/A</v>
      </c>
      <c r="C265" s="373" t="s">
        <v>2980</v>
      </c>
      <c r="D265" s="374" t="s">
        <v>3014</v>
      </c>
      <c r="E265" s="374" t="s">
        <v>3015</v>
      </c>
      <c r="F265" s="375">
        <v>200</v>
      </c>
      <c r="G265" s="375">
        <v>0.5</v>
      </c>
      <c r="H265" s="375" t="s">
        <v>2979</v>
      </c>
      <c r="I265" s="386" t="s">
        <v>2981</v>
      </c>
      <c r="J265" s="376">
        <v>401</v>
      </c>
      <c r="K265" s="375">
        <v>100</v>
      </c>
    </row>
    <row r="266" spans="1:11" x14ac:dyDescent="0.25">
      <c r="B266" s="373">
        <v>9400</v>
      </c>
      <c r="C266" s="373" t="s">
        <v>2982</v>
      </c>
      <c r="D266" s="374" t="s">
        <v>3014</v>
      </c>
      <c r="E266" s="374" t="s">
        <v>2976</v>
      </c>
      <c r="F266" s="375">
        <v>200</v>
      </c>
      <c r="G266" s="375">
        <v>0.5</v>
      </c>
      <c r="H266" s="375" t="s">
        <v>2979</v>
      </c>
      <c r="I266" s="376" t="s">
        <v>2981</v>
      </c>
      <c r="J266" s="376">
        <v>401</v>
      </c>
      <c r="K266" s="375">
        <v>100</v>
      </c>
    </row>
    <row r="267" spans="1:11" x14ac:dyDescent="0.25">
      <c r="B267" s="373">
        <v>5530</v>
      </c>
      <c r="C267" s="373" t="s">
        <v>2980</v>
      </c>
      <c r="D267" s="374" t="s">
        <v>3014</v>
      </c>
      <c r="E267" s="374" t="s">
        <v>2976</v>
      </c>
      <c r="F267" s="375">
        <v>200</v>
      </c>
      <c r="G267" s="375">
        <v>0.5</v>
      </c>
      <c r="H267" s="375" t="s">
        <v>2979</v>
      </c>
      <c r="I267" s="376" t="s">
        <v>2981</v>
      </c>
      <c r="J267" s="376">
        <v>401</v>
      </c>
      <c r="K267" s="375">
        <v>100</v>
      </c>
    </row>
    <row r="268" spans="1:11" x14ac:dyDescent="0.25">
      <c r="B268" s="373">
        <v>5770</v>
      </c>
      <c r="C268" s="373" t="s">
        <v>2980</v>
      </c>
      <c r="D268" s="374" t="s">
        <v>3014</v>
      </c>
      <c r="E268" s="374" t="s">
        <v>2976</v>
      </c>
      <c r="F268" s="375">
        <v>200</v>
      </c>
      <c r="G268" s="375">
        <v>0.5</v>
      </c>
      <c r="H268" s="375" t="s">
        <v>2979</v>
      </c>
      <c r="I268" s="376" t="s">
        <v>2981</v>
      </c>
      <c r="J268" s="376">
        <v>401</v>
      </c>
      <c r="K268" s="375">
        <v>100</v>
      </c>
    </row>
    <row r="269" spans="1:11" x14ac:dyDescent="0.25">
      <c r="B269" s="373">
        <v>5970</v>
      </c>
      <c r="C269" s="373" t="s">
        <v>2980</v>
      </c>
      <c r="D269" s="374" t="s">
        <v>3014</v>
      </c>
      <c r="E269" s="374" t="s">
        <v>2976</v>
      </c>
      <c r="F269" s="375">
        <v>200</v>
      </c>
      <c r="G269" s="375">
        <v>0.6</v>
      </c>
      <c r="H269" s="375" t="s">
        <v>2979</v>
      </c>
      <c r="I269" s="376" t="s">
        <v>2981</v>
      </c>
      <c r="J269" s="376">
        <v>401.2</v>
      </c>
      <c r="K269" s="375">
        <v>120</v>
      </c>
    </row>
    <row r="270" spans="1:11" x14ac:dyDescent="0.25">
      <c r="B270" s="373">
        <v>6140</v>
      </c>
      <c r="C270" s="373" t="s">
        <v>2978</v>
      </c>
      <c r="D270" s="374" t="s">
        <v>3014</v>
      </c>
      <c r="E270" s="374" t="s">
        <v>2976</v>
      </c>
      <c r="F270" s="375">
        <v>200</v>
      </c>
      <c r="G270" s="375">
        <v>0.5</v>
      </c>
      <c r="H270" s="375" t="s">
        <v>2979</v>
      </c>
      <c r="I270" s="376" t="s">
        <v>2981</v>
      </c>
      <c r="J270" s="376">
        <v>401</v>
      </c>
      <c r="K270" s="375">
        <v>100</v>
      </c>
    </row>
    <row r="271" spans="1:11" x14ac:dyDescent="0.25">
      <c r="B271" s="373">
        <v>6330</v>
      </c>
      <c r="C271" s="373" t="s">
        <v>2982</v>
      </c>
      <c r="D271" s="374" t="s">
        <v>3014</v>
      </c>
      <c r="E271" s="374" t="s">
        <v>2976</v>
      </c>
      <c r="F271" s="375">
        <v>200</v>
      </c>
      <c r="G271" s="375">
        <v>0.5</v>
      </c>
      <c r="H271" s="375" t="s">
        <v>2979</v>
      </c>
      <c r="I271" s="376" t="s">
        <v>2981</v>
      </c>
      <c r="J271" s="376">
        <v>401</v>
      </c>
      <c r="K271" s="375">
        <v>100</v>
      </c>
    </row>
    <row r="272" spans="1:11" x14ac:dyDescent="0.25">
      <c r="B272" s="373">
        <v>6520</v>
      </c>
      <c r="C272" s="373" t="s">
        <v>2982</v>
      </c>
      <c r="D272" s="374" t="s">
        <v>3014</v>
      </c>
      <c r="E272" s="374" t="s">
        <v>2976</v>
      </c>
      <c r="F272" s="375">
        <v>200</v>
      </c>
      <c r="G272" s="375">
        <v>0.5</v>
      </c>
      <c r="H272" s="375" t="s">
        <v>2979</v>
      </c>
      <c r="I272" s="376" t="s">
        <v>2981</v>
      </c>
      <c r="J272" s="376">
        <v>401</v>
      </c>
      <c r="K272" s="375">
        <v>100</v>
      </c>
    </row>
    <row r="273" spans="2:11" x14ac:dyDescent="0.25">
      <c r="B273" s="373" t="e">
        <v>#VALUE!</v>
      </c>
      <c r="C273" s="373" t="s">
        <v>2980</v>
      </c>
      <c r="D273" s="374" t="s">
        <v>3014</v>
      </c>
      <c r="E273" s="374" t="s">
        <v>2976</v>
      </c>
      <c r="F273" s="375">
        <v>200</v>
      </c>
      <c r="G273" s="375">
        <v>0.5</v>
      </c>
      <c r="H273" s="375" t="s">
        <v>2979</v>
      </c>
      <c r="I273" s="376" t="s">
        <v>2981</v>
      </c>
      <c r="J273" s="376">
        <v>401</v>
      </c>
      <c r="K273" s="375">
        <v>100</v>
      </c>
    </row>
    <row r="274" spans="2:11" x14ac:dyDescent="0.25">
      <c r="B274" s="373">
        <v>6870</v>
      </c>
      <c r="C274" s="373" t="s">
        <v>2980</v>
      </c>
      <c r="D274" s="374" t="s">
        <v>3014</v>
      </c>
      <c r="E274" s="374" t="s">
        <v>3015</v>
      </c>
      <c r="F274" s="375">
        <v>200</v>
      </c>
      <c r="G274" s="375">
        <v>0.5</v>
      </c>
      <c r="H274" s="375" t="s">
        <v>2979</v>
      </c>
      <c r="I274" s="376" t="s">
        <v>2981</v>
      </c>
      <c r="J274" s="376">
        <v>401</v>
      </c>
      <c r="K274" s="375">
        <v>100</v>
      </c>
    </row>
    <row r="275" spans="2:11" x14ac:dyDescent="0.25">
      <c r="B275" s="373" t="e">
        <v>#VALUE!</v>
      </c>
      <c r="C275" s="373" t="s">
        <v>2980</v>
      </c>
      <c r="D275" s="374" t="s">
        <v>3014</v>
      </c>
      <c r="E275" s="374" t="s">
        <v>3015</v>
      </c>
      <c r="F275" s="375">
        <v>200</v>
      </c>
      <c r="G275" s="375">
        <v>0.5</v>
      </c>
      <c r="H275" s="375" t="s">
        <v>2979</v>
      </c>
      <c r="I275" s="376" t="s">
        <v>2981</v>
      </c>
      <c r="J275" s="376">
        <v>401</v>
      </c>
      <c r="K275" s="375">
        <v>100</v>
      </c>
    </row>
    <row r="276" spans="2:11" x14ac:dyDescent="0.25">
      <c r="B276" s="373">
        <v>6970</v>
      </c>
      <c r="C276" s="373" t="s">
        <v>2980</v>
      </c>
      <c r="D276" s="374" t="s">
        <v>3014</v>
      </c>
      <c r="E276" s="374" t="s">
        <v>2976</v>
      </c>
      <c r="F276" s="375">
        <v>200</v>
      </c>
      <c r="G276" s="375">
        <v>6.5</v>
      </c>
      <c r="H276" s="375" t="s">
        <v>2977</v>
      </c>
      <c r="I276" s="376" t="s">
        <v>2981</v>
      </c>
      <c r="J276" s="376">
        <v>413</v>
      </c>
      <c r="K276" s="375">
        <v>1300</v>
      </c>
    </row>
    <row r="277" spans="2:11" x14ac:dyDescent="0.25">
      <c r="B277" s="373">
        <v>7250</v>
      </c>
      <c r="C277" s="373" t="s">
        <v>2980</v>
      </c>
      <c r="D277" s="374" t="s">
        <v>3014</v>
      </c>
      <c r="E277" s="374" t="s">
        <v>3015</v>
      </c>
      <c r="F277" s="375">
        <v>200</v>
      </c>
      <c r="G277" s="375">
        <v>0.5</v>
      </c>
      <c r="H277" s="375" t="s">
        <v>2979</v>
      </c>
      <c r="I277" s="386" t="s">
        <v>2981</v>
      </c>
      <c r="J277" s="376">
        <v>401</v>
      </c>
      <c r="K277" s="375">
        <v>100</v>
      </c>
    </row>
    <row r="278" spans="2:11" x14ac:dyDescent="0.25">
      <c r="B278" s="373" t="e">
        <v>#VALUE!</v>
      </c>
      <c r="C278" s="373">
        <v>0</v>
      </c>
      <c r="D278" s="374" t="s">
        <v>3014</v>
      </c>
      <c r="E278" s="374" t="s">
        <v>3015</v>
      </c>
      <c r="F278" s="375">
        <v>200</v>
      </c>
      <c r="G278" s="375">
        <v>0.5</v>
      </c>
      <c r="H278" s="375" t="s">
        <v>2979</v>
      </c>
      <c r="I278" s="376" t="s">
        <v>2981</v>
      </c>
      <c r="J278" s="376">
        <v>401</v>
      </c>
      <c r="K278" s="375">
        <v>100</v>
      </c>
    </row>
    <row r="279" spans="2:11" x14ac:dyDescent="0.25">
      <c r="B279" s="373">
        <v>7850</v>
      </c>
      <c r="C279" s="373" t="s">
        <v>2982</v>
      </c>
      <c r="D279" s="374" t="s">
        <v>3014</v>
      </c>
      <c r="E279" s="374" t="s">
        <v>3015</v>
      </c>
      <c r="F279" s="375">
        <v>200</v>
      </c>
      <c r="G279" s="375">
        <v>0.5</v>
      </c>
      <c r="H279" s="375" t="s">
        <v>2979</v>
      </c>
      <c r="I279" s="376" t="s">
        <v>2981</v>
      </c>
      <c r="J279" s="376">
        <v>401</v>
      </c>
      <c r="K279" s="375">
        <v>100</v>
      </c>
    </row>
    <row r="280" spans="2:11" x14ac:dyDescent="0.25">
      <c r="B280" s="373">
        <v>7860</v>
      </c>
      <c r="C280" s="373" t="s">
        <v>2978</v>
      </c>
      <c r="D280" s="374" t="s">
        <v>3014</v>
      </c>
      <c r="E280" s="374" t="s">
        <v>3015</v>
      </c>
      <c r="F280" s="375">
        <v>200</v>
      </c>
      <c r="G280" s="375">
        <v>0.5</v>
      </c>
      <c r="H280" s="375" t="s">
        <v>2979</v>
      </c>
      <c r="I280" s="376" t="s">
        <v>2981</v>
      </c>
      <c r="J280" s="376">
        <v>401</v>
      </c>
      <c r="K280" s="375">
        <v>100</v>
      </c>
    </row>
    <row r="281" spans="2:11" x14ac:dyDescent="0.25">
      <c r="B281" s="373">
        <v>8020</v>
      </c>
      <c r="C281" s="373" t="s">
        <v>2980</v>
      </c>
      <c r="D281" s="374" t="s">
        <v>3014</v>
      </c>
      <c r="E281" s="374" t="s">
        <v>3015</v>
      </c>
      <c r="F281" s="375">
        <v>200</v>
      </c>
      <c r="G281" s="375">
        <v>0.5</v>
      </c>
      <c r="H281" s="375" t="s">
        <v>2979</v>
      </c>
      <c r="I281" s="376" t="s">
        <v>2981</v>
      </c>
      <c r="J281" s="376">
        <v>401</v>
      </c>
      <c r="K281" s="375">
        <v>100</v>
      </c>
    </row>
    <row r="282" spans="2:11" x14ac:dyDescent="0.25">
      <c r="B282" s="373">
        <v>8120</v>
      </c>
      <c r="C282" s="373" t="s">
        <v>2982</v>
      </c>
      <c r="D282" s="374" t="s">
        <v>3014</v>
      </c>
      <c r="E282" s="374" t="s">
        <v>3015</v>
      </c>
      <c r="F282" s="375">
        <v>200</v>
      </c>
      <c r="G282" s="375">
        <v>0.5</v>
      </c>
      <c r="H282" s="375" t="s">
        <v>2977</v>
      </c>
      <c r="I282" s="376" t="s">
        <v>2981</v>
      </c>
      <c r="J282" s="376">
        <v>401</v>
      </c>
      <c r="K282" s="375">
        <v>100</v>
      </c>
    </row>
    <row r="283" spans="2:11" x14ac:dyDescent="0.25">
      <c r="B283" s="373">
        <v>9770</v>
      </c>
      <c r="C283" s="373" t="s">
        <v>2982</v>
      </c>
      <c r="D283" s="374" t="s">
        <v>3014</v>
      </c>
      <c r="E283" s="374" t="s">
        <v>2976</v>
      </c>
      <c r="F283" s="375">
        <v>200</v>
      </c>
      <c r="G283" s="375">
        <v>0.5</v>
      </c>
      <c r="H283" s="375">
        <v>0</v>
      </c>
      <c r="I283" s="376" t="s">
        <v>2981</v>
      </c>
      <c r="J283" s="376">
        <v>401</v>
      </c>
      <c r="K283" s="375">
        <v>100</v>
      </c>
    </row>
    <row r="284" spans="2:11" x14ac:dyDescent="0.25">
      <c r="B284" s="373">
        <v>10640</v>
      </c>
      <c r="C284" s="373" t="s">
        <v>2982</v>
      </c>
      <c r="D284" s="374" t="s">
        <v>3014</v>
      </c>
      <c r="E284" s="374" t="s">
        <v>2976</v>
      </c>
      <c r="F284" s="375">
        <v>200</v>
      </c>
      <c r="G284" s="375">
        <v>0.5</v>
      </c>
      <c r="H284" s="375" t="s">
        <v>2979</v>
      </c>
      <c r="I284" s="376" t="s">
        <v>2981</v>
      </c>
      <c r="J284" s="376">
        <v>401</v>
      </c>
      <c r="K284" s="375">
        <v>100</v>
      </c>
    </row>
    <row r="285" spans="2:11" x14ac:dyDescent="0.25">
      <c r="B285" s="373">
        <v>10890</v>
      </c>
      <c r="C285" s="373" t="s">
        <v>2982</v>
      </c>
      <c r="D285" s="374" t="s">
        <v>3014</v>
      </c>
      <c r="E285" s="374" t="s">
        <v>2976</v>
      </c>
      <c r="F285" s="375">
        <v>200</v>
      </c>
      <c r="G285" s="375">
        <v>0.5</v>
      </c>
      <c r="H285" s="375" t="s">
        <v>2979</v>
      </c>
      <c r="I285" s="376" t="s">
        <v>2981</v>
      </c>
      <c r="J285" s="376">
        <v>401</v>
      </c>
      <c r="K285" s="375">
        <v>100</v>
      </c>
    </row>
    <row r="286" spans="2:11" x14ac:dyDescent="0.25">
      <c r="B286" s="373">
        <v>11020</v>
      </c>
      <c r="C286" s="373">
        <v>0</v>
      </c>
      <c r="D286" s="374" t="s">
        <v>3014</v>
      </c>
      <c r="E286" s="374" t="s">
        <v>2976</v>
      </c>
      <c r="F286" s="375">
        <v>200</v>
      </c>
      <c r="G286" s="375">
        <v>0.5</v>
      </c>
      <c r="H286" s="375" t="s">
        <v>2979</v>
      </c>
      <c r="I286" s="376" t="s">
        <v>2981</v>
      </c>
      <c r="J286" s="376">
        <v>401</v>
      </c>
      <c r="K286" s="375">
        <v>100</v>
      </c>
    </row>
    <row r="287" spans="2:11" x14ac:dyDescent="0.25">
      <c r="B287" s="373">
        <v>11220</v>
      </c>
      <c r="C287" s="373" t="s">
        <v>2982</v>
      </c>
      <c r="D287" s="374" t="s">
        <v>3014</v>
      </c>
      <c r="E287" s="374" t="s">
        <v>2976</v>
      </c>
      <c r="F287" s="375">
        <v>200</v>
      </c>
      <c r="G287" s="375">
        <v>0.5</v>
      </c>
      <c r="H287" s="375">
        <v>0</v>
      </c>
      <c r="I287" s="376" t="s">
        <v>2981</v>
      </c>
      <c r="J287" s="376">
        <v>401</v>
      </c>
      <c r="K287" s="375">
        <v>100</v>
      </c>
    </row>
    <row r="288" spans="2:11" x14ac:dyDescent="0.25">
      <c r="B288" s="373">
        <v>11400</v>
      </c>
      <c r="C288" s="373" t="s">
        <v>2982</v>
      </c>
      <c r="D288" s="374" t="s">
        <v>3014</v>
      </c>
      <c r="E288" s="374" t="s">
        <v>2976</v>
      </c>
      <c r="F288" s="375">
        <v>200</v>
      </c>
      <c r="G288" s="375">
        <v>0.5</v>
      </c>
      <c r="H288" s="375" t="s">
        <v>2979</v>
      </c>
      <c r="I288" s="376" t="s">
        <v>2981</v>
      </c>
      <c r="J288" s="376">
        <v>401</v>
      </c>
      <c r="K288" s="375">
        <v>100</v>
      </c>
    </row>
    <row r="289" spans="2:11" x14ac:dyDescent="0.25">
      <c r="B289" s="373">
        <v>11470</v>
      </c>
      <c r="C289" s="373" t="s">
        <v>2982</v>
      </c>
      <c r="D289" s="374" t="s">
        <v>3014</v>
      </c>
      <c r="E289" s="374" t="s">
        <v>2976</v>
      </c>
      <c r="F289" s="375">
        <v>200</v>
      </c>
      <c r="G289" s="375">
        <v>0.5</v>
      </c>
      <c r="H289" s="375" t="s">
        <v>2979</v>
      </c>
      <c r="I289" s="376" t="s">
        <v>2981</v>
      </c>
      <c r="J289" s="376">
        <v>401</v>
      </c>
      <c r="K289" s="375">
        <v>100</v>
      </c>
    </row>
    <row r="290" spans="2:11" x14ac:dyDescent="0.25">
      <c r="B290" s="373">
        <v>11680</v>
      </c>
      <c r="C290" s="373" t="s">
        <v>2978</v>
      </c>
      <c r="D290" s="374" t="s">
        <v>3014</v>
      </c>
      <c r="E290" s="374" t="s">
        <v>2976</v>
      </c>
      <c r="F290" s="375">
        <v>200</v>
      </c>
      <c r="G290" s="375">
        <v>0.5</v>
      </c>
      <c r="H290" s="375" t="s">
        <v>2979</v>
      </c>
      <c r="I290" s="376" t="s">
        <v>2981</v>
      </c>
      <c r="J290" s="376">
        <v>401</v>
      </c>
      <c r="K290" s="375">
        <v>100</v>
      </c>
    </row>
    <row r="291" spans="2:11" x14ac:dyDescent="0.25">
      <c r="B291" s="373">
        <v>11670</v>
      </c>
      <c r="C291" s="373" t="s">
        <v>2982</v>
      </c>
      <c r="D291" s="374" t="s">
        <v>3014</v>
      </c>
      <c r="E291" s="374" t="s">
        <v>2976</v>
      </c>
      <c r="F291" s="375">
        <v>200</v>
      </c>
      <c r="G291" s="375">
        <v>0.5</v>
      </c>
      <c r="H291" s="375" t="s">
        <v>2979</v>
      </c>
      <c r="I291" s="376" t="s">
        <v>2981</v>
      </c>
      <c r="J291" s="376">
        <v>401</v>
      </c>
      <c r="K291" s="375">
        <v>100</v>
      </c>
    </row>
    <row r="292" spans="2:11" x14ac:dyDescent="0.25">
      <c r="B292" s="373">
        <v>8890</v>
      </c>
      <c r="C292" s="373" t="s">
        <v>2982</v>
      </c>
      <c r="D292" s="374" t="s">
        <v>3014</v>
      </c>
      <c r="E292" s="374" t="s">
        <v>2976</v>
      </c>
      <c r="F292" s="375">
        <v>200</v>
      </c>
      <c r="G292" s="375">
        <v>0.3</v>
      </c>
      <c r="H292" s="375" t="s">
        <v>2979</v>
      </c>
      <c r="I292" s="376" t="s">
        <v>2981</v>
      </c>
      <c r="J292" s="376">
        <v>0.6</v>
      </c>
      <c r="K292" s="375">
        <v>0</v>
      </c>
    </row>
    <row r="293" spans="2:11" x14ac:dyDescent="0.25">
      <c r="B293" s="373">
        <v>8930</v>
      </c>
      <c r="C293" s="373" t="s">
        <v>2982</v>
      </c>
      <c r="D293" s="374" t="s">
        <v>3014</v>
      </c>
      <c r="E293" s="374" t="s">
        <v>2976</v>
      </c>
      <c r="F293" s="375">
        <v>61</v>
      </c>
      <c r="G293" s="375">
        <v>0.4</v>
      </c>
      <c r="H293" s="375" t="s">
        <v>2979</v>
      </c>
      <c r="I293" s="376" t="s">
        <v>2981</v>
      </c>
      <c r="J293" s="376">
        <v>122.8</v>
      </c>
      <c r="K293" s="375">
        <v>24.4</v>
      </c>
    </row>
    <row r="294" spans="2:11" x14ac:dyDescent="0.25">
      <c r="B294" s="373">
        <v>9140</v>
      </c>
      <c r="C294" s="373" t="s">
        <v>2978</v>
      </c>
      <c r="D294" s="374" t="s">
        <v>3014</v>
      </c>
      <c r="E294" s="374" t="s">
        <v>2976</v>
      </c>
      <c r="F294" s="375">
        <v>200</v>
      </c>
      <c r="G294" s="375">
        <v>0.5</v>
      </c>
      <c r="H294" s="375" t="s">
        <v>2979</v>
      </c>
      <c r="I294" s="376" t="s">
        <v>2981</v>
      </c>
      <c r="J294" s="376">
        <v>401</v>
      </c>
      <c r="K294" s="375">
        <v>100</v>
      </c>
    </row>
    <row r="295" spans="2:11" x14ac:dyDescent="0.25">
      <c r="B295" s="373">
        <v>9200</v>
      </c>
      <c r="C295" s="373" t="s">
        <v>2982</v>
      </c>
      <c r="D295" s="374" t="s">
        <v>3014</v>
      </c>
      <c r="E295" s="374" t="s">
        <v>2976</v>
      </c>
      <c r="F295" s="375">
        <v>200</v>
      </c>
      <c r="G295" s="375">
        <v>0.5</v>
      </c>
      <c r="H295" s="375" t="s">
        <v>2979</v>
      </c>
      <c r="I295" s="376" t="s">
        <v>2981</v>
      </c>
      <c r="J295" s="376">
        <v>4001</v>
      </c>
      <c r="K295" s="375">
        <v>1000</v>
      </c>
    </row>
    <row r="296" spans="2:11" x14ac:dyDescent="0.25">
      <c r="B296" s="373" t="e">
        <v>#VALUE!</v>
      </c>
      <c r="C296" s="373" t="s">
        <v>2982</v>
      </c>
      <c r="D296" s="374" t="s">
        <v>3014</v>
      </c>
      <c r="E296" s="374" t="s">
        <v>2976</v>
      </c>
      <c r="F296" s="375">
        <v>200</v>
      </c>
      <c r="G296" s="375">
        <v>0.5</v>
      </c>
      <c r="H296" s="375" t="s">
        <v>2979</v>
      </c>
      <c r="I296" s="376" t="s">
        <v>2981</v>
      </c>
      <c r="J296" s="376">
        <v>401</v>
      </c>
      <c r="K296" s="375">
        <v>100</v>
      </c>
    </row>
    <row r="297" spans="2:11" x14ac:dyDescent="0.25">
      <c r="B297" s="373">
        <v>9220</v>
      </c>
      <c r="C297" s="373" t="s">
        <v>2978</v>
      </c>
      <c r="D297" s="374" t="s">
        <v>3014</v>
      </c>
      <c r="E297" s="374" t="s">
        <v>2976</v>
      </c>
      <c r="F297" s="375">
        <v>200</v>
      </c>
      <c r="G297" s="375">
        <v>0.3</v>
      </c>
      <c r="H297" s="375" t="s">
        <v>2979</v>
      </c>
      <c r="I297" s="376" t="s">
        <v>2981</v>
      </c>
      <c r="J297" s="376">
        <v>400.6</v>
      </c>
      <c r="K297" s="375">
        <v>60</v>
      </c>
    </row>
    <row r="298" spans="2:11" x14ac:dyDescent="0.25">
      <c r="B298" s="373">
        <v>9220</v>
      </c>
      <c r="C298" s="373" t="s">
        <v>2982</v>
      </c>
      <c r="D298" s="374" t="s">
        <v>3014</v>
      </c>
      <c r="E298" s="374" t="s">
        <v>2976</v>
      </c>
      <c r="F298" s="375">
        <v>200</v>
      </c>
      <c r="G298" s="375">
        <v>0.5</v>
      </c>
      <c r="H298" s="375" t="s">
        <v>2979</v>
      </c>
      <c r="I298" s="376" t="s">
        <v>2981</v>
      </c>
      <c r="J298" s="376">
        <v>401</v>
      </c>
      <c r="K298" s="375">
        <v>100</v>
      </c>
    </row>
    <row r="299" spans="2:11" x14ac:dyDescent="0.25">
      <c r="B299" s="373">
        <v>8270</v>
      </c>
      <c r="C299" s="373" t="s">
        <v>2982</v>
      </c>
      <c r="D299" s="374" t="s">
        <v>3014</v>
      </c>
      <c r="E299" s="374" t="s">
        <v>3015</v>
      </c>
      <c r="F299" s="375">
        <v>200</v>
      </c>
      <c r="G299" s="375">
        <v>0.5</v>
      </c>
      <c r="H299" s="375" t="s">
        <v>2979</v>
      </c>
      <c r="I299" s="376" t="s">
        <v>2981</v>
      </c>
      <c r="J299" s="376">
        <v>401</v>
      </c>
      <c r="K299" s="375">
        <v>100</v>
      </c>
    </row>
    <row r="300" spans="2:11" x14ac:dyDescent="0.25">
      <c r="B300" s="373">
        <v>8440</v>
      </c>
      <c r="C300" s="373" t="s">
        <v>2982</v>
      </c>
      <c r="D300" s="374" t="s">
        <v>3014</v>
      </c>
      <c r="E300" s="374" t="s">
        <v>3015</v>
      </c>
      <c r="F300" s="375">
        <v>200</v>
      </c>
      <c r="G300" s="375">
        <v>0.5</v>
      </c>
      <c r="H300" s="375" t="s">
        <v>2979</v>
      </c>
      <c r="I300" s="376" t="s">
        <v>2981</v>
      </c>
      <c r="J300" s="376">
        <v>401</v>
      </c>
      <c r="K300" s="375">
        <v>100</v>
      </c>
    </row>
    <row r="301" spans="2:11" x14ac:dyDescent="0.25">
      <c r="B301" s="373">
        <v>9570</v>
      </c>
      <c r="C301" s="373" t="s">
        <v>2982</v>
      </c>
      <c r="D301" s="374" t="s">
        <v>3014</v>
      </c>
      <c r="E301" s="374" t="s">
        <v>2976</v>
      </c>
      <c r="F301" s="375">
        <v>200</v>
      </c>
      <c r="G301" s="375">
        <v>0.5</v>
      </c>
      <c r="H301" s="375" t="s">
        <v>2979</v>
      </c>
      <c r="I301" s="376" t="s">
        <v>2981</v>
      </c>
      <c r="J301" s="376">
        <v>401</v>
      </c>
      <c r="K301" s="375">
        <v>100</v>
      </c>
    </row>
    <row r="302" spans="2:11" x14ac:dyDescent="0.25">
      <c r="B302" s="373" t="e">
        <v>#VALUE!</v>
      </c>
      <c r="C302" s="373" t="s">
        <v>2982</v>
      </c>
      <c r="D302" s="374" t="s">
        <v>3014</v>
      </c>
      <c r="E302" s="374" t="s">
        <v>2976</v>
      </c>
      <c r="F302" s="375">
        <v>200</v>
      </c>
      <c r="G302" s="375">
        <v>0.5</v>
      </c>
      <c r="H302" s="375" t="s">
        <v>2979</v>
      </c>
      <c r="I302" s="376" t="s">
        <v>2981</v>
      </c>
      <c r="J302" s="376">
        <v>401</v>
      </c>
      <c r="K302" s="375">
        <v>100</v>
      </c>
    </row>
    <row r="303" spans="2:11" x14ac:dyDescent="0.25">
      <c r="B303" s="373">
        <v>11900</v>
      </c>
      <c r="C303" s="373" t="s">
        <v>2982</v>
      </c>
      <c r="D303" s="374" t="s">
        <v>3014</v>
      </c>
      <c r="E303" s="374" t="s">
        <v>2976</v>
      </c>
      <c r="F303" s="375">
        <v>200</v>
      </c>
      <c r="G303" s="375">
        <v>0.5</v>
      </c>
      <c r="H303" s="375" t="s">
        <v>2979</v>
      </c>
      <c r="I303" s="376" t="s">
        <v>2981</v>
      </c>
      <c r="J303" s="376">
        <v>401</v>
      </c>
      <c r="K303" s="375">
        <v>100</v>
      </c>
    </row>
    <row r="304" spans="2:11" x14ac:dyDescent="0.25">
      <c r="B304" s="373">
        <v>13830</v>
      </c>
      <c r="C304" s="373" t="s">
        <v>2982</v>
      </c>
      <c r="D304" s="374" t="s">
        <v>3014</v>
      </c>
      <c r="E304" s="374" t="s">
        <v>3015</v>
      </c>
      <c r="F304" s="375">
        <v>200</v>
      </c>
      <c r="G304" s="375">
        <v>0.6</v>
      </c>
      <c r="H304" s="375" t="s">
        <v>2979</v>
      </c>
      <c r="I304" s="376" t="s">
        <v>2981</v>
      </c>
      <c r="J304" s="376">
        <v>401.2</v>
      </c>
      <c r="K304" s="375">
        <v>120</v>
      </c>
    </row>
    <row r="305" spans="2:11" x14ac:dyDescent="0.25">
      <c r="B305" s="373">
        <v>11950</v>
      </c>
      <c r="C305" s="373" t="s">
        <v>2978</v>
      </c>
      <c r="D305" s="374" t="s">
        <v>3014</v>
      </c>
      <c r="E305" s="374" t="s">
        <v>2976</v>
      </c>
      <c r="F305" s="375">
        <v>200</v>
      </c>
      <c r="G305" s="375">
        <v>0</v>
      </c>
      <c r="H305" s="375" t="s">
        <v>2979</v>
      </c>
      <c r="I305" s="376" t="s">
        <v>2981</v>
      </c>
      <c r="J305" s="376">
        <v>0</v>
      </c>
      <c r="K305" s="375">
        <v>0</v>
      </c>
    </row>
    <row r="306" spans="2:11" x14ac:dyDescent="0.25">
      <c r="B306" s="373">
        <v>12080</v>
      </c>
      <c r="C306" s="373" t="s">
        <v>2978</v>
      </c>
      <c r="D306" s="374" t="s">
        <v>3014</v>
      </c>
      <c r="E306" s="374" t="s">
        <v>2976</v>
      </c>
      <c r="F306" s="375">
        <v>200</v>
      </c>
      <c r="G306" s="375">
        <v>0.5</v>
      </c>
      <c r="H306" s="375" t="s">
        <v>2979</v>
      </c>
      <c r="I306" s="376" t="s">
        <v>2981</v>
      </c>
      <c r="J306" s="376">
        <v>401</v>
      </c>
      <c r="K306" s="375">
        <v>100</v>
      </c>
    </row>
    <row r="307" spans="2:11" x14ac:dyDescent="0.25">
      <c r="B307" s="373">
        <v>12090</v>
      </c>
      <c r="C307" s="373" t="s">
        <v>2982</v>
      </c>
      <c r="D307" s="374" t="s">
        <v>3014</v>
      </c>
      <c r="E307" s="374" t="s">
        <v>2976</v>
      </c>
      <c r="F307" s="375">
        <v>200</v>
      </c>
      <c r="G307" s="375">
        <v>0.5</v>
      </c>
      <c r="H307" s="375" t="s">
        <v>2979</v>
      </c>
      <c r="I307" s="376" t="s">
        <v>2981</v>
      </c>
      <c r="J307" s="376">
        <v>401</v>
      </c>
      <c r="K307" s="375">
        <v>100</v>
      </c>
    </row>
    <row r="308" spans="2:11" x14ac:dyDescent="0.25">
      <c r="B308" s="373">
        <v>12300</v>
      </c>
      <c r="C308" s="373" t="s">
        <v>2982</v>
      </c>
      <c r="D308" s="374" t="s">
        <v>3014</v>
      </c>
      <c r="E308" s="374" t="s">
        <v>2976</v>
      </c>
      <c r="F308" s="375">
        <v>200</v>
      </c>
      <c r="G308" s="375">
        <v>0.5</v>
      </c>
      <c r="H308" s="375">
        <v>0</v>
      </c>
      <c r="I308" s="376" t="s">
        <v>2981</v>
      </c>
      <c r="J308" s="376">
        <v>401</v>
      </c>
      <c r="K308" s="375">
        <v>100</v>
      </c>
    </row>
    <row r="309" spans="2:11" x14ac:dyDescent="0.25">
      <c r="B309" s="373">
        <v>12500</v>
      </c>
      <c r="C309" s="373" t="s">
        <v>2982</v>
      </c>
      <c r="D309" s="374" t="s">
        <v>3014</v>
      </c>
      <c r="E309" s="374" t="s">
        <v>2976</v>
      </c>
      <c r="F309" s="375">
        <v>200</v>
      </c>
      <c r="G309" s="375">
        <v>0.5</v>
      </c>
      <c r="H309" s="375" t="s">
        <v>2979</v>
      </c>
      <c r="I309" s="376" t="s">
        <v>2981</v>
      </c>
      <c r="J309" s="376">
        <v>401</v>
      </c>
      <c r="K309" s="375">
        <v>100</v>
      </c>
    </row>
    <row r="310" spans="2:11" x14ac:dyDescent="0.25">
      <c r="B310" s="373">
        <v>12750</v>
      </c>
      <c r="C310" s="373" t="s">
        <v>2978</v>
      </c>
      <c r="D310" s="374" t="s">
        <v>3014</v>
      </c>
      <c r="E310" s="374" t="s">
        <v>2976</v>
      </c>
      <c r="F310" s="375">
        <v>200</v>
      </c>
      <c r="G310" s="375">
        <v>0.5</v>
      </c>
      <c r="H310" s="375" t="s">
        <v>2979</v>
      </c>
      <c r="I310" s="376" t="s">
        <v>2981</v>
      </c>
      <c r="J310" s="376">
        <v>401</v>
      </c>
      <c r="K310" s="375">
        <v>100</v>
      </c>
    </row>
    <row r="311" spans="2:11" x14ac:dyDescent="0.25">
      <c r="B311" s="373">
        <v>12900</v>
      </c>
      <c r="C311" s="373" t="s">
        <v>2982</v>
      </c>
      <c r="D311" s="374" t="s">
        <v>3014</v>
      </c>
      <c r="E311" s="374" t="s">
        <v>2976</v>
      </c>
      <c r="F311" s="375">
        <v>200</v>
      </c>
      <c r="G311" s="375">
        <v>0.5</v>
      </c>
      <c r="H311" s="375" t="s">
        <v>2979</v>
      </c>
      <c r="I311" s="376" t="s">
        <v>2981</v>
      </c>
      <c r="J311" s="376">
        <v>401</v>
      </c>
      <c r="K311" s="375">
        <v>100</v>
      </c>
    </row>
    <row r="312" spans="2:11" x14ac:dyDescent="0.25">
      <c r="B312" s="373">
        <v>13070</v>
      </c>
      <c r="C312" s="373" t="s">
        <v>2978</v>
      </c>
      <c r="D312" s="374" t="s">
        <v>3014</v>
      </c>
      <c r="E312" s="374" t="s">
        <v>2976</v>
      </c>
      <c r="F312" s="375">
        <v>200</v>
      </c>
      <c r="G312" s="375">
        <v>0.5</v>
      </c>
      <c r="H312" s="375" t="s">
        <v>2979</v>
      </c>
      <c r="I312" s="376" t="s">
        <v>2981</v>
      </c>
      <c r="J312" s="376">
        <v>401</v>
      </c>
      <c r="K312" s="375">
        <v>100</v>
      </c>
    </row>
    <row r="313" spans="2:11" x14ac:dyDescent="0.25">
      <c r="B313" s="373">
        <v>13070</v>
      </c>
      <c r="C313" s="373" t="s">
        <v>2982</v>
      </c>
      <c r="D313" s="374" t="s">
        <v>3014</v>
      </c>
      <c r="E313" s="374" t="s">
        <v>2976</v>
      </c>
      <c r="F313" s="375">
        <v>200</v>
      </c>
      <c r="G313" s="375">
        <v>0.5</v>
      </c>
      <c r="H313" s="375" t="s">
        <v>2979</v>
      </c>
      <c r="I313" s="376" t="s">
        <v>2981</v>
      </c>
      <c r="J313" s="376">
        <v>401</v>
      </c>
      <c r="K313" s="375">
        <v>100</v>
      </c>
    </row>
    <row r="314" spans="2:11" x14ac:dyDescent="0.25">
      <c r="B314" s="373">
        <v>14050</v>
      </c>
      <c r="C314" s="373" t="s">
        <v>2982</v>
      </c>
      <c r="D314" s="374" t="s">
        <v>3014</v>
      </c>
      <c r="E314" s="374" t="s">
        <v>3015</v>
      </c>
      <c r="F314" s="375">
        <v>50</v>
      </c>
      <c r="G314" s="375">
        <v>0.5</v>
      </c>
      <c r="H314" s="375" t="s">
        <v>2979</v>
      </c>
      <c r="I314" s="376" t="s">
        <v>2981</v>
      </c>
      <c r="J314" s="376">
        <v>101</v>
      </c>
      <c r="K314" s="375">
        <v>25</v>
      </c>
    </row>
    <row r="315" spans="2:11" x14ac:dyDescent="0.25">
      <c r="B315" s="373">
        <v>14340</v>
      </c>
      <c r="C315" s="373" t="s">
        <v>2980</v>
      </c>
      <c r="D315" s="374" t="s">
        <v>3014</v>
      </c>
      <c r="E315" s="374" t="s">
        <v>3015</v>
      </c>
      <c r="F315" s="375">
        <v>200</v>
      </c>
      <c r="G315" s="375">
        <v>0.5</v>
      </c>
      <c r="H315" s="375" t="s">
        <v>2979</v>
      </c>
      <c r="I315" s="376" t="s">
        <v>2981</v>
      </c>
      <c r="J315" s="376">
        <v>401</v>
      </c>
      <c r="K315" s="375">
        <v>100</v>
      </c>
    </row>
    <row r="316" spans="2:11" x14ac:dyDescent="0.25">
      <c r="B316" s="373">
        <v>14580</v>
      </c>
      <c r="C316" s="373" t="s">
        <v>2980</v>
      </c>
      <c r="D316" s="374" t="s">
        <v>3014</v>
      </c>
      <c r="E316" s="374" t="s">
        <v>3015</v>
      </c>
      <c r="F316" s="375">
        <v>200</v>
      </c>
      <c r="G316" s="375">
        <v>0.5</v>
      </c>
      <c r="H316" s="375" t="s">
        <v>2979</v>
      </c>
      <c r="I316" s="376" t="s">
        <v>2981</v>
      </c>
      <c r="J316" s="376">
        <v>401</v>
      </c>
      <c r="K316" s="375">
        <v>100</v>
      </c>
    </row>
    <row r="317" spans="2:11" x14ac:dyDescent="0.25">
      <c r="B317" s="373">
        <v>13270</v>
      </c>
      <c r="C317" s="373" t="s">
        <v>3016</v>
      </c>
      <c r="D317" s="374" t="s">
        <v>3014</v>
      </c>
      <c r="E317" s="374" t="s">
        <v>3017</v>
      </c>
      <c r="F317" s="375">
        <v>200</v>
      </c>
      <c r="G317" s="375">
        <v>0.5</v>
      </c>
      <c r="H317" s="375" t="s">
        <v>2979</v>
      </c>
      <c r="I317" s="376" t="s">
        <v>2981</v>
      </c>
      <c r="J317" s="376">
        <v>401</v>
      </c>
      <c r="K317" s="375">
        <v>100</v>
      </c>
    </row>
    <row r="318" spans="2:11" x14ac:dyDescent="0.25">
      <c r="B318" s="373">
        <v>13480</v>
      </c>
      <c r="C318" s="373" t="s">
        <v>2982</v>
      </c>
      <c r="D318" s="374" t="s">
        <v>3014</v>
      </c>
      <c r="E318" s="374" t="s">
        <v>3015</v>
      </c>
      <c r="F318" s="375">
        <v>200</v>
      </c>
      <c r="G318" s="375">
        <v>0.5</v>
      </c>
      <c r="H318" s="375" t="s">
        <v>2979</v>
      </c>
      <c r="I318" s="376" t="s">
        <v>2981</v>
      </c>
      <c r="J318" s="376">
        <v>401</v>
      </c>
      <c r="K318" s="375">
        <v>100</v>
      </c>
    </row>
  </sheetData>
  <autoFilter ref="A12:K12" xr:uid="{2918FD3D-0F34-B443-A41C-44CD224D789B}">
    <sortState xmlns:xlrd2="http://schemas.microsoft.com/office/spreadsheetml/2017/richdata2" ref="A13:K147">
      <sortCondition ref="I12:I147"/>
    </sortState>
  </autoFilter>
  <mergeCells count="31">
    <mergeCell ref="A261:B261"/>
    <mergeCell ref="AB8:AD8"/>
    <mergeCell ref="AE8:AG8"/>
    <mergeCell ref="AM6:AN6"/>
    <mergeCell ref="AP8:AZ8"/>
    <mergeCell ref="M8:P8"/>
    <mergeCell ref="Q8:T8"/>
    <mergeCell ref="Q7:X7"/>
    <mergeCell ref="AM8:AN8"/>
    <mergeCell ref="AO6:AZ6"/>
    <mergeCell ref="AB6:AG6"/>
    <mergeCell ref="AH6:AI6"/>
    <mergeCell ref="AJ6:AL6"/>
    <mergeCell ref="A8:A10"/>
    <mergeCell ref="B8:B10"/>
    <mergeCell ref="C8:C10"/>
    <mergeCell ref="D8:D10"/>
    <mergeCell ref="E8:E10"/>
    <mergeCell ref="F8:F10"/>
    <mergeCell ref="G8:G10"/>
    <mergeCell ref="H8:H10"/>
    <mergeCell ref="L6:X6"/>
    <mergeCell ref="Z6:AA6"/>
    <mergeCell ref="I8:I10"/>
    <mergeCell ref="U8:X8"/>
    <mergeCell ref="AH5:BA5"/>
    <mergeCell ref="B2:C2"/>
    <mergeCell ref="B3:C3"/>
    <mergeCell ref="B4:C4"/>
    <mergeCell ref="B5:C5"/>
    <mergeCell ref="L5:AG5"/>
  </mergeCells>
  <conditionalFormatting sqref="I1:I187">
    <cfRule type="containsText" dxfId="1" priority="2" stopIfTrue="1" operator="containsText" text="CIR">
      <formula>NOT(ISERROR(SEARCH("CIR",I1)))</formula>
    </cfRule>
  </conditionalFormatting>
  <conditionalFormatting sqref="I189:I65537">
    <cfRule type="containsText" dxfId="0" priority="1" stopIfTrue="1" operator="containsText" text="CIR">
      <formula>NOT(ISERROR(SEARCH("CIR",I189)))</formula>
    </cfRule>
  </conditionalFormatting>
  <pageMargins left="0.7" right="0.7" top="0.75" bottom="0.75" header="0.3" footer="0.3"/>
  <headerFooter>
    <oddHeader>&amp;C&amp;"Calibri"&amp;10&amp;K000000 Confidential&amp;1#_x000D_</oddHeader>
    <oddFooter>&amp;R_x000D_&amp;1#&amp;"Calibri"&amp;10&amp;K000000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46BD-57E7-4EC4-9A10-0A91FAF5D2E1}">
  <sheetPr codeName="Sheet7"/>
  <dimension ref="A1:H1048446"/>
  <sheetViews>
    <sheetView view="pageBreakPreview" zoomScaleNormal="100" zoomScaleSheetLayoutView="100" workbookViewId="0">
      <selection activeCell="I7" sqref="I7"/>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16.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8" ht="48" customHeight="1" x14ac:dyDescent="0.25">
      <c r="A1" s="41" t="s">
        <v>465</v>
      </c>
      <c r="B1" s="42"/>
      <c r="C1" s="42"/>
      <c r="D1" s="42"/>
      <c r="E1" s="653" t="s">
        <v>466</v>
      </c>
      <c r="F1" s="653"/>
      <c r="G1" s="653"/>
      <c r="H1" s="653"/>
    </row>
    <row r="2" spans="1:8" ht="13" x14ac:dyDescent="0.25">
      <c r="A2" s="44" t="s">
        <v>23</v>
      </c>
      <c r="B2" s="44"/>
      <c r="C2" s="93"/>
      <c r="D2" s="45" t="s">
        <v>24</v>
      </c>
      <c r="E2" s="45" t="s">
        <v>25</v>
      </c>
      <c r="F2" s="45" t="s">
        <v>26</v>
      </c>
      <c r="G2" s="45" t="s">
        <v>27</v>
      </c>
      <c r="H2" s="45" t="s">
        <v>28</v>
      </c>
    </row>
    <row r="3" spans="1:8" x14ac:dyDescent="0.25">
      <c r="A3" s="46"/>
      <c r="B3" s="46"/>
      <c r="C3" s="94"/>
      <c r="D3" s="47"/>
      <c r="E3" s="48"/>
      <c r="F3" s="48"/>
      <c r="G3" s="47"/>
      <c r="H3" s="47"/>
    </row>
    <row r="4" spans="1:8" x14ac:dyDescent="0.25">
      <c r="A4" s="49"/>
      <c r="B4" s="49"/>
      <c r="C4" s="95"/>
      <c r="D4" s="47"/>
      <c r="E4" s="48"/>
      <c r="F4" s="48"/>
      <c r="G4" s="47"/>
      <c r="H4" s="47"/>
    </row>
    <row r="5" spans="1:8" ht="13" x14ac:dyDescent="0.25">
      <c r="A5" s="50" t="s">
        <v>467</v>
      </c>
      <c r="B5" s="46"/>
      <c r="C5" s="94"/>
      <c r="D5" s="96" t="s">
        <v>468</v>
      </c>
      <c r="E5" s="6"/>
      <c r="F5" s="6"/>
      <c r="G5" s="5"/>
      <c r="H5" s="76"/>
    </row>
    <row r="6" spans="1:8" ht="25" x14ac:dyDescent="0.25">
      <c r="A6" s="46"/>
      <c r="B6" s="50" t="s">
        <v>469</v>
      </c>
      <c r="C6" s="94"/>
      <c r="D6" s="58" t="s">
        <v>470</v>
      </c>
      <c r="E6" s="27" t="s">
        <v>434</v>
      </c>
      <c r="F6" s="48"/>
      <c r="G6" s="52"/>
      <c r="H6" s="74">
        <f>F6*G6</f>
        <v>0</v>
      </c>
    </row>
    <row r="7" spans="1:8" ht="25.5" customHeight="1" x14ac:dyDescent="0.25">
      <c r="A7" s="46"/>
      <c r="B7" s="50" t="s">
        <v>471</v>
      </c>
      <c r="C7" s="94"/>
      <c r="D7" s="58" t="s">
        <v>472</v>
      </c>
      <c r="E7" s="27" t="s">
        <v>434</v>
      </c>
      <c r="F7" s="48"/>
      <c r="G7" s="52"/>
      <c r="H7" s="74">
        <f>F7*G7</f>
        <v>0</v>
      </c>
    </row>
    <row r="8" spans="1:8" ht="37.5" x14ac:dyDescent="0.25">
      <c r="A8" s="46"/>
      <c r="B8" s="50" t="s">
        <v>473</v>
      </c>
      <c r="C8" s="97"/>
      <c r="D8" s="83" t="s">
        <v>474</v>
      </c>
      <c r="E8" s="27" t="s">
        <v>434</v>
      </c>
      <c r="F8" s="48"/>
      <c r="G8" s="52"/>
      <c r="H8" s="74">
        <f>F8*G8</f>
        <v>0</v>
      </c>
    </row>
    <row r="9" spans="1:8" ht="13" x14ac:dyDescent="0.25">
      <c r="A9" s="50" t="s">
        <v>475</v>
      </c>
      <c r="B9" s="50"/>
      <c r="C9" s="97"/>
      <c r="D9" s="98" t="s">
        <v>476</v>
      </c>
      <c r="E9" s="27"/>
      <c r="F9" s="6"/>
      <c r="G9" s="74"/>
      <c r="H9" s="76"/>
    </row>
    <row r="10" spans="1:8" ht="25" x14ac:dyDescent="0.25">
      <c r="A10" s="46"/>
      <c r="B10" s="50" t="s">
        <v>477</v>
      </c>
      <c r="C10" s="97"/>
      <c r="D10" s="61" t="s">
        <v>478</v>
      </c>
      <c r="E10" s="91"/>
      <c r="F10" s="6"/>
      <c r="G10" s="74"/>
      <c r="H10" s="76"/>
    </row>
    <row r="11" spans="1:8" ht="25.5" customHeight="1" x14ac:dyDescent="0.25">
      <c r="A11" s="46"/>
      <c r="B11" s="50"/>
      <c r="C11" s="97" t="s">
        <v>125</v>
      </c>
      <c r="D11" s="61" t="s">
        <v>479</v>
      </c>
      <c r="E11" s="91" t="s">
        <v>480</v>
      </c>
      <c r="F11" s="48"/>
      <c r="G11" s="52"/>
      <c r="H11" s="74">
        <f>F11*G11</f>
        <v>0</v>
      </c>
    </row>
    <row r="12" spans="1:8" ht="25.5" customHeight="1" x14ac:dyDescent="0.25">
      <c r="A12" s="46"/>
      <c r="B12" s="50"/>
      <c r="C12" s="97" t="s">
        <v>128</v>
      </c>
      <c r="D12" s="61" t="s">
        <v>481</v>
      </c>
      <c r="E12" s="91" t="s">
        <v>480</v>
      </c>
      <c r="F12" s="48"/>
      <c r="G12" s="52"/>
      <c r="H12" s="74">
        <f>F12*G12</f>
        <v>0</v>
      </c>
    </row>
    <row r="13" spans="1:8" ht="25" x14ac:dyDescent="0.25">
      <c r="A13" s="50"/>
      <c r="B13" s="50" t="s">
        <v>482</v>
      </c>
      <c r="C13" s="94"/>
      <c r="D13" s="61" t="s">
        <v>483</v>
      </c>
      <c r="E13" s="91"/>
      <c r="F13" s="6"/>
      <c r="G13" s="74"/>
      <c r="H13" s="76"/>
    </row>
    <row r="14" spans="1:8" ht="25.5" customHeight="1" x14ac:dyDescent="0.25">
      <c r="A14" s="50"/>
      <c r="B14" s="50"/>
      <c r="C14" s="97" t="s">
        <v>125</v>
      </c>
      <c r="D14" s="231" t="s">
        <v>484</v>
      </c>
      <c r="E14" s="91" t="s">
        <v>480</v>
      </c>
      <c r="F14" s="48"/>
      <c r="G14" s="52"/>
      <c r="H14" s="74">
        <f>F14*G14</f>
        <v>0</v>
      </c>
    </row>
    <row r="15" spans="1:8" ht="25.5" customHeight="1" x14ac:dyDescent="0.25">
      <c r="A15" s="50"/>
      <c r="B15" s="50"/>
      <c r="C15" s="97" t="s">
        <v>128</v>
      </c>
      <c r="D15" s="61" t="s">
        <v>485</v>
      </c>
      <c r="E15" s="91" t="s">
        <v>480</v>
      </c>
      <c r="F15" s="48"/>
      <c r="G15" s="52"/>
      <c r="H15" s="74">
        <f>F15*G15</f>
        <v>0</v>
      </c>
    </row>
    <row r="16" spans="1:8" ht="25.5" customHeight="1" x14ac:dyDescent="0.25">
      <c r="A16" s="50"/>
      <c r="B16" s="50"/>
      <c r="C16" s="111" t="s">
        <v>17</v>
      </c>
      <c r="D16" s="112" t="s">
        <v>486</v>
      </c>
      <c r="E16" s="117" t="s">
        <v>480</v>
      </c>
      <c r="F16" s="48"/>
      <c r="G16" s="52"/>
      <c r="H16" s="74">
        <f>F16*G16</f>
        <v>0</v>
      </c>
    </row>
    <row r="17" spans="1:8" x14ac:dyDescent="0.25">
      <c r="A17" s="113"/>
      <c r="B17" s="114"/>
      <c r="C17" s="114"/>
      <c r="D17" s="115"/>
      <c r="E17" s="11"/>
      <c r="F17" s="149"/>
      <c r="G17" s="149"/>
      <c r="H17" s="105"/>
    </row>
    <row r="18" spans="1:8" x14ac:dyDescent="0.25">
      <c r="A18" s="113"/>
      <c r="B18" s="114"/>
      <c r="C18" s="114"/>
      <c r="D18" s="59"/>
      <c r="E18" s="11"/>
      <c r="F18" s="149"/>
      <c r="G18" s="149"/>
      <c r="H18" s="105"/>
    </row>
    <row r="19" spans="1:8" ht="13" x14ac:dyDescent="0.3">
      <c r="A19" s="113"/>
      <c r="B19" s="114"/>
      <c r="C19" s="114"/>
      <c r="D19" s="116"/>
      <c r="E19" s="150"/>
      <c r="F19" s="149"/>
      <c r="G19" s="149"/>
      <c r="H19" s="105"/>
    </row>
    <row r="20" spans="1:8" x14ac:dyDescent="0.25">
      <c r="A20" s="66" t="s">
        <v>172</v>
      </c>
      <c r="B20" s="67"/>
      <c r="C20" s="87"/>
      <c r="D20" s="68"/>
      <c r="E20" s="148"/>
      <c r="F20" s="2"/>
      <c r="G20" s="2"/>
      <c r="H20" s="88">
        <f>SUM(H6:H19)</f>
        <v>0</v>
      </c>
    </row>
    <row r="21" spans="1:8" x14ac:dyDescent="0.25">
      <c r="E21" s="70"/>
    </row>
    <row r="1048446" spans="5:5" x14ac:dyDescent="0.25">
      <c r="E1048446" s="53"/>
    </row>
  </sheetData>
  <mergeCells count="1">
    <mergeCell ref="E1:H1"/>
  </mergeCells>
  <pageMargins left="0.75" right="0.75" top="1" bottom="1" header="0.5" footer="0.5"/>
  <pageSetup paperSize="9" scale="62" orientation="portrait" r:id="rId1"/>
  <headerFooter alignWithMargins="0">
    <oddHeader>&amp;C&amp;"Calibri"&amp;10&amp;K000000 Confidential&amp;1#_x000D_</oddHeader>
    <oddFooter>&amp;R_x000D_&amp;1#&amp;"Calibri"&amp;10&amp;K000000 Confidential</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A081E-5298-4CA5-9329-9DA6EFDE9DF9}">
  <sheetPr codeName="Sheet101"/>
  <dimension ref="A1:J1048344"/>
  <sheetViews>
    <sheetView view="pageBreakPreview" topLeftCell="A5" zoomScale="75" zoomScaleNormal="100" zoomScaleSheetLayoutView="100" workbookViewId="0">
      <selection activeCell="E27" sqref="E27"/>
    </sheetView>
  </sheetViews>
  <sheetFormatPr defaultColWidth="8.81640625" defaultRowHeight="12.5" x14ac:dyDescent="0.25"/>
  <cols>
    <col min="1" max="1" width="9.36328125" style="43" customWidth="1"/>
    <col min="2" max="2" width="8"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3018</v>
      </c>
      <c r="B1" s="42"/>
      <c r="C1" s="42"/>
      <c r="D1" s="42"/>
      <c r="E1" s="653" t="s">
        <v>3019</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78"/>
      <c r="H3" s="5"/>
    </row>
    <row r="4" spans="1:9" x14ac:dyDescent="0.25">
      <c r="A4" s="161"/>
      <c r="B4" s="161"/>
      <c r="C4" s="162"/>
      <c r="D4" s="62"/>
      <c r="E4" s="16"/>
      <c r="F4" s="16"/>
      <c r="G4" s="160"/>
      <c r="H4" s="15"/>
    </row>
    <row r="5" spans="1:9" ht="13" x14ac:dyDescent="0.25">
      <c r="A5" s="161" t="s">
        <v>3020</v>
      </c>
      <c r="B5" s="161"/>
      <c r="C5" s="162"/>
      <c r="D5" s="118" t="s">
        <v>3021</v>
      </c>
      <c r="E5" s="16"/>
      <c r="F5" s="16"/>
      <c r="G5" s="160"/>
      <c r="H5" s="158"/>
    </row>
    <row r="6" spans="1:9" ht="25" x14ac:dyDescent="0.25">
      <c r="A6" s="161"/>
      <c r="B6" s="161" t="s">
        <v>3022</v>
      </c>
      <c r="C6" s="162"/>
      <c r="D6" s="62" t="s">
        <v>3023</v>
      </c>
      <c r="E6" s="16"/>
      <c r="F6" s="16"/>
      <c r="G6" s="160"/>
      <c r="H6" s="158"/>
    </row>
    <row r="7" spans="1:9" x14ac:dyDescent="0.25">
      <c r="A7" s="161"/>
      <c r="B7" s="161"/>
      <c r="C7" s="162" t="s">
        <v>125</v>
      </c>
      <c r="D7" s="62" t="s">
        <v>774</v>
      </c>
      <c r="E7" s="91" t="s">
        <v>0</v>
      </c>
      <c r="F7" s="416"/>
      <c r="G7" s="513">
        <v>65</v>
      </c>
      <c r="H7" s="74">
        <f>F7*G7</f>
        <v>0</v>
      </c>
    </row>
    <row r="8" spans="1:9" x14ac:dyDescent="0.25">
      <c r="A8" s="161"/>
      <c r="B8" s="161"/>
      <c r="C8" s="162" t="s">
        <v>128</v>
      </c>
      <c r="D8" s="62" t="s">
        <v>775</v>
      </c>
      <c r="E8" s="91" t="s">
        <v>0</v>
      </c>
      <c r="F8" s="129"/>
      <c r="G8" s="513">
        <v>65</v>
      </c>
      <c r="H8" s="74">
        <f>F8*G8</f>
        <v>0</v>
      </c>
    </row>
    <row r="9" spans="1:9" x14ac:dyDescent="0.25">
      <c r="A9" s="161"/>
      <c r="B9" s="161"/>
      <c r="C9" s="162" t="s">
        <v>17</v>
      </c>
      <c r="D9" s="62" t="s">
        <v>1788</v>
      </c>
      <c r="E9" s="91" t="s">
        <v>0</v>
      </c>
      <c r="F9" s="129"/>
      <c r="G9" s="513">
        <v>65</v>
      </c>
      <c r="H9" s="74">
        <f>F9*G9</f>
        <v>0</v>
      </c>
    </row>
    <row r="10" spans="1:9" hidden="1" x14ac:dyDescent="0.25">
      <c r="A10" s="161"/>
      <c r="B10" s="161" t="s">
        <v>3024</v>
      </c>
      <c r="C10" s="162"/>
      <c r="D10" s="62" t="s">
        <v>3025</v>
      </c>
      <c r="E10" s="16"/>
      <c r="F10" s="16"/>
      <c r="G10" s="512"/>
      <c r="H10" s="158"/>
    </row>
    <row r="11" spans="1:9" hidden="1" x14ac:dyDescent="0.25">
      <c r="A11" s="161"/>
      <c r="B11" s="161"/>
      <c r="C11" s="162" t="s">
        <v>125</v>
      </c>
      <c r="D11" s="62" t="s">
        <v>3026</v>
      </c>
      <c r="E11" s="91" t="s">
        <v>0</v>
      </c>
      <c r="F11" s="129"/>
      <c r="G11" s="513"/>
      <c r="H11" s="74">
        <f>F11*G11</f>
        <v>0</v>
      </c>
    </row>
    <row r="12" spans="1:9" hidden="1" x14ac:dyDescent="0.25">
      <c r="A12" s="161"/>
      <c r="B12" s="161"/>
      <c r="C12" s="162" t="s">
        <v>128</v>
      </c>
      <c r="D12" s="62" t="s">
        <v>3027</v>
      </c>
      <c r="E12" s="91" t="s">
        <v>0</v>
      </c>
      <c r="F12" s="129"/>
      <c r="G12" s="513"/>
      <c r="H12" s="74">
        <f>F12*G12</f>
        <v>0</v>
      </c>
    </row>
    <row r="13" spans="1:9" hidden="1" x14ac:dyDescent="0.25">
      <c r="A13" s="161"/>
      <c r="B13" s="161"/>
      <c r="C13" s="162" t="s">
        <v>17</v>
      </c>
      <c r="D13" s="62" t="s">
        <v>3028</v>
      </c>
      <c r="E13" s="91" t="s">
        <v>0</v>
      </c>
      <c r="F13" s="129"/>
      <c r="G13" s="513"/>
      <c r="H13" s="74">
        <f>F13*G13</f>
        <v>0</v>
      </c>
    </row>
    <row r="14" spans="1:9" hidden="1" x14ac:dyDescent="0.25">
      <c r="A14" s="161"/>
      <c r="B14" s="161" t="s">
        <v>3029</v>
      </c>
      <c r="C14" s="162"/>
      <c r="D14" s="62" t="s">
        <v>3030</v>
      </c>
      <c r="E14" s="16"/>
      <c r="F14" s="16"/>
      <c r="G14" s="512"/>
      <c r="H14" s="158"/>
    </row>
    <row r="15" spans="1:9" hidden="1" x14ac:dyDescent="0.25">
      <c r="A15" s="161"/>
      <c r="B15" s="161"/>
      <c r="C15" s="162" t="s">
        <v>125</v>
      </c>
      <c r="D15" s="62" t="s">
        <v>3026</v>
      </c>
      <c r="E15" s="91" t="s">
        <v>0</v>
      </c>
      <c r="F15" s="129"/>
      <c r="G15" s="513"/>
      <c r="H15" s="74">
        <f>F15*G15</f>
        <v>0</v>
      </c>
    </row>
    <row r="16" spans="1:9" hidden="1" x14ac:dyDescent="0.25">
      <c r="A16" s="161"/>
      <c r="B16" s="161"/>
      <c r="C16" s="162" t="s">
        <v>128</v>
      </c>
      <c r="D16" s="62" t="s">
        <v>3031</v>
      </c>
      <c r="E16" s="91" t="s">
        <v>0</v>
      </c>
      <c r="F16" s="129"/>
      <c r="G16" s="513"/>
      <c r="H16" s="74">
        <f>F16*G16</f>
        <v>0</v>
      </c>
    </row>
    <row r="17" spans="1:9" hidden="1" x14ac:dyDescent="0.25">
      <c r="A17" s="161"/>
      <c r="B17" s="161"/>
      <c r="C17" s="162" t="s">
        <v>17</v>
      </c>
      <c r="D17" s="62" t="s">
        <v>3028</v>
      </c>
      <c r="E17" s="91" t="s">
        <v>0</v>
      </c>
      <c r="F17" s="129"/>
      <c r="G17" s="513"/>
      <c r="H17" s="74">
        <f>F17*G17</f>
        <v>0</v>
      </c>
    </row>
    <row r="18" spans="1:9" ht="26" x14ac:dyDescent="0.25">
      <c r="A18" s="161" t="s">
        <v>3032</v>
      </c>
      <c r="B18" s="161"/>
      <c r="C18" s="162"/>
      <c r="D18" s="118" t="s">
        <v>3033</v>
      </c>
      <c r="E18" s="91"/>
      <c r="F18" s="16"/>
      <c r="G18" s="512"/>
      <c r="H18" s="158"/>
    </row>
    <row r="19" spans="1:9" x14ac:dyDescent="0.25">
      <c r="A19" s="161"/>
      <c r="B19" s="161" t="s">
        <v>3034</v>
      </c>
      <c r="C19" s="162"/>
      <c r="D19" s="62" t="s">
        <v>3035</v>
      </c>
      <c r="E19" s="91"/>
      <c r="F19" s="16"/>
      <c r="G19" s="512"/>
      <c r="H19" s="158"/>
    </row>
    <row r="20" spans="1:9" ht="25" x14ac:dyDescent="0.25">
      <c r="A20" s="161"/>
      <c r="B20" s="161"/>
      <c r="C20" s="162" t="s">
        <v>125</v>
      </c>
      <c r="D20" s="62" t="s">
        <v>3036</v>
      </c>
      <c r="E20" s="16" t="s">
        <v>66</v>
      </c>
      <c r="F20" s="416"/>
      <c r="G20" s="513">
        <v>300</v>
      </c>
      <c r="H20" s="74">
        <f>F20*G20</f>
        <v>0</v>
      </c>
    </row>
    <row r="21" spans="1:9" ht="25" x14ac:dyDescent="0.25">
      <c r="A21" s="161"/>
      <c r="B21" s="161"/>
      <c r="C21" s="162" t="s">
        <v>128</v>
      </c>
      <c r="D21" s="62" t="s">
        <v>3037</v>
      </c>
      <c r="E21" s="16" t="s">
        <v>66</v>
      </c>
      <c r="F21" s="416"/>
      <c r="G21" s="513">
        <v>300</v>
      </c>
      <c r="H21" s="74">
        <f>F21*G21</f>
        <v>0</v>
      </c>
    </row>
    <row r="22" spans="1:9" ht="25" x14ac:dyDescent="0.25">
      <c r="A22" s="161"/>
      <c r="B22" s="161"/>
      <c r="C22" s="162" t="s">
        <v>17</v>
      </c>
      <c r="D22" s="62" t="s">
        <v>3038</v>
      </c>
      <c r="E22" s="16" t="s">
        <v>66</v>
      </c>
      <c r="F22" s="416"/>
      <c r="G22" s="513">
        <v>300</v>
      </c>
      <c r="H22" s="74">
        <f>F22*G22</f>
        <v>0</v>
      </c>
    </row>
    <row r="23" spans="1:9" ht="14.5" x14ac:dyDescent="0.25">
      <c r="A23" s="161"/>
      <c r="B23" s="161"/>
      <c r="C23" s="162" t="s">
        <v>18</v>
      </c>
      <c r="D23" s="62" t="s">
        <v>3039</v>
      </c>
      <c r="E23" s="16" t="s">
        <v>66</v>
      </c>
      <c r="F23" s="416"/>
      <c r="G23" s="513">
        <v>300</v>
      </c>
      <c r="H23" s="74">
        <f>F23*G23</f>
        <v>0</v>
      </c>
    </row>
    <row r="24" spans="1:9" hidden="1" x14ac:dyDescent="0.25">
      <c r="A24" s="161"/>
      <c r="B24" s="161" t="s">
        <v>3040</v>
      </c>
      <c r="C24" s="162"/>
      <c r="D24" s="62" t="s">
        <v>3041</v>
      </c>
      <c r="E24" s="16"/>
      <c r="F24" s="16"/>
      <c r="G24" s="512"/>
      <c r="H24" s="158"/>
    </row>
    <row r="25" spans="1:9" ht="25" hidden="1" x14ac:dyDescent="0.25">
      <c r="A25" s="161"/>
      <c r="B25" s="161"/>
      <c r="C25" s="162" t="s">
        <v>125</v>
      </c>
      <c r="D25" s="62" t="s">
        <v>3036</v>
      </c>
      <c r="E25" s="16" t="s">
        <v>66</v>
      </c>
      <c r="F25" s="416"/>
      <c r="G25" s="513"/>
      <c r="H25" s="74">
        <f>F25*G25</f>
        <v>0</v>
      </c>
    </row>
    <row r="26" spans="1:9" ht="25" hidden="1" x14ac:dyDescent="0.25">
      <c r="A26" s="161"/>
      <c r="B26" s="161"/>
      <c r="C26" s="162" t="s">
        <v>128</v>
      </c>
      <c r="D26" s="62" t="s">
        <v>3042</v>
      </c>
      <c r="E26" s="16" t="s">
        <v>66</v>
      </c>
      <c r="F26" s="416"/>
      <c r="G26" s="513"/>
      <c r="H26" s="74">
        <f>F26*G26</f>
        <v>0</v>
      </c>
    </row>
    <row r="27" spans="1:9" ht="25" hidden="1" x14ac:dyDescent="0.25">
      <c r="A27" s="161"/>
      <c r="B27" s="161"/>
      <c r="C27" s="162" t="s">
        <v>17</v>
      </c>
      <c r="D27" s="62" t="s">
        <v>3038</v>
      </c>
      <c r="E27" s="16" t="s">
        <v>66</v>
      </c>
      <c r="F27" s="416"/>
      <c r="G27" s="513"/>
      <c r="H27" s="74">
        <f>F27*G27</f>
        <v>0</v>
      </c>
    </row>
    <row r="28" spans="1:9" ht="14.5" hidden="1" x14ac:dyDescent="0.25">
      <c r="A28" s="161"/>
      <c r="B28" s="161"/>
      <c r="C28" s="162" t="s">
        <v>18</v>
      </c>
      <c r="D28" s="62" t="s">
        <v>3039</v>
      </c>
      <c r="E28" s="16" t="s">
        <v>66</v>
      </c>
      <c r="F28" s="416"/>
      <c r="G28" s="513"/>
      <c r="H28" s="74">
        <f>F28*G28</f>
        <v>0</v>
      </c>
    </row>
    <row r="29" spans="1:9" ht="13" hidden="1" x14ac:dyDescent="0.25">
      <c r="A29" s="161"/>
      <c r="B29" s="161" t="s">
        <v>3043</v>
      </c>
      <c r="C29" s="162"/>
      <c r="D29" s="234" t="s">
        <v>3044</v>
      </c>
      <c r="E29" s="16"/>
      <c r="F29" s="16"/>
      <c r="G29" s="512"/>
      <c r="H29" s="158"/>
      <c r="I29" s="255" t="s">
        <v>37</v>
      </c>
    </row>
    <row r="30" spans="1:9" ht="25" hidden="1" x14ac:dyDescent="0.25">
      <c r="A30" s="161"/>
      <c r="B30" s="161"/>
      <c r="C30" s="162" t="s">
        <v>125</v>
      </c>
      <c r="D30" s="62" t="s">
        <v>3036</v>
      </c>
      <c r="E30" s="16" t="s">
        <v>66</v>
      </c>
      <c r="F30" s="416"/>
      <c r="G30" s="513"/>
      <c r="H30" s="74">
        <f>F30*G30</f>
        <v>0</v>
      </c>
    </row>
    <row r="31" spans="1:9" ht="25" hidden="1" x14ac:dyDescent="0.25">
      <c r="A31" s="161"/>
      <c r="B31" s="161"/>
      <c r="C31" s="162" t="s">
        <v>128</v>
      </c>
      <c r="D31" s="62" t="s">
        <v>3037</v>
      </c>
      <c r="E31" s="16" t="s">
        <v>66</v>
      </c>
      <c r="F31" s="416"/>
      <c r="G31" s="513"/>
      <c r="H31" s="74">
        <f>F31*G31</f>
        <v>0</v>
      </c>
    </row>
    <row r="32" spans="1:9" ht="25" hidden="1" x14ac:dyDescent="0.25">
      <c r="A32" s="161"/>
      <c r="B32" s="161"/>
      <c r="C32" s="162" t="s">
        <v>17</v>
      </c>
      <c r="D32" s="62" t="s">
        <v>3038</v>
      </c>
      <c r="E32" s="16" t="s">
        <v>66</v>
      </c>
      <c r="F32" s="416"/>
      <c r="G32" s="513"/>
      <c r="H32" s="74">
        <f>F32*G32</f>
        <v>0</v>
      </c>
    </row>
    <row r="33" spans="1:9" ht="14.5" hidden="1" x14ac:dyDescent="0.25">
      <c r="A33" s="161"/>
      <c r="B33" s="161"/>
      <c r="C33" s="162" t="s">
        <v>18</v>
      </c>
      <c r="D33" s="62" t="s">
        <v>3039</v>
      </c>
      <c r="E33" s="16" t="s">
        <v>66</v>
      </c>
      <c r="F33" s="416"/>
      <c r="G33" s="513"/>
      <c r="H33" s="74">
        <f>F33*G33</f>
        <v>0</v>
      </c>
    </row>
    <row r="34" spans="1:9" ht="26" x14ac:dyDescent="0.25">
      <c r="A34" s="161" t="s">
        <v>2925</v>
      </c>
      <c r="B34" s="161"/>
      <c r="C34" s="162"/>
      <c r="D34" s="235" t="s">
        <v>3045</v>
      </c>
      <c r="E34" s="16" t="s">
        <v>1737</v>
      </c>
      <c r="F34" s="416"/>
      <c r="G34" s="513">
        <v>50</v>
      </c>
      <c r="H34" s="74">
        <f>F34*G34</f>
        <v>0</v>
      </c>
      <c r="I34" s="255" t="s">
        <v>37</v>
      </c>
    </row>
    <row r="35" spans="1:9" ht="13" x14ac:dyDescent="0.25">
      <c r="A35" s="161" t="s">
        <v>3046</v>
      </c>
      <c r="B35" s="161"/>
      <c r="C35" s="162"/>
      <c r="D35" s="118" t="s">
        <v>3047</v>
      </c>
      <c r="E35" s="16"/>
      <c r="F35" s="16"/>
      <c r="G35" s="512"/>
      <c r="H35" s="158"/>
    </row>
    <row r="36" spans="1:9" ht="62.5" hidden="1" x14ac:dyDescent="0.25">
      <c r="A36" s="161"/>
      <c r="B36" s="161" t="s">
        <v>3048</v>
      </c>
      <c r="C36" s="162"/>
      <c r="D36" s="479" t="s">
        <v>3049</v>
      </c>
      <c r="E36" s="16"/>
      <c r="F36" s="16"/>
      <c r="G36" s="512"/>
      <c r="H36" s="158"/>
      <c r="I36" s="255" t="s">
        <v>37</v>
      </c>
    </row>
    <row r="37" spans="1:9" ht="27" hidden="1" x14ac:dyDescent="0.25">
      <c r="A37" s="161"/>
      <c r="B37" s="161"/>
      <c r="C37" s="162" t="s">
        <v>125</v>
      </c>
      <c r="D37" s="62" t="s">
        <v>3050</v>
      </c>
      <c r="E37" s="16" t="s">
        <v>66</v>
      </c>
      <c r="F37" s="416"/>
      <c r="G37" s="513">
        <v>780</v>
      </c>
      <c r="H37" s="74">
        <f>F37*G37</f>
        <v>0</v>
      </c>
    </row>
    <row r="38" spans="1:9" ht="25" hidden="1" x14ac:dyDescent="0.25">
      <c r="A38" s="161"/>
      <c r="B38" s="161"/>
      <c r="C38" s="162" t="s">
        <v>128</v>
      </c>
      <c r="D38" s="62" t="s">
        <v>3037</v>
      </c>
      <c r="E38" s="16" t="s">
        <v>66</v>
      </c>
      <c r="F38" s="416"/>
      <c r="G38" s="513">
        <v>780</v>
      </c>
      <c r="H38" s="74">
        <f>F38*G38</f>
        <v>0</v>
      </c>
    </row>
    <row r="39" spans="1:9" ht="25" hidden="1" x14ac:dyDescent="0.25">
      <c r="A39" s="161"/>
      <c r="B39" s="161"/>
      <c r="C39" s="162" t="s">
        <v>17</v>
      </c>
      <c r="D39" s="62" t="s">
        <v>3038</v>
      </c>
      <c r="E39" s="16" t="s">
        <v>66</v>
      </c>
      <c r="F39" s="416"/>
      <c r="G39" s="513">
        <v>780</v>
      </c>
      <c r="H39" s="74">
        <f>F39*G39</f>
        <v>0</v>
      </c>
    </row>
    <row r="40" spans="1:9" ht="14.5" hidden="1" x14ac:dyDescent="0.25">
      <c r="A40" s="161"/>
      <c r="B40" s="161"/>
      <c r="C40" s="162" t="s">
        <v>18</v>
      </c>
      <c r="D40" s="62" t="s">
        <v>3039</v>
      </c>
      <c r="E40" s="16" t="s">
        <v>66</v>
      </c>
      <c r="F40" s="416"/>
      <c r="G40" s="513">
        <v>780</v>
      </c>
      <c r="H40" s="74">
        <f>F40*G40</f>
        <v>0</v>
      </c>
    </row>
    <row r="41" spans="1:9" ht="62.5" hidden="1" x14ac:dyDescent="0.25">
      <c r="A41" s="161"/>
      <c r="B41" s="161" t="s">
        <v>3051</v>
      </c>
      <c r="C41" s="162"/>
      <c r="D41" s="479" t="s">
        <v>3052</v>
      </c>
      <c r="E41" s="16"/>
      <c r="F41" s="16"/>
      <c r="G41" s="512"/>
      <c r="H41" s="158"/>
      <c r="I41" s="255" t="s">
        <v>37</v>
      </c>
    </row>
    <row r="42" spans="1:9" ht="25" hidden="1" x14ac:dyDescent="0.25">
      <c r="A42" s="161"/>
      <c r="B42" s="161"/>
      <c r="C42" s="162" t="s">
        <v>125</v>
      </c>
      <c r="D42" s="62" t="s">
        <v>3036</v>
      </c>
      <c r="E42" s="16" t="s">
        <v>66</v>
      </c>
      <c r="F42" s="416"/>
      <c r="G42" s="513">
        <v>2350</v>
      </c>
      <c r="H42" s="74">
        <f>F42*G42</f>
        <v>0</v>
      </c>
    </row>
    <row r="43" spans="1:9" ht="25" hidden="1" x14ac:dyDescent="0.25">
      <c r="A43" s="161"/>
      <c r="B43" s="161"/>
      <c r="C43" s="162" t="s">
        <v>128</v>
      </c>
      <c r="D43" s="62" t="s">
        <v>3037</v>
      </c>
      <c r="E43" s="16" t="s">
        <v>66</v>
      </c>
      <c r="F43" s="416"/>
      <c r="G43" s="513">
        <v>2350</v>
      </c>
      <c r="H43" s="74">
        <f>F43*G43</f>
        <v>0</v>
      </c>
    </row>
    <row r="44" spans="1:9" ht="25" hidden="1" x14ac:dyDescent="0.25">
      <c r="A44" s="161"/>
      <c r="B44" s="161"/>
      <c r="C44" s="162" t="s">
        <v>17</v>
      </c>
      <c r="D44" s="62" t="s">
        <v>3038</v>
      </c>
      <c r="E44" s="16" t="s">
        <v>66</v>
      </c>
      <c r="F44" s="416"/>
      <c r="G44" s="513">
        <v>2350</v>
      </c>
      <c r="H44" s="74">
        <f>F44*G44</f>
        <v>0</v>
      </c>
    </row>
    <row r="45" spans="1:9" ht="14.5" hidden="1" x14ac:dyDescent="0.25">
      <c r="A45" s="161"/>
      <c r="B45" s="161"/>
      <c r="C45" s="162" t="s">
        <v>18</v>
      </c>
      <c r="D45" s="62" t="s">
        <v>3039</v>
      </c>
      <c r="E45" s="16" t="s">
        <v>66</v>
      </c>
      <c r="F45" s="416"/>
      <c r="G45" s="513">
        <v>2350</v>
      </c>
      <c r="H45" s="74">
        <f>F45*G45</f>
        <v>0</v>
      </c>
    </row>
    <row r="46" spans="1:9" ht="69" customHeight="1" x14ac:dyDescent="0.25">
      <c r="A46" s="161"/>
      <c r="B46" s="161" t="s">
        <v>3053</v>
      </c>
      <c r="C46" s="162"/>
      <c r="D46" s="273" t="str">
        <f>'C9.1_Asphalt layer'!D19</f>
        <v xml:space="preserve">Stone skeletal mix – continuously graded as defined (80mm thickness, PG64H-16(PMB)  grade binder, 20mm maximum size aggregate and design mix level  II) </v>
      </c>
      <c r="E46" s="16"/>
      <c r="F46" s="16"/>
      <c r="G46" s="512"/>
      <c r="H46" s="158"/>
      <c r="I46" s="255" t="s">
        <v>37</v>
      </c>
    </row>
    <row r="47" spans="1:9" ht="25" x14ac:dyDescent="0.25">
      <c r="A47" s="161"/>
      <c r="B47" s="161"/>
      <c r="C47" s="162" t="s">
        <v>125</v>
      </c>
      <c r="D47" s="62" t="s">
        <v>3036</v>
      </c>
      <c r="E47" s="16" t="s">
        <v>76</v>
      </c>
      <c r="F47" s="416"/>
      <c r="G47" s="513">
        <v>2550</v>
      </c>
      <c r="H47" s="74">
        <f>F47*G47</f>
        <v>0</v>
      </c>
    </row>
    <row r="48" spans="1:9" ht="25" x14ac:dyDescent="0.25">
      <c r="A48" s="161"/>
      <c r="B48" s="161"/>
      <c r="C48" s="162" t="s">
        <v>128</v>
      </c>
      <c r="D48" s="62" t="s">
        <v>3037</v>
      </c>
      <c r="E48" s="16" t="s">
        <v>76</v>
      </c>
      <c r="F48" s="416"/>
      <c r="G48" s="513">
        <v>2550</v>
      </c>
      <c r="H48" s="74">
        <f>F48*G48</f>
        <v>0</v>
      </c>
    </row>
    <row r="49" spans="1:10" ht="25" x14ac:dyDescent="0.25">
      <c r="A49" s="161"/>
      <c r="B49" s="161"/>
      <c r="C49" s="162" t="s">
        <v>17</v>
      </c>
      <c r="D49" s="62" t="s">
        <v>3038</v>
      </c>
      <c r="E49" s="16" t="s">
        <v>76</v>
      </c>
      <c r="F49" s="416"/>
      <c r="G49" s="513">
        <v>2550</v>
      </c>
      <c r="H49" s="74">
        <f>F49*G49</f>
        <v>0</v>
      </c>
    </row>
    <row r="50" spans="1:10" x14ac:dyDescent="0.25">
      <c r="A50" s="161"/>
      <c r="B50" s="161"/>
      <c r="C50" s="162" t="s">
        <v>18</v>
      </c>
      <c r="D50" s="62" t="s">
        <v>3039</v>
      </c>
      <c r="E50" s="16" t="s">
        <v>76</v>
      </c>
      <c r="F50" s="416"/>
      <c r="G50" s="513">
        <v>2550</v>
      </c>
      <c r="H50" s="74">
        <f>F50*G50</f>
        <v>0</v>
      </c>
    </row>
    <row r="51" spans="1:10" ht="25.5" hidden="1" x14ac:dyDescent="0.25">
      <c r="A51" s="161"/>
      <c r="B51" s="161" t="s">
        <v>3054</v>
      </c>
      <c r="C51" s="162"/>
      <c r="D51" s="234" t="s">
        <v>3055</v>
      </c>
      <c r="E51" s="16"/>
      <c r="F51" s="16"/>
      <c r="G51" s="512"/>
      <c r="H51" s="158"/>
      <c r="I51" s="255" t="s">
        <v>37</v>
      </c>
    </row>
    <row r="52" spans="1:10" ht="25" hidden="1" x14ac:dyDescent="0.25">
      <c r="A52" s="161"/>
      <c r="B52" s="161"/>
      <c r="C52" s="162" t="s">
        <v>125</v>
      </c>
      <c r="D52" s="62" t="s">
        <v>3036</v>
      </c>
      <c r="E52" s="16" t="s">
        <v>76</v>
      </c>
      <c r="F52" s="129"/>
      <c r="G52" s="513"/>
      <c r="H52" s="74">
        <f>F52*G52</f>
        <v>0</v>
      </c>
    </row>
    <row r="53" spans="1:10" ht="25" hidden="1" x14ac:dyDescent="0.25">
      <c r="A53" s="161"/>
      <c r="B53" s="161"/>
      <c r="C53" s="162" t="s">
        <v>128</v>
      </c>
      <c r="D53" s="62" t="s">
        <v>3037</v>
      </c>
      <c r="E53" s="16" t="s">
        <v>76</v>
      </c>
      <c r="F53" s="129"/>
      <c r="G53" s="513"/>
      <c r="H53" s="74">
        <f>F53*G53</f>
        <v>0</v>
      </c>
    </row>
    <row r="54" spans="1:10" ht="25" hidden="1" x14ac:dyDescent="0.25">
      <c r="A54" s="161"/>
      <c r="B54" s="161"/>
      <c r="C54" s="162" t="s">
        <v>17</v>
      </c>
      <c r="D54" s="62" t="s">
        <v>3038</v>
      </c>
      <c r="E54" s="16" t="s">
        <v>76</v>
      </c>
      <c r="F54" s="129"/>
      <c r="G54" s="513"/>
      <c r="H54" s="74">
        <f>F54*G54</f>
        <v>0</v>
      </c>
    </row>
    <row r="55" spans="1:10" hidden="1" x14ac:dyDescent="0.25">
      <c r="A55" s="161"/>
      <c r="B55" s="161"/>
      <c r="C55" s="162" t="s">
        <v>18</v>
      </c>
      <c r="D55" s="62" t="s">
        <v>3039</v>
      </c>
      <c r="E55" s="16" t="s">
        <v>76</v>
      </c>
      <c r="F55" s="129"/>
      <c r="G55" s="513"/>
      <c r="H55" s="74">
        <f>F55*G55</f>
        <v>0</v>
      </c>
    </row>
    <row r="56" spans="1:10" ht="13" x14ac:dyDescent="0.25">
      <c r="A56" s="161" t="s">
        <v>3056</v>
      </c>
      <c r="B56" s="161"/>
      <c r="C56" s="162"/>
      <c r="D56" s="118" t="s">
        <v>3057</v>
      </c>
      <c r="E56" s="16"/>
      <c r="F56" s="16"/>
      <c r="G56" s="512"/>
      <c r="H56" s="158"/>
    </row>
    <row r="57" spans="1:10" ht="26" x14ac:dyDescent="0.25">
      <c r="A57" s="161"/>
      <c r="B57" s="161" t="s">
        <v>2934</v>
      </c>
      <c r="C57" s="162"/>
      <c r="D57" s="234" t="s">
        <v>3058</v>
      </c>
      <c r="E57" s="91" t="s">
        <v>0</v>
      </c>
      <c r="F57" s="416"/>
      <c r="G57" s="513">
        <v>22</v>
      </c>
      <c r="H57" s="74">
        <f>F57*G57</f>
        <v>0</v>
      </c>
      <c r="I57" s="255" t="s">
        <v>37</v>
      </c>
    </row>
    <row r="58" spans="1:10" ht="13" hidden="1" x14ac:dyDescent="0.25">
      <c r="A58" s="161" t="s">
        <v>3059</v>
      </c>
      <c r="B58" s="161"/>
      <c r="C58" s="162"/>
      <c r="D58" s="118" t="s">
        <v>3060</v>
      </c>
      <c r="E58" s="16"/>
      <c r="F58" s="16"/>
      <c r="G58" s="512"/>
      <c r="H58" s="158"/>
    </row>
    <row r="59" spans="1:10" ht="25" hidden="1" x14ac:dyDescent="0.25">
      <c r="A59" s="161"/>
      <c r="B59" s="161" t="s">
        <v>2931</v>
      </c>
      <c r="C59" s="162"/>
      <c r="D59" s="62" t="s">
        <v>2951</v>
      </c>
      <c r="E59" s="16" t="s">
        <v>0</v>
      </c>
      <c r="F59" s="416"/>
      <c r="G59" s="513">
        <v>50</v>
      </c>
      <c r="H59" s="74">
        <f>F59*G59</f>
        <v>0</v>
      </c>
      <c r="I59" s="223" t="s">
        <v>3061</v>
      </c>
    </row>
    <row r="60" spans="1:10" ht="25" hidden="1" x14ac:dyDescent="0.25">
      <c r="A60" s="161"/>
      <c r="B60" s="161" t="s">
        <v>2932</v>
      </c>
      <c r="C60" s="162"/>
      <c r="D60" s="62" t="s">
        <v>3062</v>
      </c>
      <c r="E60" s="91" t="s">
        <v>1421</v>
      </c>
      <c r="F60" s="416"/>
      <c r="G60" s="513">
        <v>22</v>
      </c>
      <c r="H60" s="74">
        <f>F60*G60</f>
        <v>0</v>
      </c>
      <c r="I60" s="255" t="s">
        <v>37</v>
      </c>
    </row>
    <row r="61" spans="1:10" hidden="1" x14ac:dyDescent="0.25">
      <c r="A61" s="161"/>
      <c r="B61" s="161" t="s">
        <v>2933</v>
      </c>
      <c r="C61" s="162"/>
      <c r="D61" s="234" t="s">
        <v>3063</v>
      </c>
      <c r="E61" s="16"/>
      <c r="F61" s="16"/>
      <c r="G61" s="512"/>
      <c r="H61" s="158"/>
    </row>
    <row r="62" spans="1:10" ht="37.5" hidden="1" x14ac:dyDescent="0.25">
      <c r="A62" s="161"/>
      <c r="B62" s="161"/>
      <c r="C62" s="162" t="s">
        <v>125</v>
      </c>
      <c r="D62" s="62" t="s">
        <v>3064</v>
      </c>
      <c r="E62" s="16" t="s">
        <v>76</v>
      </c>
      <c r="F62" s="416"/>
      <c r="G62" s="513">
        <v>3600</v>
      </c>
      <c r="H62" s="74">
        <f>F62*G62</f>
        <v>0</v>
      </c>
      <c r="I62" s="255" t="s">
        <v>37</v>
      </c>
      <c r="J62" s="223" t="s">
        <v>3065</v>
      </c>
    </row>
    <row r="63" spans="1:10" ht="26" hidden="1" x14ac:dyDescent="0.25">
      <c r="A63" s="161"/>
      <c r="B63" s="161"/>
      <c r="C63" s="162" t="s">
        <v>128</v>
      </c>
      <c r="D63" s="234" t="s">
        <v>3066</v>
      </c>
      <c r="E63" s="16" t="s">
        <v>76</v>
      </c>
      <c r="F63" s="129"/>
      <c r="G63" s="156"/>
      <c r="H63" s="74">
        <f>F63*G63</f>
        <v>0</v>
      </c>
      <c r="I63" s="255" t="s">
        <v>37</v>
      </c>
    </row>
    <row r="64" spans="1:10" ht="26" hidden="1" x14ac:dyDescent="0.25">
      <c r="A64" s="161"/>
      <c r="B64" s="161"/>
      <c r="C64" s="162" t="s">
        <v>17</v>
      </c>
      <c r="D64" s="234" t="s">
        <v>3067</v>
      </c>
      <c r="E64" s="16" t="s">
        <v>66</v>
      </c>
      <c r="F64" s="129"/>
      <c r="G64" s="156"/>
      <c r="H64" s="74">
        <f>F64*G64</f>
        <v>0</v>
      </c>
      <c r="I64" s="255" t="s">
        <v>37</v>
      </c>
    </row>
    <row r="65" spans="1:8" x14ac:dyDescent="0.25">
      <c r="A65" s="161"/>
      <c r="B65" s="161"/>
      <c r="C65" s="162"/>
      <c r="D65" s="62"/>
      <c r="E65" s="16"/>
      <c r="F65" s="129"/>
      <c r="G65" s="160"/>
      <c r="H65" s="158"/>
    </row>
    <row r="66" spans="1:8" ht="13" x14ac:dyDescent="0.25">
      <c r="A66" s="161"/>
      <c r="B66" s="161"/>
      <c r="C66" s="162"/>
      <c r="D66" s="125"/>
      <c r="E66" s="16"/>
      <c r="F66" s="16"/>
      <c r="G66" s="160"/>
      <c r="H66" s="158"/>
    </row>
    <row r="67" spans="1:8" x14ac:dyDescent="0.25">
      <c r="A67" s="62"/>
      <c r="B67" s="62"/>
      <c r="C67" s="129"/>
      <c r="D67" s="59"/>
      <c r="E67" s="16"/>
      <c r="F67" s="16"/>
      <c r="G67" s="160"/>
      <c r="H67" s="158"/>
    </row>
    <row r="68" spans="1:8" x14ac:dyDescent="0.25">
      <c r="A68" s="136" t="s">
        <v>172</v>
      </c>
      <c r="B68" s="136"/>
      <c r="C68" s="136"/>
      <c r="D68" s="136"/>
      <c r="E68" s="148"/>
      <c r="F68" s="154"/>
      <c r="G68" s="166"/>
      <c r="H68" s="141">
        <f>SUM(H5:H67)</f>
        <v>0</v>
      </c>
    </row>
    <row r="1048344" spans="5:5" x14ac:dyDescent="0.25">
      <c r="E1048344" s="53"/>
    </row>
  </sheetData>
  <mergeCells count="1">
    <mergeCell ref="E1:H1"/>
  </mergeCells>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7AD0D-3985-4465-A5B4-E581EDCEB2BE}">
  <sheetPr codeName="Sheet102"/>
  <dimension ref="A1:H1048296"/>
  <sheetViews>
    <sheetView view="pageBreakPreview" zoomScaleNormal="100" zoomScaleSheetLayoutView="100" workbookViewId="0">
      <selection activeCell="C14" sqref="C14"/>
    </sheetView>
  </sheetViews>
  <sheetFormatPr defaultColWidth="8.81640625" defaultRowHeight="12.5" x14ac:dyDescent="0.25"/>
  <cols>
    <col min="1" max="1" width="9.36328125" style="43" customWidth="1"/>
    <col min="2" max="2" width="8"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3068</v>
      </c>
      <c r="B1" s="42"/>
      <c r="C1" s="42"/>
      <c r="D1" s="653" t="s">
        <v>3069</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5"/>
    </row>
    <row r="4" spans="1:8" x14ac:dyDescent="0.25">
      <c r="A4" s="161"/>
      <c r="B4" s="161"/>
      <c r="C4" s="62"/>
      <c r="D4" s="16"/>
      <c r="E4" s="16"/>
      <c r="F4" s="16"/>
      <c r="G4" s="15"/>
    </row>
    <row r="5" spans="1:8" ht="13" x14ac:dyDescent="0.25">
      <c r="A5" s="161" t="s">
        <v>3070</v>
      </c>
      <c r="B5" s="161"/>
      <c r="C5" s="118" t="s">
        <v>3071</v>
      </c>
      <c r="D5" s="16"/>
      <c r="E5" s="16"/>
      <c r="F5" s="16"/>
      <c r="G5" s="158"/>
    </row>
    <row r="6" spans="1:8" ht="25" x14ac:dyDescent="0.25">
      <c r="A6" s="161"/>
      <c r="B6" s="161" t="s">
        <v>3072</v>
      </c>
      <c r="C6" s="62" t="s">
        <v>3073</v>
      </c>
      <c r="D6" s="11" t="s">
        <v>42</v>
      </c>
      <c r="E6" s="129">
        <v>1</v>
      </c>
      <c r="F6" s="156"/>
      <c r="G6" s="74">
        <f>E6*F6</f>
        <v>0</v>
      </c>
    </row>
    <row r="7" spans="1:8" x14ac:dyDescent="0.25">
      <c r="A7" s="161"/>
      <c r="B7" s="161" t="s">
        <v>3074</v>
      </c>
      <c r="C7" s="62" t="s">
        <v>3075</v>
      </c>
      <c r="D7" s="16"/>
      <c r="E7" s="129"/>
      <c r="F7" s="156"/>
      <c r="G7" s="74">
        <f>E7*F7</f>
        <v>0</v>
      </c>
    </row>
    <row r="8" spans="1:8" ht="13" x14ac:dyDescent="0.25">
      <c r="A8" s="161" t="s">
        <v>3076</v>
      </c>
      <c r="B8" s="161"/>
      <c r="C8" s="118" t="s">
        <v>3077</v>
      </c>
      <c r="E8" s="16"/>
      <c r="F8" s="160"/>
      <c r="G8" s="158"/>
    </row>
    <row r="9" spans="1:8" ht="14.5" x14ac:dyDescent="0.25">
      <c r="A9" s="161"/>
      <c r="B9" s="161" t="s">
        <v>3078</v>
      </c>
      <c r="C9" s="234" t="s">
        <v>3079</v>
      </c>
      <c r="D9" s="16" t="s">
        <v>66</v>
      </c>
      <c r="E9" s="129"/>
      <c r="F9" s="156"/>
      <c r="G9" s="74">
        <f>E9*F9</f>
        <v>0</v>
      </c>
      <c r="H9" s="255" t="s">
        <v>37</v>
      </c>
    </row>
    <row r="10" spans="1:8" ht="28" x14ac:dyDescent="0.25">
      <c r="A10" s="161"/>
      <c r="B10" s="161" t="s">
        <v>3080</v>
      </c>
      <c r="C10" s="234" t="s">
        <v>3081</v>
      </c>
      <c r="D10" s="16" t="s">
        <v>66</v>
      </c>
      <c r="E10" s="129"/>
      <c r="F10" s="156"/>
      <c r="G10" s="74">
        <f>E10*F10</f>
        <v>0</v>
      </c>
      <c r="H10" s="255" t="s">
        <v>37</v>
      </c>
    </row>
    <row r="11" spans="1:8" ht="14.5" x14ac:dyDescent="0.25">
      <c r="A11" s="161" t="s">
        <v>3082</v>
      </c>
      <c r="B11" s="161"/>
      <c r="C11" s="118" t="s">
        <v>3083</v>
      </c>
      <c r="D11" s="16" t="s">
        <v>1737</v>
      </c>
      <c r="E11" s="129"/>
      <c r="F11" s="156"/>
      <c r="G11" s="74">
        <f>E11*F11</f>
        <v>0</v>
      </c>
    </row>
    <row r="12" spans="1:8" ht="26" x14ac:dyDescent="0.25">
      <c r="A12" s="161" t="s">
        <v>3084</v>
      </c>
      <c r="B12" s="161"/>
      <c r="C12" s="118" t="s">
        <v>3085</v>
      </c>
      <c r="D12" s="16" t="s">
        <v>1737</v>
      </c>
      <c r="E12" s="129"/>
      <c r="F12" s="156"/>
      <c r="G12" s="74">
        <f>E12*F12</f>
        <v>0</v>
      </c>
    </row>
    <row r="13" spans="1:8" ht="13" x14ac:dyDescent="0.25">
      <c r="A13" s="161" t="s">
        <v>3086</v>
      </c>
      <c r="B13" s="161"/>
      <c r="C13" s="118" t="s">
        <v>3087</v>
      </c>
      <c r="D13" s="16"/>
      <c r="E13" s="16"/>
      <c r="F13" s="160"/>
      <c r="G13" s="158"/>
    </row>
    <row r="14" spans="1:8" x14ac:dyDescent="0.25">
      <c r="A14" s="161"/>
      <c r="B14" s="161" t="s">
        <v>3088</v>
      </c>
      <c r="C14" s="62" t="s">
        <v>3089</v>
      </c>
      <c r="D14" s="11" t="s">
        <v>42</v>
      </c>
      <c r="E14" s="129"/>
      <c r="F14" s="156">
        <v>22666.666666666668</v>
      </c>
      <c r="G14" s="74">
        <f>E14*F14</f>
        <v>0</v>
      </c>
    </row>
    <row r="15" spans="1:8" ht="14.5" x14ac:dyDescent="0.25">
      <c r="A15" s="161"/>
      <c r="B15" s="161" t="s">
        <v>3090</v>
      </c>
      <c r="C15" s="62" t="s">
        <v>3091</v>
      </c>
      <c r="D15" s="16" t="s">
        <v>1737</v>
      </c>
      <c r="E15" s="129"/>
      <c r="F15" s="156">
        <v>15</v>
      </c>
      <c r="G15" s="74">
        <f>E15*F15</f>
        <v>0</v>
      </c>
    </row>
    <row r="16" spans="1:8" ht="14.5" x14ac:dyDescent="0.25">
      <c r="A16" s="161" t="s">
        <v>3092</v>
      </c>
      <c r="B16" s="161"/>
      <c r="C16" s="118" t="s">
        <v>3093</v>
      </c>
      <c r="D16" s="16" t="s">
        <v>1737</v>
      </c>
      <c r="E16" s="129"/>
      <c r="F16" s="156">
        <v>18.333333333333332</v>
      </c>
      <c r="G16" s="74">
        <f>E16*F16</f>
        <v>0</v>
      </c>
    </row>
    <row r="17" spans="1:7" ht="13" x14ac:dyDescent="0.25">
      <c r="A17" s="161"/>
      <c r="B17" s="161"/>
      <c r="C17" s="118"/>
      <c r="D17" s="16"/>
      <c r="E17" s="16"/>
      <c r="F17" s="16"/>
      <c r="G17" s="158"/>
    </row>
    <row r="18" spans="1:7" ht="13" x14ac:dyDescent="0.25">
      <c r="A18" s="161"/>
      <c r="B18" s="161"/>
      <c r="C18" s="125"/>
      <c r="D18" s="16"/>
      <c r="E18" s="16"/>
      <c r="F18" s="16"/>
      <c r="G18" s="158"/>
    </row>
    <row r="19" spans="1:7" x14ac:dyDescent="0.25">
      <c r="A19" s="62"/>
      <c r="B19" s="62"/>
      <c r="C19" s="59"/>
      <c r="D19" s="16"/>
      <c r="E19" s="16"/>
      <c r="F19" s="16"/>
      <c r="G19" s="158"/>
    </row>
    <row r="20" spans="1:7" x14ac:dyDescent="0.25">
      <c r="A20" s="136" t="s">
        <v>172</v>
      </c>
      <c r="B20" s="136"/>
      <c r="C20" s="136"/>
      <c r="D20" s="148"/>
      <c r="E20" s="154"/>
      <c r="F20" s="154"/>
      <c r="G20" s="141">
        <f>SUM(G5:G19)</f>
        <v>0</v>
      </c>
    </row>
    <row r="1048296" spans="4:4" x14ac:dyDescent="0.25">
      <c r="D1048296" s="53"/>
    </row>
  </sheetData>
  <mergeCells count="1">
    <mergeCell ref="D1:G1"/>
  </mergeCells>
  <pageMargins left="0.75" right="0.75" top="1" bottom="1" header="0.5" footer="0.5"/>
  <pageSetup paperSize="9" scale="60" orientation="portrait" r:id="rId1"/>
  <headerFooter alignWithMargins="0">
    <oddHeader>&amp;C&amp;"Calibri"&amp;10&amp;K000000 Confidential&amp;1#_x000D_</oddHeader>
    <oddFooter>&amp;R_x000D_&amp;1#&amp;"Calibri"&amp;10&amp;K000000 Confidential</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113C7-E893-4008-878E-E3B43D5DF117}">
  <sheetPr codeName="Sheet104"/>
  <dimension ref="A1:Q1048403"/>
  <sheetViews>
    <sheetView view="pageBreakPreview" topLeftCell="A22" zoomScaleNormal="100" zoomScaleSheetLayoutView="100" workbookViewId="0">
      <selection activeCell="D104" sqref="D104"/>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3228</v>
      </c>
      <c r="B1" s="42"/>
      <c r="C1" s="42"/>
      <c r="D1" s="42"/>
      <c r="E1" s="653" t="s">
        <v>3229</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78"/>
      <c r="H3" s="74"/>
    </row>
    <row r="4" spans="1:9" x14ac:dyDescent="0.25">
      <c r="A4" s="161"/>
      <c r="B4" s="161"/>
      <c r="C4" s="162"/>
      <c r="D4" s="62"/>
      <c r="E4" s="16"/>
      <c r="F4" s="16"/>
      <c r="G4" s="160"/>
      <c r="H4" s="159"/>
    </row>
    <row r="5" spans="1:9" ht="39" x14ac:dyDescent="0.25">
      <c r="A5" s="161" t="s">
        <v>3230</v>
      </c>
      <c r="B5" s="161"/>
      <c r="C5" s="162"/>
      <c r="D5" s="235" t="s">
        <v>3231</v>
      </c>
      <c r="E5" s="16"/>
      <c r="F5" s="16"/>
      <c r="G5" s="160"/>
      <c r="H5" s="159"/>
      <c r="I5" s="255" t="s">
        <v>37</v>
      </c>
    </row>
    <row r="6" spans="1:9" ht="14.5" hidden="1" x14ac:dyDescent="0.25">
      <c r="A6" s="161"/>
      <c r="B6" s="161" t="s">
        <v>3232</v>
      </c>
      <c r="C6" s="162"/>
      <c r="D6" s="62" t="s">
        <v>3233</v>
      </c>
      <c r="E6" s="16" t="s">
        <v>1737</v>
      </c>
      <c r="F6" s="129"/>
      <c r="G6" s="156"/>
      <c r="H6" s="74">
        <f>F6*G6</f>
        <v>0</v>
      </c>
    </row>
    <row r="7" spans="1:9" ht="14.5" x14ac:dyDescent="0.25">
      <c r="A7" s="161"/>
      <c r="B7" s="161" t="s">
        <v>3234</v>
      </c>
      <c r="C7" s="162"/>
      <c r="D7" s="62" t="s">
        <v>3235</v>
      </c>
      <c r="E7" s="16" t="s">
        <v>1737</v>
      </c>
      <c r="F7" s="499"/>
      <c r="G7" s="156">
        <v>57</v>
      </c>
      <c r="H7" s="74">
        <f t="shared" ref="H7:H8" si="0">F7*G7</f>
        <v>0</v>
      </c>
      <c r="I7" s="223" t="s">
        <v>3236</v>
      </c>
    </row>
    <row r="8" spans="1:9" ht="14.5" hidden="1" x14ac:dyDescent="0.25">
      <c r="A8" s="161"/>
      <c r="B8" s="161" t="s">
        <v>3237</v>
      </c>
      <c r="C8" s="162"/>
      <c r="D8" s="62" t="s">
        <v>3238</v>
      </c>
      <c r="E8" s="16" t="s">
        <v>1737</v>
      </c>
      <c r="H8" s="74">
        <f t="shared" si="0"/>
        <v>0</v>
      </c>
      <c r="I8" s="223" t="s">
        <v>3236</v>
      </c>
    </row>
    <row r="9" spans="1:9" ht="14.5" hidden="1" x14ac:dyDescent="0.25">
      <c r="A9" s="161"/>
      <c r="B9" s="161" t="s">
        <v>3239</v>
      </c>
      <c r="C9" s="162"/>
      <c r="D9" s="62" t="s">
        <v>3240</v>
      </c>
      <c r="E9" s="16" t="s">
        <v>1737</v>
      </c>
      <c r="F9" s="129"/>
      <c r="G9" s="156"/>
      <c r="H9" s="74">
        <f>F9*G9</f>
        <v>0</v>
      </c>
    </row>
    <row r="10" spans="1:9" ht="14.5" hidden="1" x14ac:dyDescent="0.25">
      <c r="A10" s="161"/>
      <c r="B10" s="161" t="s">
        <v>3241</v>
      </c>
      <c r="C10" s="162"/>
      <c r="D10" s="62" t="s">
        <v>3242</v>
      </c>
      <c r="E10" s="16" t="s">
        <v>1737</v>
      </c>
      <c r="F10" s="129"/>
      <c r="G10" s="156"/>
      <c r="H10" s="74">
        <f>F10*G10</f>
        <v>0</v>
      </c>
    </row>
    <row r="11" spans="1:9" ht="52" hidden="1" x14ac:dyDescent="0.25">
      <c r="A11" s="161" t="s">
        <v>3243</v>
      </c>
      <c r="B11" s="161"/>
      <c r="C11" s="162"/>
      <c r="D11" s="235" t="s">
        <v>3244</v>
      </c>
      <c r="E11" s="16"/>
      <c r="F11" s="16"/>
      <c r="G11" s="160"/>
      <c r="H11" s="159"/>
      <c r="I11" s="255" t="s">
        <v>37</v>
      </c>
    </row>
    <row r="12" spans="1:9" ht="14.5" hidden="1" x14ac:dyDescent="0.25">
      <c r="A12" s="161"/>
      <c r="B12" s="161" t="s">
        <v>3245</v>
      </c>
      <c r="C12" s="162"/>
      <c r="D12" s="62" t="s">
        <v>3233</v>
      </c>
      <c r="E12" s="16" t="s">
        <v>1737</v>
      </c>
      <c r="F12" s="129"/>
      <c r="G12" s="156"/>
      <c r="H12" s="74">
        <f>F12*G12</f>
        <v>0</v>
      </c>
    </row>
    <row r="13" spans="1:9" ht="14.5" hidden="1" x14ac:dyDescent="0.25">
      <c r="A13" s="161"/>
      <c r="B13" s="161" t="s">
        <v>3246</v>
      </c>
      <c r="C13" s="162"/>
      <c r="D13" s="62" t="s">
        <v>3235</v>
      </c>
      <c r="E13" s="16" t="s">
        <v>1737</v>
      </c>
      <c r="F13" s="129"/>
      <c r="G13" s="156"/>
      <c r="H13" s="74">
        <f>F13*G13</f>
        <v>0</v>
      </c>
    </row>
    <row r="14" spans="1:9" ht="14.5" hidden="1" x14ac:dyDescent="0.25">
      <c r="A14" s="161"/>
      <c r="B14" s="161" t="s">
        <v>3247</v>
      </c>
      <c r="C14" s="162"/>
      <c r="D14" s="62" t="s">
        <v>3238</v>
      </c>
      <c r="E14" s="16" t="s">
        <v>1737</v>
      </c>
      <c r="F14" s="129"/>
      <c r="G14" s="156"/>
      <c r="H14" s="74">
        <f>F14*G14</f>
        <v>0</v>
      </c>
    </row>
    <row r="15" spans="1:9" ht="14.5" hidden="1" x14ac:dyDescent="0.25">
      <c r="A15" s="161"/>
      <c r="B15" s="161" t="s">
        <v>3248</v>
      </c>
      <c r="C15" s="162"/>
      <c r="D15" s="62" t="s">
        <v>3240</v>
      </c>
      <c r="E15" s="16" t="s">
        <v>1737</v>
      </c>
      <c r="F15" s="129"/>
      <c r="G15" s="156"/>
      <c r="H15" s="74">
        <f>F15*G15</f>
        <v>0</v>
      </c>
    </row>
    <row r="16" spans="1:9" ht="14.5" hidden="1" x14ac:dyDescent="0.25">
      <c r="A16" s="161"/>
      <c r="B16" s="161" t="s">
        <v>3249</v>
      </c>
      <c r="C16" s="162"/>
      <c r="D16" s="62" t="s">
        <v>3242</v>
      </c>
      <c r="E16" s="16" t="s">
        <v>1737</v>
      </c>
      <c r="F16" s="129"/>
      <c r="G16" s="156"/>
      <c r="H16" s="74">
        <f>F16*G16</f>
        <v>0</v>
      </c>
    </row>
    <row r="17" spans="1:9" ht="26" x14ac:dyDescent="0.25">
      <c r="A17" s="161" t="s">
        <v>3250</v>
      </c>
      <c r="B17" s="161"/>
      <c r="C17" s="162"/>
      <c r="D17" s="118" t="s">
        <v>3251</v>
      </c>
      <c r="E17" s="16"/>
      <c r="F17" s="16"/>
      <c r="G17" s="160"/>
      <c r="H17" s="159"/>
    </row>
    <row r="18" spans="1:9" ht="39" hidden="1" x14ac:dyDescent="0.25">
      <c r="A18" s="161"/>
      <c r="B18" s="161" t="s">
        <v>3252</v>
      </c>
      <c r="C18" s="162"/>
      <c r="D18" s="230" t="s">
        <v>3253</v>
      </c>
      <c r="E18" s="16" t="s">
        <v>1737</v>
      </c>
      <c r="F18" s="129"/>
      <c r="G18" s="156"/>
      <c r="H18" s="74">
        <f>F18*G18</f>
        <v>0</v>
      </c>
      <c r="I18" s="255" t="s">
        <v>37</v>
      </c>
    </row>
    <row r="19" spans="1:9" ht="52" hidden="1" x14ac:dyDescent="0.25">
      <c r="A19" s="161"/>
      <c r="B19" s="161" t="s">
        <v>3254</v>
      </c>
      <c r="C19" s="162"/>
      <c r="D19" s="272" t="s">
        <v>3255</v>
      </c>
      <c r="E19" s="16" t="s">
        <v>1737</v>
      </c>
      <c r="F19" s="276"/>
      <c r="G19" s="489"/>
      <c r="H19" s="74">
        <f>F19*G19</f>
        <v>0</v>
      </c>
      <c r="I19" s="255" t="s">
        <v>37</v>
      </c>
    </row>
    <row r="20" spans="1:9" ht="39" hidden="1" x14ac:dyDescent="0.25">
      <c r="A20" s="161"/>
      <c r="B20" s="161" t="s">
        <v>3256</v>
      </c>
      <c r="C20" s="162"/>
      <c r="D20" s="230" t="s">
        <v>3257</v>
      </c>
      <c r="E20" s="16" t="s">
        <v>1737</v>
      </c>
      <c r="F20" s="129"/>
      <c r="G20" s="156"/>
      <c r="H20" s="74">
        <f t="shared" ref="H20:H74" si="1">F20*G20</f>
        <v>0</v>
      </c>
      <c r="I20" s="255" t="s">
        <v>37</v>
      </c>
    </row>
    <row r="21" spans="1:9" ht="39" hidden="1" x14ac:dyDescent="0.25">
      <c r="A21" s="161"/>
      <c r="B21" s="161" t="s">
        <v>3258</v>
      </c>
      <c r="C21" s="162"/>
      <c r="D21" s="230" t="s">
        <v>3259</v>
      </c>
      <c r="E21" s="16" t="s">
        <v>1737</v>
      </c>
      <c r="F21" s="129"/>
      <c r="G21" s="156"/>
      <c r="H21" s="74">
        <f t="shared" si="1"/>
        <v>0</v>
      </c>
      <c r="I21" s="255" t="s">
        <v>37</v>
      </c>
    </row>
    <row r="22" spans="1:9" ht="62.5" x14ac:dyDescent="0.25">
      <c r="A22" s="161"/>
      <c r="B22" s="161" t="s">
        <v>3260</v>
      </c>
      <c r="C22" s="162"/>
      <c r="D22" s="230" t="s">
        <v>3261</v>
      </c>
      <c r="E22" s="16" t="s">
        <v>1737</v>
      </c>
      <c r="F22" s="515"/>
      <c r="G22" s="156">
        <v>142</v>
      </c>
      <c r="H22" s="74">
        <f t="shared" si="1"/>
        <v>0</v>
      </c>
      <c r="I22" s="255" t="s">
        <v>37</v>
      </c>
    </row>
    <row r="23" spans="1:9" ht="13" x14ac:dyDescent="0.25">
      <c r="A23" s="161" t="s">
        <v>3262</v>
      </c>
      <c r="B23" s="161"/>
      <c r="C23" s="162"/>
      <c r="D23" s="118" t="s">
        <v>3263</v>
      </c>
      <c r="E23" s="16"/>
      <c r="F23" s="16"/>
      <c r="G23" s="160"/>
      <c r="H23" s="74">
        <f t="shared" si="1"/>
        <v>0</v>
      </c>
    </row>
    <row r="24" spans="1:9" ht="25" x14ac:dyDescent="0.25">
      <c r="A24" s="161"/>
      <c r="B24" s="161" t="s">
        <v>3264</v>
      </c>
      <c r="C24" s="162"/>
      <c r="D24" s="62" t="s">
        <v>3265</v>
      </c>
      <c r="E24" s="16" t="s">
        <v>42</v>
      </c>
      <c r="F24" s="129" t="s">
        <v>43</v>
      </c>
      <c r="G24" s="156" t="s">
        <v>44</v>
      </c>
      <c r="H24" s="74"/>
    </row>
    <row r="25" spans="1:9" ht="38.5" hidden="1" x14ac:dyDescent="0.25">
      <c r="A25" s="161"/>
      <c r="B25" s="161" t="s">
        <v>3266</v>
      </c>
      <c r="C25" s="162"/>
      <c r="D25" s="234" t="s">
        <v>3267</v>
      </c>
      <c r="E25" s="16" t="s">
        <v>1737</v>
      </c>
      <c r="F25" s="129"/>
      <c r="G25" s="156"/>
      <c r="H25" s="74">
        <f t="shared" si="1"/>
        <v>0</v>
      </c>
      <c r="I25" s="255" t="s">
        <v>37</v>
      </c>
    </row>
    <row r="26" spans="1:9" ht="13" hidden="1" x14ac:dyDescent="0.25">
      <c r="A26" s="161" t="s">
        <v>3268</v>
      </c>
      <c r="B26" s="161"/>
      <c r="C26" s="162"/>
      <c r="D26" s="118" t="s">
        <v>3269</v>
      </c>
      <c r="E26" s="16"/>
      <c r="F26" s="16"/>
      <c r="G26" s="160"/>
      <c r="H26" s="74">
        <f t="shared" si="1"/>
        <v>0</v>
      </c>
    </row>
    <row r="27" spans="1:9" ht="26" hidden="1" x14ac:dyDescent="0.25">
      <c r="A27" s="161"/>
      <c r="B27" s="161" t="s">
        <v>3270</v>
      </c>
      <c r="C27" s="162"/>
      <c r="D27" s="234" t="s">
        <v>3271</v>
      </c>
      <c r="E27" s="16" t="s">
        <v>1737</v>
      </c>
      <c r="F27" s="129"/>
      <c r="G27" s="156"/>
      <c r="H27" s="74">
        <f t="shared" si="1"/>
        <v>0</v>
      </c>
      <c r="I27" s="255" t="s">
        <v>37</v>
      </c>
    </row>
    <row r="28" spans="1:9" ht="26" hidden="1" x14ac:dyDescent="0.25">
      <c r="A28" s="161"/>
      <c r="B28" s="161" t="s">
        <v>3272</v>
      </c>
      <c r="C28" s="162"/>
      <c r="D28" s="234" t="s">
        <v>3273</v>
      </c>
      <c r="E28" s="16" t="s">
        <v>1737</v>
      </c>
      <c r="F28" s="129"/>
      <c r="G28" s="156"/>
      <c r="H28" s="74">
        <f t="shared" si="1"/>
        <v>0</v>
      </c>
      <c r="I28" s="255" t="s">
        <v>37</v>
      </c>
    </row>
    <row r="29" spans="1:9" ht="26" hidden="1" x14ac:dyDescent="0.25">
      <c r="A29" s="161" t="s">
        <v>3274</v>
      </c>
      <c r="B29" s="161"/>
      <c r="C29" s="162"/>
      <c r="D29" s="235" t="s">
        <v>3275</v>
      </c>
      <c r="E29" s="16"/>
      <c r="F29" s="16"/>
      <c r="G29" s="160"/>
      <c r="H29" s="74">
        <f t="shared" si="1"/>
        <v>0</v>
      </c>
      <c r="I29" s="255" t="s">
        <v>37</v>
      </c>
    </row>
    <row r="30" spans="1:9" ht="26" hidden="1" x14ac:dyDescent="0.25">
      <c r="A30" s="161"/>
      <c r="B30" s="161" t="s">
        <v>3276</v>
      </c>
      <c r="C30" s="162"/>
      <c r="D30" s="234" t="s">
        <v>3271</v>
      </c>
      <c r="E30" s="16" t="s">
        <v>1737</v>
      </c>
      <c r="F30" s="129"/>
      <c r="G30" s="156"/>
      <c r="H30" s="74">
        <f t="shared" si="1"/>
        <v>0</v>
      </c>
      <c r="I30" s="255" t="s">
        <v>37</v>
      </c>
    </row>
    <row r="31" spans="1:9" ht="26" hidden="1" x14ac:dyDescent="0.25">
      <c r="A31" s="161"/>
      <c r="B31" s="161" t="s">
        <v>3277</v>
      </c>
      <c r="C31" s="162"/>
      <c r="D31" s="234" t="s">
        <v>3273</v>
      </c>
      <c r="E31" s="16" t="s">
        <v>1737</v>
      </c>
      <c r="F31" s="129"/>
      <c r="G31" s="156"/>
      <c r="H31" s="74">
        <f t="shared" si="1"/>
        <v>0</v>
      </c>
      <c r="I31" s="255" t="s">
        <v>37</v>
      </c>
    </row>
    <row r="32" spans="1:9" ht="13" hidden="1" x14ac:dyDescent="0.25">
      <c r="A32" s="161" t="s">
        <v>3278</v>
      </c>
      <c r="B32" s="161"/>
      <c r="C32" s="162"/>
      <c r="D32" s="118" t="s">
        <v>3279</v>
      </c>
      <c r="E32" s="16"/>
      <c r="F32" s="16"/>
      <c r="G32" s="160"/>
      <c r="H32" s="74">
        <f t="shared" si="1"/>
        <v>0</v>
      </c>
    </row>
    <row r="33" spans="1:9" ht="26" hidden="1" x14ac:dyDescent="0.25">
      <c r="A33" s="161"/>
      <c r="B33" s="161" t="s">
        <v>3280</v>
      </c>
      <c r="C33" s="162"/>
      <c r="D33" s="234" t="s">
        <v>3281</v>
      </c>
      <c r="E33" s="16" t="s">
        <v>1737</v>
      </c>
      <c r="F33" s="129"/>
      <c r="G33" s="156"/>
      <c r="H33" s="74">
        <f t="shared" si="1"/>
        <v>0</v>
      </c>
      <c r="I33" s="255" t="s">
        <v>37</v>
      </c>
    </row>
    <row r="34" spans="1:9" ht="26" hidden="1" x14ac:dyDescent="0.25">
      <c r="A34" s="161"/>
      <c r="B34" s="161" t="s">
        <v>3282</v>
      </c>
      <c r="C34" s="162"/>
      <c r="D34" s="234" t="s">
        <v>3283</v>
      </c>
      <c r="E34" s="16" t="s">
        <v>1737</v>
      </c>
      <c r="F34" s="129"/>
      <c r="G34" s="156"/>
      <c r="H34" s="74">
        <f t="shared" si="1"/>
        <v>0</v>
      </c>
      <c r="I34" s="255" t="s">
        <v>37</v>
      </c>
    </row>
    <row r="35" spans="1:9" ht="26" hidden="1" x14ac:dyDescent="0.25">
      <c r="A35" s="161"/>
      <c r="B35" s="161" t="s">
        <v>3284</v>
      </c>
      <c r="C35" s="162"/>
      <c r="D35" s="234" t="s">
        <v>3285</v>
      </c>
      <c r="E35" s="16" t="s">
        <v>1737</v>
      </c>
      <c r="F35" s="129"/>
      <c r="G35" s="156"/>
      <c r="H35" s="74">
        <f t="shared" si="1"/>
        <v>0</v>
      </c>
      <c r="I35" s="255" t="s">
        <v>37</v>
      </c>
    </row>
    <row r="36" spans="1:9" ht="26" hidden="1" x14ac:dyDescent="0.25">
      <c r="A36" s="161"/>
      <c r="B36" s="161" t="s">
        <v>3286</v>
      </c>
      <c r="C36" s="162"/>
      <c r="D36" s="234" t="s">
        <v>3287</v>
      </c>
      <c r="E36" s="16" t="s">
        <v>1737</v>
      </c>
      <c r="F36" s="129"/>
      <c r="G36" s="156"/>
      <c r="H36" s="74">
        <f t="shared" si="1"/>
        <v>0</v>
      </c>
      <c r="I36" s="255" t="s">
        <v>37</v>
      </c>
    </row>
    <row r="37" spans="1:9" ht="26" hidden="1" x14ac:dyDescent="0.25">
      <c r="A37" s="161" t="s">
        <v>3288</v>
      </c>
      <c r="B37" s="161"/>
      <c r="C37" s="162"/>
      <c r="D37" s="118" t="s">
        <v>3289</v>
      </c>
      <c r="E37" s="16"/>
      <c r="F37" s="16"/>
      <c r="G37" s="160"/>
      <c r="H37" s="74">
        <f t="shared" si="1"/>
        <v>0</v>
      </c>
    </row>
    <row r="38" spans="1:9" ht="26" hidden="1" x14ac:dyDescent="0.25">
      <c r="A38" s="161"/>
      <c r="B38" s="161" t="s">
        <v>3290</v>
      </c>
      <c r="C38" s="162"/>
      <c r="D38" s="234" t="s">
        <v>3281</v>
      </c>
      <c r="E38" s="16" t="s">
        <v>1737</v>
      </c>
      <c r="F38" s="129"/>
      <c r="G38" s="156"/>
      <c r="H38" s="74">
        <f t="shared" si="1"/>
        <v>0</v>
      </c>
      <c r="I38" s="255" t="s">
        <v>37</v>
      </c>
    </row>
    <row r="39" spans="1:9" ht="26" hidden="1" x14ac:dyDescent="0.25">
      <c r="A39" s="161"/>
      <c r="B39" s="161" t="s">
        <v>3291</v>
      </c>
      <c r="C39" s="162"/>
      <c r="D39" s="234" t="s">
        <v>3283</v>
      </c>
      <c r="E39" s="16" t="s">
        <v>1737</v>
      </c>
      <c r="F39" s="129"/>
      <c r="G39" s="156"/>
      <c r="H39" s="74">
        <f t="shared" si="1"/>
        <v>0</v>
      </c>
      <c r="I39" s="255" t="s">
        <v>37</v>
      </c>
    </row>
    <row r="40" spans="1:9" ht="26" hidden="1" x14ac:dyDescent="0.25">
      <c r="A40" s="161"/>
      <c r="B40" s="161" t="s">
        <v>3292</v>
      </c>
      <c r="C40" s="162"/>
      <c r="D40" s="234" t="s">
        <v>3285</v>
      </c>
      <c r="E40" s="16" t="s">
        <v>1737</v>
      </c>
      <c r="F40" s="129"/>
      <c r="G40" s="156"/>
      <c r="H40" s="74">
        <f t="shared" si="1"/>
        <v>0</v>
      </c>
      <c r="I40" s="255" t="s">
        <v>37</v>
      </c>
    </row>
    <row r="41" spans="1:9" ht="26" hidden="1" x14ac:dyDescent="0.25">
      <c r="A41" s="161"/>
      <c r="B41" s="161" t="s">
        <v>3293</v>
      </c>
      <c r="C41" s="162"/>
      <c r="D41" s="234" t="s">
        <v>3287</v>
      </c>
      <c r="E41" s="16" t="s">
        <v>1737</v>
      </c>
      <c r="F41" s="129"/>
      <c r="G41" s="156"/>
      <c r="H41" s="74">
        <f t="shared" si="1"/>
        <v>0</v>
      </c>
      <c r="I41" s="255" t="s">
        <v>37</v>
      </c>
    </row>
    <row r="42" spans="1:9" ht="13" x14ac:dyDescent="0.25">
      <c r="A42" s="161" t="s">
        <v>3294</v>
      </c>
      <c r="B42" s="161"/>
      <c r="C42" s="162"/>
      <c r="D42" s="118" t="s">
        <v>3295</v>
      </c>
      <c r="E42" s="16"/>
      <c r="F42" s="16"/>
      <c r="G42" s="160"/>
      <c r="H42" s="74">
        <f t="shared" si="1"/>
        <v>0</v>
      </c>
    </row>
    <row r="43" spans="1:9" hidden="1" x14ac:dyDescent="0.25">
      <c r="A43" s="161"/>
      <c r="B43" s="161" t="s">
        <v>3296</v>
      </c>
      <c r="C43" s="162"/>
      <c r="D43" s="62" t="s">
        <v>3297</v>
      </c>
      <c r="E43" s="91" t="s">
        <v>1421</v>
      </c>
      <c r="F43" s="129"/>
      <c r="G43" s="156"/>
      <c r="H43" s="74">
        <f t="shared" si="1"/>
        <v>0</v>
      </c>
    </row>
    <row r="44" spans="1:9" hidden="1" x14ac:dyDescent="0.25">
      <c r="A44" s="161"/>
      <c r="B44" s="161" t="s">
        <v>3298</v>
      </c>
      <c r="C44" s="162"/>
      <c r="D44" s="62" t="s">
        <v>3299</v>
      </c>
      <c r="E44" s="91" t="s">
        <v>1421</v>
      </c>
      <c r="F44" s="129"/>
      <c r="G44" s="156"/>
      <c r="H44" s="74">
        <f t="shared" si="1"/>
        <v>0</v>
      </c>
    </row>
    <row r="45" spans="1:9" ht="26" hidden="1" x14ac:dyDescent="0.25">
      <c r="A45" s="161"/>
      <c r="B45" s="161" t="s">
        <v>3300</v>
      </c>
      <c r="C45" s="162"/>
      <c r="D45" s="234" t="s">
        <v>3301</v>
      </c>
      <c r="E45" s="91" t="s">
        <v>1421</v>
      </c>
      <c r="F45" s="129"/>
      <c r="G45" s="156"/>
      <c r="H45" s="74">
        <f t="shared" si="1"/>
        <v>0</v>
      </c>
      <c r="I45" s="255" t="s">
        <v>37</v>
      </c>
    </row>
    <row r="46" spans="1:9" ht="26" hidden="1" x14ac:dyDescent="0.25">
      <c r="A46" s="161"/>
      <c r="B46" s="161" t="s">
        <v>3302</v>
      </c>
      <c r="C46" s="162"/>
      <c r="D46" s="234" t="s">
        <v>3303</v>
      </c>
      <c r="E46" s="91" t="s">
        <v>1421</v>
      </c>
      <c r="F46" s="129"/>
      <c r="G46" s="156"/>
      <c r="H46" s="74">
        <f t="shared" si="1"/>
        <v>0</v>
      </c>
      <c r="I46" s="255" t="s">
        <v>37</v>
      </c>
    </row>
    <row r="47" spans="1:9" ht="26" x14ac:dyDescent="0.25">
      <c r="A47" s="161"/>
      <c r="B47" s="161" t="s">
        <v>3304</v>
      </c>
      <c r="C47" s="162"/>
      <c r="D47" s="234" t="s">
        <v>3305</v>
      </c>
      <c r="E47" s="91" t="s">
        <v>1421</v>
      </c>
      <c r="F47" s="507">
        <f>ROUNDUP(((F22)*(1.1))*10/100,-1)+F7*0.1</f>
        <v>0</v>
      </c>
      <c r="G47" s="156">
        <v>15.7</v>
      </c>
      <c r="H47" s="74">
        <f t="shared" si="1"/>
        <v>0</v>
      </c>
      <c r="I47" s="255" t="s">
        <v>37</v>
      </c>
    </row>
    <row r="48" spans="1:9" ht="13" x14ac:dyDescent="0.25">
      <c r="A48" s="161"/>
      <c r="B48" s="161" t="s">
        <v>3306</v>
      </c>
      <c r="C48" s="162"/>
      <c r="D48" s="62" t="s">
        <v>3307</v>
      </c>
      <c r="E48" s="91" t="s">
        <v>1421</v>
      </c>
      <c r="F48" s="129">
        <f>ROUNDUP(((F22)*(1.9))*10/100,-1)</f>
        <v>0</v>
      </c>
      <c r="G48" s="156">
        <v>13.3</v>
      </c>
      <c r="H48" s="74">
        <f t="shared" si="1"/>
        <v>0</v>
      </c>
      <c r="I48" s="255" t="s">
        <v>37</v>
      </c>
    </row>
    <row r="49" spans="1:9" ht="25.5" hidden="1" x14ac:dyDescent="0.25">
      <c r="A49" s="161"/>
      <c r="B49" s="161" t="s">
        <v>3308</v>
      </c>
      <c r="C49" s="162"/>
      <c r="D49" s="234" t="s">
        <v>3309</v>
      </c>
      <c r="E49" s="91" t="s">
        <v>1421</v>
      </c>
      <c r="F49" s="129"/>
      <c r="G49" s="156"/>
      <c r="H49" s="74">
        <f t="shared" si="1"/>
        <v>0</v>
      </c>
      <c r="I49" s="255" t="s">
        <v>37</v>
      </c>
    </row>
    <row r="50" spans="1:9" ht="25" hidden="1" x14ac:dyDescent="0.25">
      <c r="A50" s="161"/>
      <c r="B50" s="161" t="s">
        <v>3310</v>
      </c>
      <c r="C50" s="162"/>
      <c r="D50" s="234" t="s">
        <v>3311</v>
      </c>
      <c r="E50" s="91" t="s">
        <v>1421</v>
      </c>
      <c r="F50" s="129"/>
      <c r="G50" s="156"/>
      <c r="H50" s="74">
        <f t="shared" si="1"/>
        <v>0</v>
      </c>
    </row>
    <row r="51" spans="1:9" ht="25" hidden="1" x14ac:dyDescent="0.25">
      <c r="A51" s="161"/>
      <c r="B51" s="161" t="s">
        <v>3312</v>
      </c>
      <c r="C51" s="162"/>
      <c r="D51" s="234" t="s">
        <v>3313</v>
      </c>
      <c r="E51" s="91" t="s">
        <v>1421</v>
      </c>
      <c r="F51" s="129"/>
      <c r="G51" s="156"/>
      <c r="H51" s="74">
        <f t="shared" si="1"/>
        <v>0</v>
      </c>
    </row>
    <row r="52" spans="1:9" ht="14.25" hidden="1" customHeight="1" x14ac:dyDescent="0.25">
      <c r="A52" s="161"/>
      <c r="B52" s="161" t="s">
        <v>3314</v>
      </c>
      <c r="C52" s="162"/>
      <c r="D52" s="234" t="s">
        <v>3315</v>
      </c>
      <c r="E52" s="91" t="s">
        <v>1421</v>
      </c>
      <c r="F52" s="129"/>
      <c r="G52" s="156"/>
      <c r="H52" s="74">
        <f t="shared" si="1"/>
        <v>0</v>
      </c>
    </row>
    <row r="53" spans="1:9" ht="14.25" customHeight="1" x14ac:dyDescent="0.25">
      <c r="A53" s="161"/>
      <c r="B53" s="161" t="s">
        <v>3316</v>
      </c>
      <c r="C53" s="162"/>
      <c r="D53" s="234" t="s">
        <v>3317</v>
      </c>
      <c r="E53" s="91" t="s">
        <v>1421</v>
      </c>
      <c r="F53" s="129">
        <f>ROUNDUP(((Q133*12)+(Q135*22))*10/100,-1)</f>
        <v>0</v>
      </c>
      <c r="G53" s="156">
        <v>11.8</v>
      </c>
      <c r="H53" s="74">
        <f t="shared" si="1"/>
        <v>0</v>
      </c>
      <c r="I53" s="255" t="s">
        <v>37</v>
      </c>
    </row>
    <row r="54" spans="1:9" ht="13" x14ac:dyDescent="0.25">
      <c r="A54" s="161" t="s">
        <v>3318</v>
      </c>
      <c r="B54" s="161"/>
      <c r="C54" s="162"/>
      <c r="D54" s="235" t="s">
        <v>3319</v>
      </c>
      <c r="E54" s="16"/>
      <c r="F54" s="16"/>
      <c r="G54" s="160"/>
      <c r="H54" s="74">
        <f t="shared" si="1"/>
        <v>0</v>
      </c>
      <c r="I54" s="255" t="s">
        <v>37</v>
      </c>
    </row>
    <row r="55" spans="1:9" ht="14.25" hidden="1" customHeight="1" x14ac:dyDescent="0.25">
      <c r="A55" s="161"/>
      <c r="B55" s="161" t="s">
        <v>3320</v>
      </c>
      <c r="C55" s="162"/>
      <c r="D55" s="62" t="s">
        <v>3321</v>
      </c>
      <c r="E55" s="16" t="s">
        <v>66</v>
      </c>
      <c r="F55" s="129"/>
      <c r="G55" s="156"/>
      <c r="H55" s="74">
        <f t="shared" si="1"/>
        <v>0</v>
      </c>
    </row>
    <row r="56" spans="1:9" ht="14.25" customHeight="1" x14ac:dyDescent="0.25">
      <c r="A56" s="161"/>
      <c r="B56" s="161" t="s">
        <v>3322</v>
      </c>
      <c r="C56" s="162"/>
      <c r="D56" s="62" t="s">
        <v>3323</v>
      </c>
      <c r="E56" s="16" t="s">
        <v>66</v>
      </c>
      <c r="F56" s="393">
        <f>ROUNDUP(((F22+F7/2)/150)*10/100,-1)</f>
        <v>0</v>
      </c>
      <c r="G56" s="156">
        <v>744</v>
      </c>
      <c r="H56" s="74">
        <f t="shared" si="1"/>
        <v>0</v>
      </c>
    </row>
    <row r="57" spans="1:9" ht="14.25" customHeight="1" x14ac:dyDescent="0.25">
      <c r="A57" s="161"/>
      <c r="B57" s="161" t="s">
        <v>3324</v>
      </c>
      <c r="C57" s="162"/>
      <c r="D57" s="62" t="s">
        <v>3325</v>
      </c>
      <c r="E57" s="16" t="s">
        <v>66</v>
      </c>
      <c r="F57" s="129">
        <f>ROUNDUP(((F7)/175)*10/100,-1)</f>
        <v>0</v>
      </c>
      <c r="G57" s="156">
        <v>744</v>
      </c>
      <c r="H57" s="74">
        <f t="shared" si="1"/>
        <v>0</v>
      </c>
    </row>
    <row r="58" spans="1:9" ht="14.25" hidden="1" customHeight="1" x14ac:dyDescent="0.25">
      <c r="A58" s="161"/>
      <c r="B58" s="161" t="s">
        <v>3326</v>
      </c>
      <c r="C58" s="162"/>
      <c r="D58" s="62" t="s">
        <v>3327</v>
      </c>
      <c r="E58" s="16" t="s">
        <v>66</v>
      </c>
      <c r="F58" s="129"/>
      <c r="G58" s="156"/>
      <c r="H58" s="74">
        <f t="shared" si="1"/>
        <v>0</v>
      </c>
    </row>
    <row r="59" spans="1:9" ht="14.25" customHeight="1" x14ac:dyDescent="0.25">
      <c r="A59" s="161"/>
      <c r="B59" s="161" t="s">
        <v>3328</v>
      </c>
      <c r="C59" s="86"/>
      <c r="D59" s="62" t="s">
        <v>3329</v>
      </c>
      <c r="E59" s="16" t="s">
        <v>66</v>
      </c>
      <c r="F59" s="129">
        <f>ROUNDUP(((F22)/60)*10/100,-1)</f>
        <v>0</v>
      </c>
      <c r="G59" s="156">
        <v>744</v>
      </c>
      <c r="H59" s="74">
        <f t="shared" si="1"/>
        <v>0</v>
      </c>
    </row>
    <row r="60" spans="1:9" ht="14.25" hidden="1" customHeight="1" x14ac:dyDescent="0.25">
      <c r="A60" s="161"/>
      <c r="B60" s="161" t="s">
        <v>3330</v>
      </c>
      <c r="C60" s="162"/>
      <c r="D60" s="62" t="s">
        <v>1935</v>
      </c>
      <c r="E60" s="16" t="s">
        <v>66</v>
      </c>
      <c r="F60" s="129"/>
      <c r="G60" s="156"/>
      <c r="H60" s="74">
        <f t="shared" si="1"/>
        <v>0</v>
      </c>
    </row>
    <row r="61" spans="1:9" ht="14.25" hidden="1" customHeight="1" x14ac:dyDescent="0.25">
      <c r="A61" s="161"/>
      <c r="B61" s="161" t="s">
        <v>3331</v>
      </c>
      <c r="C61" s="162"/>
      <c r="D61" s="62" t="s">
        <v>3332</v>
      </c>
      <c r="E61" s="16" t="s">
        <v>66</v>
      </c>
      <c r="F61" s="129"/>
      <c r="G61" s="156"/>
      <c r="H61" s="74">
        <f t="shared" si="1"/>
        <v>0</v>
      </c>
    </row>
    <row r="62" spans="1:9" ht="13" hidden="1" x14ac:dyDescent="0.25">
      <c r="A62" s="161" t="s">
        <v>3333</v>
      </c>
      <c r="B62" s="161"/>
      <c r="C62" s="162"/>
      <c r="D62" s="118" t="s">
        <v>3334</v>
      </c>
      <c r="E62" s="16"/>
      <c r="F62" s="16"/>
      <c r="G62" s="160"/>
      <c r="H62" s="74">
        <f t="shared" si="1"/>
        <v>0</v>
      </c>
    </row>
    <row r="63" spans="1:9" ht="14.25" hidden="1" customHeight="1" x14ac:dyDescent="0.25">
      <c r="A63" s="161"/>
      <c r="B63" s="161" t="s">
        <v>3335</v>
      </c>
      <c r="C63" s="162"/>
      <c r="D63" s="62" t="s">
        <v>3336</v>
      </c>
      <c r="E63" s="16" t="s">
        <v>1421</v>
      </c>
      <c r="F63" s="129"/>
      <c r="G63" s="156"/>
      <c r="H63" s="74">
        <f t="shared" si="1"/>
        <v>0</v>
      </c>
    </row>
    <row r="64" spans="1:9" ht="25.5" hidden="1" x14ac:dyDescent="0.25">
      <c r="A64" s="161"/>
      <c r="B64" s="161" t="s">
        <v>3337</v>
      </c>
      <c r="C64" s="162"/>
      <c r="D64" s="234" t="s">
        <v>3338</v>
      </c>
      <c r="E64" s="16" t="s">
        <v>1421</v>
      </c>
      <c r="F64" s="129"/>
      <c r="G64" s="156"/>
      <c r="H64" s="74">
        <f t="shared" si="1"/>
        <v>0</v>
      </c>
      <c r="I64" s="255" t="s">
        <v>37</v>
      </c>
    </row>
    <row r="65" spans="1:9" ht="26" hidden="1" x14ac:dyDescent="0.25">
      <c r="A65" s="161"/>
      <c r="B65" s="161" t="s">
        <v>3339</v>
      </c>
      <c r="C65" s="162"/>
      <c r="D65" s="234" t="s">
        <v>3340</v>
      </c>
      <c r="E65" s="16" t="s">
        <v>1421</v>
      </c>
      <c r="F65" s="129"/>
      <c r="G65" s="156"/>
      <c r="H65" s="74">
        <f t="shared" si="1"/>
        <v>0</v>
      </c>
      <c r="I65" s="255" t="s">
        <v>37</v>
      </c>
    </row>
    <row r="66" spans="1:9" ht="26" hidden="1" x14ac:dyDescent="0.25">
      <c r="A66" s="161"/>
      <c r="B66" s="161" t="s">
        <v>3341</v>
      </c>
      <c r="C66" s="162"/>
      <c r="D66" s="234" t="s">
        <v>3342</v>
      </c>
      <c r="E66" s="16" t="s">
        <v>1421</v>
      </c>
      <c r="F66" s="129"/>
      <c r="G66" s="156"/>
      <c r="H66" s="74">
        <f t="shared" si="1"/>
        <v>0</v>
      </c>
      <c r="I66" s="255" t="s">
        <v>37</v>
      </c>
    </row>
    <row r="67" spans="1:9" ht="13" hidden="1" x14ac:dyDescent="0.25">
      <c r="A67" s="161" t="s">
        <v>3343</v>
      </c>
      <c r="B67" s="161"/>
      <c r="C67" s="162"/>
      <c r="D67" s="118" t="s">
        <v>3344</v>
      </c>
      <c r="E67" s="16"/>
      <c r="F67" s="16"/>
      <c r="G67" s="160"/>
      <c r="H67" s="74">
        <f t="shared" si="1"/>
        <v>0</v>
      </c>
    </row>
    <row r="68" spans="1:9" ht="14.25" hidden="1" customHeight="1" x14ac:dyDescent="0.25">
      <c r="A68" s="161"/>
      <c r="B68" s="161" t="s">
        <v>3345</v>
      </c>
      <c r="C68" s="162"/>
      <c r="D68" s="62" t="s">
        <v>3336</v>
      </c>
      <c r="E68" s="16" t="s">
        <v>1421</v>
      </c>
      <c r="F68" s="129"/>
      <c r="G68" s="156"/>
      <c r="H68" s="74">
        <f t="shared" si="1"/>
        <v>0</v>
      </c>
    </row>
    <row r="69" spans="1:9" ht="25.5" hidden="1" x14ac:dyDescent="0.25">
      <c r="A69" s="161"/>
      <c r="B69" s="161" t="s">
        <v>3346</v>
      </c>
      <c r="C69" s="162"/>
      <c r="D69" s="234" t="s">
        <v>3347</v>
      </c>
      <c r="E69" s="16" t="s">
        <v>1421</v>
      </c>
      <c r="F69" s="129"/>
      <c r="G69" s="156"/>
      <c r="H69" s="74">
        <f t="shared" si="1"/>
        <v>0</v>
      </c>
      <c r="I69" s="255" t="s">
        <v>37</v>
      </c>
    </row>
    <row r="70" spans="1:9" ht="26" hidden="1" x14ac:dyDescent="0.25">
      <c r="A70" s="161"/>
      <c r="B70" s="161" t="s">
        <v>3348</v>
      </c>
      <c r="C70" s="162"/>
      <c r="D70" s="234" t="s">
        <v>3349</v>
      </c>
      <c r="E70" s="16" t="s">
        <v>1421</v>
      </c>
      <c r="F70" s="129"/>
      <c r="G70" s="156"/>
      <c r="H70" s="74">
        <f t="shared" si="1"/>
        <v>0</v>
      </c>
      <c r="I70" s="255" t="s">
        <v>37</v>
      </c>
    </row>
    <row r="71" spans="1:9" ht="26" hidden="1" x14ac:dyDescent="0.25">
      <c r="A71" s="161"/>
      <c r="B71" s="161" t="s">
        <v>3350</v>
      </c>
      <c r="C71" s="162"/>
      <c r="D71" s="234" t="s">
        <v>3342</v>
      </c>
      <c r="E71" s="16" t="s">
        <v>1421</v>
      </c>
      <c r="F71" s="129"/>
      <c r="G71" s="156"/>
      <c r="H71" s="74">
        <f t="shared" si="1"/>
        <v>0</v>
      </c>
      <c r="I71" s="255" t="s">
        <v>37</v>
      </c>
    </row>
    <row r="72" spans="1:9" ht="26" hidden="1" x14ac:dyDescent="0.25">
      <c r="A72" s="161" t="s">
        <v>3351</v>
      </c>
      <c r="B72" s="161"/>
      <c r="C72" s="162"/>
      <c r="D72" s="118" t="s">
        <v>3352</v>
      </c>
      <c r="E72" s="16"/>
      <c r="F72" s="16"/>
      <c r="G72" s="160"/>
      <c r="H72" s="74">
        <f t="shared" si="1"/>
        <v>0</v>
      </c>
    </row>
    <row r="73" spans="1:9" ht="25.5" hidden="1" x14ac:dyDescent="0.25">
      <c r="A73" s="161"/>
      <c r="B73" s="161" t="s">
        <v>3353</v>
      </c>
      <c r="C73" s="162"/>
      <c r="D73" s="234" t="s">
        <v>3354</v>
      </c>
      <c r="E73" s="16" t="s">
        <v>1421</v>
      </c>
      <c r="F73" s="129"/>
      <c r="G73" s="156"/>
      <c r="H73" s="74">
        <f t="shared" si="1"/>
        <v>0</v>
      </c>
      <c r="I73" s="255" t="s">
        <v>37</v>
      </c>
    </row>
    <row r="74" spans="1:9" ht="25.5" hidden="1" x14ac:dyDescent="0.25">
      <c r="A74" s="161"/>
      <c r="B74" s="161" t="s">
        <v>3355</v>
      </c>
      <c r="C74" s="162"/>
      <c r="D74" s="234" t="s">
        <v>3356</v>
      </c>
      <c r="E74" s="16" t="s">
        <v>1421</v>
      </c>
      <c r="F74" s="129"/>
      <c r="G74" s="156"/>
      <c r="H74" s="74">
        <f t="shared" si="1"/>
        <v>0</v>
      </c>
      <c r="I74" s="255" t="s">
        <v>37</v>
      </c>
    </row>
    <row r="75" spans="1:9" ht="26" hidden="1" x14ac:dyDescent="0.25">
      <c r="A75" s="161" t="s">
        <v>3357</v>
      </c>
      <c r="B75" s="161"/>
      <c r="C75" s="162"/>
      <c r="D75" s="118" t="s">
        <v>3358</v>
      </c>
      <c r="E75" s="16"/>
      <c r="F75" s="16"/>
      <c r="G75" s="160"/>
      <c r="H75" s="159"/>
    </row>
    <row r="76" spans="1:9" ht="26" hidden="1" x14ac:dyDescent="0.25">
      <c r="A76" s="161"/>
      <c r="B76" s="161" t="s">
        <v>3359</v>
      </c>
      <c r="C76" s="162"/>
      <c r="D76" s="273" t="s">
        <v>3360</v>
      </c>
      <c r="E76" s="16" t="s">
        <v>1421</v>
      </c>
      <c r="F76" s="129"/>
      <c r="G76" s="156"/>
      <c r="H76" s="74">
        <f>F76*G76</f>
        <v>0</v>
      </c>
      <c r="I76" s="255" t="s">
        <v>37</v>
      </c>
    </row>
    <row r="77" spans="1:9" ht="25.5" hidden="1" x14ac:dyDescent="0.25">
      <c r="A77" s="161"/>
      <c r="B77" s="161" t="s">
        <v>3361</v>
      </c>
      <c r="C77" s="162"/>
      <c r="D77" s="234" t="s">
        <v>3356</v>
      </c>
      <c r="E77" s="16" t="s">
        <v>1421</v>
      </c>
      <c r="F77" s="129"/>
      <c r="G77" s="156"/>
      <c r="H77" s="74">
        <f>F77*G77</f>
        <v>0</v>
      </c>
      <c r="I77" s="255" t="s">
        <v>37</v>
      </c>
    </row>
    <row r="78" spans="1:9" ht="13" hidden="1" x14ac:dyDescent="0.25">
      <c r="A78" s="161" t="s">
        <v>3362</v>
      </c>
      <c r="B78" s="161"/>
      <c r="C78" s="162"/>
      <c r="D78" s="118" t="s">
        <v>3363</v>
      </c>
      <c r="E78" s="16"/>
      <c r="F78" s="16"/>
      <c r="G78" s="160"/>
      <c r="H78" s="159"/>
    </row>
    <row r="79" spans="1:9" ht="25.5" hidden="1" x14ac:dyDescent="0.25">
      <c r="A79" s="161"/>
      <c r="B79" s="161" t="s">
        <v>3364</v>
      </c>
      <c r="C79" s="162"/>
      <c r="D79" s="234" t="s">
        <v>3365</v>
      </c>
      <c r="E79" s="16" t="s">
        <v>1421</v>
      </c>
      <c r="F79" s="129"/>
      <c r="G79" s="156"/>
      <c r="H79" s="74">
        <f>F79*G79</f>
        <v>0</v>
      </c>
      <c r="I79" s="255" t="s">
        <v>37</v>
      </c>
    </row>
    <row r="80" spans="1:9" ht="25.5" hidden="1" x14ac:dyDescent="0.25">
      <c r="A80" s="161"/>
      <c r="B80" s="161" t="s">
        <v>3366</v>
      </c>
      <c r="C80" s="162"/>
      <c r="D80" s="234" t="s">
        <v>3356</v>
      </c>
      <c r="E80" s="16" t="s">
        <v>1421</v>
      </c>
      <c r="F80" s="129"/>
      <c r="G80" s="156"/>
      <c r="H80" s="74">
        <f>F80*G80</f>
        <v>0</v>
      </c>
      <c r="I80" s="255" t="s">
        <v>37</v>
      </c>
    </row>
    <row r="81" spans="1:8" ht="13" hidden="1" x14ac:dyDescent="0.25">
      <c r="A81" s="161" t="s">
        <v>3367</v>
      </c>
      <c r="B81" s="161"/>
      <c r="C81" s="162"/>
      <c r="D81" s="118" t="s">
        <v>3368</v>
      </c>
      <c r="E81" s="16"/>
      <c r="F81" s="16"/>
      <c r="G81" s="160"/>
      <c r="H81" s="159"/>
    </row>
    <row r="82" spans="1:8" ht="14.25" hidden="1" customHeight="1" x14ac:dyDescent="0.25">
      <c r="A82" s="161"/>
      <c r="B82" s="161" t="s">
        <v>3369</v>
      </c>
      <c r="C82" s="162"/>
      <c r="D82" s="62" t="s">
        <v>3370</v>
      </c>
      <c r="E82" s="91" t="s">
        <v>169</v>
      </c>
      <c r="F82" s="16" t="s">
        <v>170</v>
      </c>
      <c r="G82" s="16" t="s">
        <v>171</v>
      </c>
      <c r="H82" s="157"/>
    </row>
    <row r="83" spans="1:8" ht="14.25" hidden="1" customHeight="1" x14ac:dyDescent="0.25">
      <c r="A83" s="161"/>
      <c r="B83" s="161" t="s">
        <v>3371</v>
      </c>
      <c r="C83" s="162"/>
      <c r="D83" s="62" t="s">
        <v>3372</v>
      </c>
      <c r="E83" s="16" t="s">
        <v>3373</v>
      </c>
      <c r="F83" s="165">
        <f>H82</f>
        <v>0</v>
      </c>
      <c r="G83" s="163"/>
      <c r="H83" s="159">
        <f>F83*G83</f>
        <v>0</v>
      </c>
    </row>
    <row r="84" spans="1:8" ht="13" hidden="1" x14ac:dyDescent="0.25">
      <c r="A84" s="161" t="s">
        <v>3374</v>
      </c>
      <c r="B84" s="161"/>
      <c r="C84" s="162"/>
      <c r="D84" s="118" t="s">
        <v>2792</v>
      </c>
      <c r="E84" s="16"/>
      <c r="F84" s="16"/>
      <c r="G84" s="16"/>
      <c r="H84" s="158"/>
    </row>
    <row r="85" spans="1:8" ht="14.25" hidden="1" customHeight="1" x14ac:dyDescent="0.25">
      <c r="A85" s="161"/>
      <c r="B85" s="161" t="s">
        <v>3375</v>
      </c>
      <c r="C85" s="162"/>
      <c r="D85" s="62" t="s">
        <v>2794</v>
      </c>
      <c r="E85" s="16" t="s">
        <v>66</v>
      </c>
      <c r="F85" s="129"/>
      <c r="G85" s="129"/>
      <c r="H85" s="74">
        <f>F85*G85</f>
        <v>0</v>
      </c>
    </row>
    <row r="86" spans="1:8" ht="14.25" hidden="1" customHeight="1" x14ac:dyDescent="0.25">
      <c r="A86" s="161"/>
      <c r="B86" s="161" t="s">
        <v>3376</v>
      </c>
      <c r="C86" s="162"/>
      <c r="D86" s="62" t="s">
        <v>2796</v>
      </c>
      <c r="E86" s="16" t="s">
        <v>66</v>
      </c>
      <c r="F86" s="129"/>
      <c r="G86" s="491">
        <v>788</v>
      </c>
      <c r="H86" s="74">
        <f>F86*G86</f>
        <v>0</v>
      </c>
    </row>
    <row r="87" spans="1:8" ht="13" hidden="1" x14ac:dyDescent="0.25">
      <c r="A87" s="161" t="s">
        <v>3377</v>
      </c>
      <c r="B87" s="161"/>
      <c r="C87" s="162"/>
      <c r="D87" s="118" t="s">
        <v>3378</v>
      </c>
      <c r="E87" s="16"/>
      <c r="F87" s="16"/>
      <c r="G87" s="16"/>
      <c r="H87" s="158"/>
    </row>
    <row r="88" spans="1:8" ht="14.25" hidden="1" customHeight="1" x14ac:dyDescent="0.25">
      <c r="A88" s="161"/>
      <c r="B88" s="161" t="s">
        <v>3379</v>
      </c>
      <c r="C88" s="162"/>
      <c r="D88" s="62" t="s">
        <v>2794</v>
      </c>
      <c r="E88" s="16" t="s">
        <v>66</v>
      </c>
      <c r="F88" s="129"/>
      <c r="G88" s="129"/>
      <c r="H88" s="74">
        <f>F88*G88</f>
        <v>0</v>
      </c>
    </row>
    <row r="89" spans="1:8" ht="14.25" hidden="1" customHeight="1" x14ac:dyDescent="0.25">
      <c r="A89" s="161"/>
      <c r="B89" s="161" t="s">
        <v>3380</v>
      </c>
      <c r="C89" s="162"/>
      <c r="D89" s="62" t="s">
        <v>2796</v>
      </c>
      <c r="E89" s="16" t="s">
        <v>66</v>
      </c>
      <c r="F89" s="129"/>
      <c r="G89" s="129"/>
      <c r="H89" s="74">
        <f>F89*G89</f>
        <v>0</v>
      </c>
    </row>
    <row r="90" spans="1:8" ht="26" hidden="1" x14ac:dyDescent="0.25">
      <c r="A90" s="161" t="s">
        <v>3381</v>
      </c>
      <c r="B90" s="161"/>
      <c r="C90" s="162"/>
      <c r="D90" s="118" t="s">
        <v>3382</v>
      </c>
      <c r="E90" s="16"/>
      <c r="F90" s="16"/>
      <c r="G90" s="16"/>
      <c r="H90" s="158"/>
    </row>
    <row r="91" spans="1:8" ht="14.25" hidden="1" customHeight="1" x14ac:dyDescent="0.25">
      <c r="A91" s="161"/>
      <c r="B91" s="161" t="s">
        <v>3383</v>
      </c>
      <c r="C91" s="162"/>
      <c r="D91" s="62" t="s">
        <v>3384</v>
      </c>
      <c r="E91" s="16" t="s">
        <v>1737</v>
      </c>
      <c r="F91" s="129"/>
      <c r="G91" s="129"/>
      <c r="H91" s="74">
        <f t="shared" ref="H91:H98" si="2">F91*G91</f>
        <v>0</v>
      </c>
    </row>
    <row r="92" spans="1:8" ht="14.25" hidden="1" customHeight="1" x14ac:dyDescent="0.25">
      <c r="A92" s="161"/>
      <c r="B92" s="161" t="s">
        <v>3385</v>
      </c>
      <c r="C92" s="162"/>
      <c r="D92" s="62" t="s">
        <v>3386</v>
      </c>
      <c r="E92" s="16" t="s">
        <v>1737</v>
      </c>
      <c r="F92" s="129"/>
      <c r="G92" s="129"/>
      <c r="H92" s="74">
        <f t="shared" si="2"/>
        <v>0</v>
      </c>
    </row>
    <row r="93" spans="1:8" ht="14.25" hidden="1" customHeight="1" x14ac:dyDescent="0.25">
      <c r="A93" s="161"/>
      <c r="B93" s="161" t="s">
        <v>3387</v>
      </c>
      <c r="C93" s="162"/>
      <c r="D93" s="62" t="s">
        <v>3388</v>
      </c>
      <c r="E93" s="16" t="s">
        <v>1737</v>
      </c>
      <c r="F93" s="129"/>
      <c r="G93" s="129"/>
      <c r="H93" s="74">
        <f t="shared" si="2"/>
        <v>0</v>
      </c>
    </row>
    <row r="94" spans="1:8" ht="14.25" hidden="1" customHeight="1" x14ac:dyDescent="0.25">
      <c r="A94" s="161"/>
      <c r="B94" s="161" t="s">
        <v>3389</v>
      </c>
      <c r="C94" s="162"/>
      <c r="D94" s="62" t="s">
        <v>3390</v>
      </c>
      <c r="E94" s="16" t="s">
        <v>1737</v>
      </c>
      <c r="F94" s="129"/>
      <c r="G94" s="129"/>
      <c r="H94" s="74">
        <f t="shared" si="2"/>
        <v>0</v>
      </c>
    </row>
    <row r="95" spans="1:8" ht="14.25" hidden="1" customHeight="1" x14ac:dyDescent="0.25">
      <c r="A95" s="161"/>
      <c r="B95" s="161" t="s">
        <v>3391</v>
      </c>
      <c r="C95" s="162"/>
      <c r="D95" s="62" t="s">
        <v>3392</v>
      </c>
      <c r="E95" s="16" t="s">
        <v>1737</v>
      </c>
      <c r="F95" s="129"/>
      <c r="G95" s="129"/>
      <c r="H95" s="74">
        <f t="shared" si="2"/>
        <v>0</v>
      </c>
    </row>
    <row r="96" spans="1:8" ht="14.25" hidden="1" customHeight="1" x14ac:dyDescent="0.25">
      <c r="A96" s="161"/>
      <c r="B96" s="161" t="s">
        <v>3393</v>
      </c>
      <c r="C96" s="86"/>
      <c r="D96" s="62" t="s">
        <v>3394</v>
      </c>
      <c r="E96" s="16" t="s">
        <v>1737</v>
      </c>
      <c r="F96" s="129"/>
      <c r="G96" s="129"/>
      <c r="H96" s="74">
        <f t="shared" si="2"/>
        <v>0</v>
      </c>
    </row>
    <row r="97" spans="1:9" ht="14.25" hidden="1" customHeight="1" x14ac:dyDescent="0.25">
      <c r="A97" s="161"/>
      <c r="B97" s="161" t="s">
        <v>3395</v>
      </c>
      <c r="C97" s="86"/>
      <c r="D97" s="62" t="s">
        <v>3396</v>
      </c>
      <c r="E97" s="16" t="s">
        <v>1737</v>
      </c>
      <c r="F97" s="129"/>
      <c r="G97" s="129"/>
      <c r="H97" s="74">
        <f t="shared" si="2"/>
        <v>0</v>
      </c>
    </row>
    <row r="98" spans="1:9" ht="14.25" hidden="1" customHeight="1" x14ac:dyDescent="0.25">
      <c r="A98" s="161"/>
      <c r="B98" s="161" t="s">
        <v>3397</v>
      </c>
      <c r="C98" s="86"/>
      <c r="D98" s="62" t="s">
        <v>3398</v>
      </c>
      <c r="E98" s="16" t="s">
        <v>1737</v>
      </c>
      <c r="F98" s="129"/>
      <c r="G98" s="129"/>
      <c r="H98" s="74">
        <f t="shared" si="2"/>
        <v>0</v>
      </c>
    </row>
    <row r="99" spans="1:9" ht="37.5" hidden="1" x14ac:dyDescent="0.25">
      <c r="A99" s="161"/>
      <c r="B99" s="161" t="s">
        <v>3399</v>
      </c>
      <c r="C99" s="86"/>
      <c r="D99" s="234" t="s">
        <v>3400</v>
      </c>
      <c r="E99" s="16"/>
      <c r="F99" s="16"/>
      <c r="G99" s="16"/>
      <c r="H99" s="158"/>
    </row>
    <row r="100" spans="1:9" ht="26" hidden="1" x14ac:dyDescent="0.25">
      <c r="A100" s="161"/>
      <c r="B100" s="161"/>
      <c r="C100" s="162" t="s">
        <v>125</v>
      </c>
      <c r="D100" s="234" t="s">
        <v>3401</v>
      </c>
      <c r="E100" s="91" t="s">
        <v>1421</v>
      </c>
      <c r="F100" s="129"/>
      <c r="G100" s="129"/>
      <c r="H100" s="74">
        <f>F100*G100</f>
        <v>0</v>
      </c>
      <c r="I100" s="255" t="s">
        <v>37</v>
      </c>
    </row>
    <row r="101" spans="1:9" ht="14.5" hidden="1" x14ac:dyDescent="0.25">
      <c r="A101" s="161"/>
      <c r="B101" s="161"/>
      <c r="C101" s="162" t="s">
        <v>128</v>
      </c>
      <c r="D101" s="234" t="s">
        <v>3402</v>
      </c>
      <c r="E101" s="16" t="s">
        <v>66</v>
      </c>
      <c r="F101" s="129"/>
      <c r="G101" s="129"/>
      <c r="H101" s="74">
        <f>F101*G101</f>
        <v>0</v>
      </c>
    </row>
    <row r="102" spans="1:9" ht="14.5" hidden="1" x14ac:dyDescent="0.25">
      <c r="A102" s="161"/>
      <c r="B102" s="161"/>
      <c r="C102" s="162" t="s">
        <v>17</v>
      </c>
      <c r="D102" s="234" t="s">
        <v>3403</v>
      </c>
      <c r="E102" s="16" t="s">
        <v>66</v>
      </c>
      <c r="F102" s="129"/>
      <c r="G102" s="129"/>
      <c r="H102" s="74">
        <f>F102*G102</f>
        <v>0</v>
      </c>
    </row>
    <row r="103" spans="1:9" ht="26" x14ac:dyDescent="0.25">
      <c r="A103" s="161" t="s">
        <v>3404</v>
      </c>
      <c r="B103" s="161"/>
      <c r="C103" s="162"/>
      <c r="D103" s="118" t="s">
        <v>3405</v>
      </c>
      <c r="E103" s="16"/>
      <c r="F103" s="16"/>
      <c r="G103" s="16"/>
      <c r="H103" s="158"/>
    </row>
    <row r="104" spans="1:9" ht="25.5" x14ac:dyDescent="0.25">
      <c r="A104" s="161"/>
      <c r="B104" s="161" t="s">
        <v>3406</v>
      </c>
      <c r="C104" s="162"/>
      <c r="D104" s="234" t="s">
        <v>3407</v>
      </c>
      <c r="E104" s="16" t="s">
        <v>1737</v>
      </c>
      <c r="F104" s="499"/>
      <c r="G104" s="129"/>
      <c r="H104" s="74">
        <f>F104*G104</f>
        <v>0</v>
      </c>
      <c r="I104" s="255" t="s">
        <v>37</v>
      </c>
    </row>
    <row r="105" spans="1:9" ht="13" x14ac:dyDescent="0.25">
      <c r="A105" s="161" t="s">
        <v>3408</v>
      </c>
      <c r="B105" s="161"/>
      <c r="C105" s="162"/>
      <c r="D105" s="118" t="s">
        <v>3409</v>
      </c>
      <c r="E105" s="16"/>
      <c r="F105" s="16"/>
      <c r="G105" s="16"/>
      <c r="H105" s="158"/>
    </row>
    <row r="106" spans="1:9" ht="26" hidden="1" x14ac:dyDescent="0.25">
      <c r="A106" s="161"/>
      <c r="B106" s="161" t="s">
        <v>3410</v>
      </c>
      <c r="C106" s="162"/>
      <c r="D106" s="234" t="s">
        <v>3411</v>
      </c>
      <c r="E106" s="16" t="s">
        <v>66</v>
      </c>
      <c r="F106" s="129"/>
      <c r="G106" s="129"/>
      <c r="H106" s="74">
        <f>F106*G106</f>
        <v>0</v>
      </c>
      <c r="I106" s="255" t="s">
        <v>37</v>
      </c>
    </row>
    <row r="107" spans="1:9" ht="26" x14ac:dyDescent="0.25">
      <c r="A107" s="161"/>
      <c r="B107" s="161" t="s">
        <v>3412</v>
      </c>
      <c r="C107" s="162"/>
      <c r="D107" s="234" t="s">
        <v>3413</v>
      </c>
      <c r="E107" s="16" t="s">
        <v>66</v>
      </c>
      <c r="F107" s="129">
        <f>ROUNDUP((F7)*0.0015*1.9,0)</f>
        <v>0</v>
      </c>
      <c r="G107" s="491">
        <v>4700</v>
      </c>
      <c r="H107" s="74">
        <f>F107*G107</f>
        <v>0</v>
      </c>
      <c r="I107" s="255" t="s">
        <v>37</v>
      </c>
    </row>
    <row r="108" spans="1:9" ht="26" hidden="1" x14ac:dyDescent="0.25">
      <c r="A108" s="161" t="s">
        <v>3414</v>
      </c>
      <c r="B108" s="161"/>
      <c r="C108" s="162"/>
      <c r="D108" s="118" t="s">
        <v>3415</v>
      </c>
      <c r="E108" s="16"/>
      <c r="F108" s="16"/>
      <c r="G108" s="16"/>
      <c r="H108" s="158"/>
    </row>
    <row r="109" spans="1:9" ht="38.5" hidden="1" x14ac:dyDescent="0.25">
      <c r="A109" s="161"/>
      <c r="B109" s="161" t="s">
        <v>3416</v>
      </c>
      <c r="C109" s="162"/>
      <c r="D109" s="234" t="s">
        <v>3417</v>
      </c>
      <c r="E109" s="16" t="s">
        <v>1737</v>
      </c>
      <c r="F109" s="129"/>
      <c r="G109" s="129"/>
      <c r="H109" s="74">
        <f>F109*G109</f>
        <v>0</v>
      </c>
      <c r="I109" s="255" t="s">
        <v>37</v>
      </c>
    </row>
    <row r="110" spans="1:9" ht="51.5" hidden="1" x14ac:dyDescent="0.25">
      <c r="A110" s="161"/>
      <c r="B110" s="161" t="s">
        <v>3418</v>
      </c>
      <c r="C110" s="162"/>
      <c r="D110" s="234" t="s">
        <v>3419</v>
      </c>
      <c r="E110" s="16" t="s">
        <v>1737</v>
      </c>
      <c r="F110" s="129"/>
      <c r="G110" s="129"/>
      <c r="H110" s="74">
        <f>F110*G110</f>
        <v>0</v>
      </c>
      <c r="I110" s="255" t="s">
        <v>37</v>
      </c>
    </row>
    <row r="111" spans="1:9" ht="51.5" hidden="1" x14ac:dyDescent="0.25">
      <c r="A111" s="161"/>
      <c r="B111" s="161" t="s">
        <v>3420</v>
      </c>
      <c r="C111" s="162"/>
      <c r="D111" s="234" t="s">
        <v>3421</v>
      </c>
      <c r="E111" s="16" t="s">
        <v>1737</v>
      </c>
      <c r="F111" s="129"/>
      <c r="G111" s="129"/>
      <c r="H111" s="74">
        <f>F111*G111</f>
        <v>0</v>
      </c>
      <c r="I111" s="255" t="s">
        <v>37</v>
      </c>
    </row>
    <row r="112" spans="1:9" ht="25.5" hidden="1" x14ac:dyDescent="0.25">
      <c r="A112" s="161"/>
      <c r="B112" s="161" t="s">
        <v>3422</v>
      </c>
      <c r="C112" s="162"/>
      <c r="D112" s="234" t="s">
        <v>3423</v>
      </c>
      <c r="E112" s="16" t="s">
        <v>1737</v>
      </c>
      <c r="F112" s="129"/>
      <c r="G112" s="129"/>
      <c r="H112" s="74">
        <f>F112*G112</f>
        <v>0</v>
      </c>
      <c r="I112" s="255" t="s">
        <v>37</v>
      </c>
    </row>
    <row r="113" spans="1:9" ht="13" hidden="1" x14ac:dyDescent="0.25">
      <c r="A113" s="161" t="s">
        <v>3424</v>
      </c>
      <c r="B113" s="161"/>
      <c r="C113" s="162"/>
      <c r="D113" s="118" t="s">
        <v>3425</v>
      </c>
      <c r="E113" s="16"/>
      <c r="F113" s="16"/>
      <c r="G113" s="16"/>
      <c r="H113" s="158"/>
    </row>
    <row r="114" spans="1:9" ht="38.5" hidden="1" x14ac:dyDescent="0.25">
      <c r="A114" s="161"/>
      <c r="B114" s="161" t="s">
        <v>3426</v>
      </c>
      <c r="C114" s="162"/>
      <c r="D114" s="234" t="s">
        <v>3427</v>
      </c>
      <c r="E114" s="16" t="s">
        <v>1737</v>
      </c>
      <c r="F114" s="129"/>
      <c r="G114" s="129"/>
      <c r="H114" s="74">
        <f>F114*G114</f>
        <v>0</v>
      </c>
      <c r="I114" s="255" t="s">
        <v>37</v>
      </c>
    </row>
    <row r="115" spans="1:9" ht="38.5" hidden="1" x14ac:dyDescent="0.25">
      <c r="A115" s="161"/>
      <c r="B115" s="161" t="s">
        <v>3428</v>
      </c>
      <c r="C115" s="162"/>
      <c r="D115" s="234" t="s">
        <v>3429</v>
      </c>
      <c r="E115" s="16" t="s">
        <v>1737</v>
      </c>
      <c r="F115" s="129"/>
      <c r="G115" s="129"/>
      <c r="H115" s="74">
        <f>F115*G115</f>
        <v>0</v>
      </c>
      <c r="I115" s="255" t="s">
        <v>37</v>
      </c>
    </row>
    <row r="116" spans="1:9" ht="38.5" hidden="1" x14ac:dyDescent="0.25">
      <c r="A116" s="161"/>
      <c r="B116" s="161" t="s">
        <v>3430</v>
      </c>
      <c r="C116" s="162"/>
      <c r="D116" s="234" t="s">
        <v>3431</v>
      </c>
      <c r="E116" s="16" t="s">
        <v>1737</v>
      </c>
      <c r="F116" s="129"/>
      <c r="G116" s="129"/>
      <c r="H116" s="74">
        <f>F116*G116</f>
        <v>0</v>
      </c>
      <c r="I116" s="255" t="s">
        <v>37</v>
      </c>
    </row>
    <row r="117" spans="1:9" ht="26" hidden="1" x14ac:dyDescent="0.25">
      <c r="A117" s="161" t="s">
        <v>3432</v>
      </c>
      <c r="B117" s="161"/>
      <c r="C117" s="162"/>
      <c r="D117" s="118" t="s">
        <v>3433</v>
      </c>
      <c r="E117" s="16"/>
      <c r="F117" s="16"/>
      <c r="G117" s="16"/>
      <c r="H117" s="158"/>
    </row>
    <row r="118" spans="1:9" ht="14.25" hidden="1" customHeight="1" x14ac:dyDescent="0.25">
      <c r="A118" s="161"/>
      <c r="B118" s="161" t="s">
        <v>3434</v>
      </c>
      <c r="C118" s="162"/>
      <c r="D118" s="62" t="s">
        <v>3435</v>
      </c>
      <c r="E118" s="16" t="s">
        <v>66</v>
      </c>
      <c r="F118" s="129"/>
      <c r="G118" s="129"/>
      <c r="H118" s="74">
        <f>F118*G118</f>
        <v>0</v>
      </c>
    </row>
    <row r="119" spans="1:9" ht="14.25" hidden="1" customHeight="1" x14ac:dyDescent="0.25">
      <c r="A119" s="161"/>
      <c r="B119" s="161" t="s">
        <v>3436</v>
      </c>
      <c r="C119" s="162"/>
      <c r="D119" s="62" t="s">
        <v>3437</v>
      </c>
      <c r="E119" s="16" t="s">
        <v>66</v>
      </c>
      <c r="F119" s="129"/>
      <c r="G119" s="129"/>
      <c r="H119" s="74">
        <f>F119*G119</f>
        <v>0</v>
      </c>
    </row>
    <row r="120" spans="1:9" ht="26" hidden="1" x14ac:dyDescent="0.25">
      <c r="A120" s="161" t="s">
        <v>3438</v>
      </c>
      <c r="B120" s="161"/>
      <c r="C120" s="162"/>
      <c r="D120" s="235" t="s">
        <v>3439</v>
      </c>
      <c r="E120" s="16" t="s">
        <v>76</v>
      </c>
      <c r="F120" s="129"/>
      <c r="G120" s="129"/>
      <c r="H120" s="74">
        <f>F120*G120</f>
        <v>0</v>
      </c>
      <c r="I120" s="255" t="s">
        <v>37</v>
      </c>
    </row>
    <row r="121" spans="1:9" ht="78" x14ac:dyDescent="0.25">
      <c r="A121" s="161" t="s">
        <v>3440</v>
      </c>
      <c r="B121" s="161"/>
      <c r="C121" s="162"/>
      <c r="D121" s="235" t="s">
        <v>3441</v>
      </c>
      <c r="E121" s="16" t="s">
        <v>42</v>
      </c>
      <c r="F121" s="16" t="s">
        <v>43</v>
      </c>
      <c r="G121" s="16" t="s">
        <v>44</v>
      </c>
      <c r="H121" s="157"/>
      <c r="I121" s="255" t="s">
        <v>37</v>
      </c>
    </row>
    <row r="122" spans="1:9" ht="26" hidden="1" x14ac:dyDescent="0.25">
      <c r="A122" s="161" t="s">
        <v>3442</v>
      </c>
      <c r="B122" s="161"/>
      <c r="C122" s="162"/>
      <c r="D122" s="235" t="s">
        <v>3443</v>
      </c>
      <c r="E122" s="16" t="s">
        <v>42</v>
      </c>
      <c r="F122" s="16" t="s">
        <v>43</v>
      </c>
      <c r="G122" s="16" t="s">
        <v>44</v>
      </c>
      <c r="H122" s="157"/>
    </row>
    <row r="123" spans="1:9" ht="14.5" hidden="1" x14ac:dyDescent="0.25">
      <c r="A123" s="161" t="s">
        <v>3444</v>
      </c>
      <c r="B123" s="161"/>
      <c r="C123" s="162"/>
      <c r="D123" s="247" t="s">
        <v>3445</v>
      </c>
      <c r="E123" s="16" t="s">
        <v>1737</v>
      </c>
      <c r="F123" s="129"/>
      <c r="G123" s="129"/>
      <c r="H123" s="74">
        <f>F123*G123</f>
        <v>0</v>
      </c>
      <c r="I123" s="255" t="s">
        <v>37</v>
      </c>
    </row>
    <row r="124" spans="1:9" x14ac:dyDescent="0.25">
      <c r="A124" s="161"/>
      <c r="B124" s="161"/>
      <c r="C124" s="162"/>
      <c r="D124" s="175"/>
      <c r="E124" s="16"/>
      <c r="F124" s="16"/>
      <c r="G124" s="16"/>
      <c r="H124" s="158"/>
    </row>
    <row r="125" spans="1:9" ht="13" x14ac:dyDescent="0.25">
      <c r="A125" s="161"/>
      <c r="B125" s="161"/>
      <c r="C125" s="162"/>
      <c r="D125" s="125"/>
      <c r="E125" s="16"/>
      <c r="F125" s="16"/>
      <c r="G125" s="16"/>
      <c r="H125" s="158"/>
    </row>
    <row r="126" spans="1:9" x14ac:dyDescent="0.25">
      <c r="A126" s="62"/>
      <c r="B126" s="62"/>
      <c r="C126" s="129"/>
      <c r="D126" s="59"/>
      <c r="E126" s="16"/>
      <c r="F126" s="16"/>
      <c r="G126" s="16"/>
      <c r="H126" s="158"/>
    </row>
    <row r="127" spans="1:9" x14ac:dyDescent="0.25">
      <c r="A127" s="136" t="s">
        <v>172</v>
      </c>
      <c r="B127" s="136"/>
      <c r="C127" s="136"/>
      <c r="D127" s="136"/>
      <c r="E127" s="148"/>
      <c r="F127" s="154"/>
      <c r="G127" s="154"/>
      <c r="H127" s="141">
        <f>SUM(H5:H126)</f>
        <v>0</v>
      </c>
    </row>
    <row r="131" spans="14:17" ht="150" x14ac:dyDescent="0.25">
      <c r="N131" s="277" t="s">
        <v>3446</v>
      </c>
      <c r="O131" s="278" t="s">
        <v>3447</v>
      </c>
      <c r="P131" s="279"/>
      <c r="Q131" s="280"/>
    </row>
    <row r="132" spans="14:17" x14ac:dyDescent="0.25">
      <c r="N132" s="277"/>
      <c r="O132" s="278"/>
      <c r="P132" s="279"/>
      <c r="Q132" s="280"/>
    </row>
    <row r="133" spans="14:17" ht="25" x14ac:dyDescent="0.25">
      <c r="N133" s="277"/>
      <c r="O133" s="278" t="s">
        <v>3448</v>
      </c>
      <c r="P133" s="279" t="s">
        <v>3449</v>
      </c>
      <c r="Q133" s="281">
        <f>ROUNDUP((F22)/70,-1)</f>
        <v>0</v>
      </c>
    </row>
    <row r="134" spans="14:17" x14ac:dyDescent="0.25">
      <c r="N134" s="277"/>
      <c r="O134" s="278" t="s">
        <v>3450</v>
      </c>
      <c r="P134" s="279"/>
      <c r="Q134" s="280"/>
    </row>
    <row r="135" spans="14:17" ht="14.5" x14ac:dyDescent="0.25">
      <c r="N135" s="277"/>
      <c r="O135" s="278" t="s">
        <v>3451</v>
      </c>
      <c r="P135" s="279" t="s">
        <v>3449</v>
      </c>
      <c r="Q135" s="281">
        <f>ROUNDUP((F22+F7)/140,-1)</f>
        <v>0</v>
      </c>
    </row>
    <row r="1048403" spans="5:5" x14ac:dyDescent="0.25">
      <c r="E1048403" s="53"/>
    </row>
  </sheetData>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A2065-9A39-4223-AD57-705377A6911A}">
  <sheetPr codeName="Sheet105"/>
  <dimension ref="A1:I1048313"/>
  <sheetViews>
    <sheetView view="pageBreakPreview" topLeftCell="A16" zoomScaleNormal="100" zoomScaleSheetLayoutView="100" workbookViewId="0">
      <selection activeCell="D6" sqref="D6"/>
    </sheetView>
  </sheetViews>
  <sheetFormatPr defaultColWidth="8.81640625" defaultRowHeight="12.5" x14ac:dyDescent="0.25"/>
  <cols>
    <col min="1" max="1" width="9.36328125" style="43" customWidth="1"/>
    <col min="2" max="2" width="9"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3452</v>
      </c>
      <c r="B1" s="42"/>
      <c r="C1" s="42"/>
      <c r="D1" s="42"/>
      <c r="E1" s="653" t="s">
        <v>3453</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5"/>
      <c r="H3" s="5"/>
    </row>
    <row r="4" spans="1:9" x14ac:dyDescent="0.25">
      <c r="A4" s="161"/>
      <c r="B4" s="161"/>
      <c r="C4" s="162"/>
      <c r="D4" s="62"/>
      <c r="E4" s="16"/>
      <c r="F4" s="16"/>
      <c r="G4" s="15"/>
      <c r="H4" s="15"/>
    </row>
    <row r="5" spans="1:9" ht="13" x14ac:dyDescent="0.25">
      <c r="A5" s="161" t="s">
        <v>3454</v>
      </c>
      <c r="B5" s="161"/>
      <c r="C5" s="162"/>
      <c r="D5" s="96" t="s">
        <v>3455</v>
      </c>
      <c r="E5" s="16"/>
      <c r="F5" s="16"/>
      <c r="G5" s="160"/>
      <c r="H5" s="159"/>
    </row>
    <row r="6" spans="1:9" ht="37.5" x14ac:dyDescent="0.25">
      <c r="A6" s="161"/>
      <c r="B6" s="161" t="s">
        <v>3456</v>
      </c>
      <c r="C6" s="162"/>
      <c r="D6" s="59" t="s">
        <v>3457</v>
      </c>
      <c r="E6" s="129" t="s">
        <v>66</v>
      </c>
      <c r="F6" s="129"/>
      <c r="G6" s="156"/>
      <c r="H6" s="159">
        <f>F6*G6</f>
        <v>0</v>
      </c>
    </row>
    <row r="7" spans="1:9" ht="37.5" x14ac:dyDescent="0.25">
      <c r="A7" s="161"/>
      <c r="B7" s="161" t="s">
        <v>3458</v>
      </c>
      <c r="C7" s="162"/>
      <c r="D7" s="58" t="s">
        <v>3459</v>
      </c>
      <c r="E7" s="129" t="s">
        <v>66</v>
      </c>
      <c r="F7" s="129"/>
      <c r="G7" s="156"/>
      <c r="H7" s="159">
        <f>F7*G7</f>
        <v>0</v>
      </c>
    </row>
    <row r="8" spans="1:9" ht="13" x14ac:dyDescent="0.25">
      <c r="A8" s="161" t="s">
        <v>3460</v>
      </c>
      <c r="B8" s="161"/>
      <c r="C8" s="162"/>
      <c r="D8" s="96" t="s">
        <v>3461</v>
      </c>
      <c r="E8" s="16"/>
      <c r="F8" s="16"/>
      <c r="G8" s="160"/>
      <c r="H8" s="159"/>
    </row>
    <row r="9" spans="1:9" x14ac:dyDescent="0.25">
      <c r="A9" s="161"/>
      <c r="B9" s="161" t="s">
        <v>3462</v>
      </c>
      <c r="C9" s="162"/>
      <c r="D9" s="58" t="s">
        <v>3463</v>
      </c>
      <c r="E9" s="16"/>
      <c r="F9" s="16"/>
      <c r="G9" s="160"/>
      <c r="H9" s="159"/>
    </row>
    <row r="10" spans="1:9" ht="14.5" x14ac:dyDescent="0.25">
      <c r="A10" s="161"/>
      <c r="B10" s="161"/>
      <c r="C10" s="162" t="s">
        <v>125</v>
      </c>
      <c r="D10" s="58" t="s">
        <v>3464</v>
      </c>
      <c r="E10" s="129" t="s">
        <v>1737</v>
      </c>
      <c r="F10" s="129"/>
      <c r="G10" s="156"/>
      <c r="H10" s="159">
        <f>F10*G10</f>
        <v>0</v>
      </c>
    </row>
    <row r="11" spans="1:9" ht="14.5" x14ac:dyDescent="0.25">
      <c r="A11" s="161"/>
      <c r="B11" s="161"/>
      <c r="C11" s="162" t="s">
        <v>128</v>
      </c>
      <c r="D11" s="58" t="s">
        <v>3465</v>
      </c>
      <c r="E11" s="129" t="s">
        <v>1737</v>
      </c>
      <c r="F11" s="129"/>
      <c r="G11" s="156"/>
      <c r="H11" s="159">
        <f>F11*G11</f>
        <v>0</v>
      </c>
    </row>
    <row r="12" spans="1:9" ht="14.5" x14ac:dyDescent="0.25">
      <c r="A12" s="161"/>
      <c r="B12" s="161" t="s">
        <v>3466</v>
      </c>
      <c r="C12" s="162"/>
      <c r="D12" s="58" t="s">
        <v>3467</v>
      </c>
      <c r="E12" s="129" t="s">
        <v>1737</v>
      </c>
      <c r="F12" s="129"/>
      <c r="G12" s="156"/>
      <c r="H12" s="159">
        <f>F12*G12</f>
        <v>0</v>
      </c>
    </row>
    <row r="13" spans="1:9" ht="14.5" x14ac:dyDescent="0.25">
      <c r="A13" s="161"/>
      <c r="B13" s="161" t="s">
        <v>3468</v>
      </c>
      <c r="C13" s="162"/>
      <c r="D13" s="82" t="s">
        <v>3469</v>
      </c>
      <c r="E13" s="129" t="s">
        <v>1737</v>
      </c>
      <c r="F13" s="129"/>
      <c r="G13" s="156"/>
      <c r="H13" s="159">
        <f>F13*G13</f>
        <v>0</v>
      </c>
    </row>
    <row r="14" spans="1:9" ht="13" x14ac:dyDescent="0.25">
      <c r="A14" s="161" t="s">
        <v>3470</v>
      </c>
      <c r="B14" s="161"/>
      <c r="C14" s="162"/>
      <c r="D14" s="96" t="s">
        <v>3471</v>
      </c>
      <c r="E14" s="16"/>
      <c r="F14" s="16"/>
      <c r="G14" s="160"/>
      <c r="H14" s="159"/>
    </row>
    <row r="15" spans="1:9" ht="26" x14ac:dyDescent="0.25">
      <c r="A15" s="161"/>
      <c r="B15" s="161" t="s">
        <v>3472</v>
      </c>
      <c r="C15" s="162"/>
      <c r="D15" s="230" t="s">
        <v>3473</v>
      </c>
      <c r="E15" s="129" t="s">
        <v>66</v>
      </c>
      <c r="F15" s="129"/>
      <c r="G15" s="156"/>
      <c r="H15" s="159">
        <f>F15*G15</f>
        <v>0</v>
      </c>
      <c r="I15" s="255" t="s">
        <v>37</v>
      </c>
    </row>
    <row r="16" spans="1:9" ht="53" x14ac:dyDescent="0.25">
      <c r="A16" s="161"/>
      <c r="B16" s="161" t="s">
        <v>3474</v>
      </c>
      <c r="C16" s="162"/>
      <c r="D16" s="230" t="s">
        <v>3475</v>
      </c>
      <c r="E16" s="129" t="s">
        <v>66</v>
      </c>
      <c r="F16" s="129"/>
      <c r="G16" s="156"/>
      <c r="H16" s="159">
        <f>F16*G16</f>
        <v>0</v>
      </c>
      <c r="I16" s="255" t="s">
        <v>37</v>
      </c>
    </row>
    <row r="17" spans="1:9" ht="26" x14ac:dyDescent="0.25">
      <c r="A17" s="161"/>
      <c r="B17" s="161" t="s">
        <v>3476</v>
      </c>
      <c r="C17" s="162"/>
      <c r="D17" s="230" t="s">
        <v>3477</v>
      </c>
      <c r="E17" s="129" t="s">
        <v>66</v>
      </c>
      <c r="F17" s="129"/>
      <c r="G17" s="156"/>
      <c r="H17" s="159">
        <f>F17*G17</f>
        <v>0</v>
      </c>
      <c r="I17" s="255" t="s">
        <v>37</v>
      </c>
    </row>
    <row r="18" spans="1:9" x14ac:dyDescent="0.25">
      <c r="A18" s="161"/>
      <c r="B18" s="161" t="s">
        <v>3478</v>
      </c>
      <c r="C18" s="162"/>
      <c r="D18" s="230" t="s">
        <v>3479</v>
      </c>
      <c r="E18" s="179"/>
      <c r="F18" s="16"/>
      <c r="G18" s="160"/>
      <c r="H18" s="159"/>
    </row>
    <row r="19" spans="1:9" ht="14.5" x14ac:dyDescent="0.25">
      <c r="A19" s="161"/>
      <c r="B19" s="161"/>
      <c r="C19" s="162" t="s">
        <v>125</v>
      </c>
      <c r="D19" s="230" t="s">
        <v>3480</v>
      </c>
      <c r="E19" s="129" t="s">
        <v>66</v>
      </c>
      <c r="F19" s="129"/>
      <c r="G19" s="156"/>
      <c r="H19" s="159">
        <f>F19*G19</f>
        <v>0</v>
      </c>
    </row>
    <row r="20" spans="1:9" ht="14.5" x14ac:dyDescent="0.25">
      <c r="A20" s="161"/>
      <c r="B20" s="161"/>
      <c r="C20" s="162" t="s">
        <v>128</v>
      </c>
      <c r="D20" s="230" t="s">
        <v>3481</v>
      </c>
      <c r="E20" s="129" t="s">
        <v>66</v>
      </c>
      <c r="F20" s="129"/>
      <c r="G20" s="156"/>
      <c r="H20" s="159">
        <f>F20*G20</f>
        <v>0</v>
      </c>
    </row>
    <row r="21" spans="1:9" ht="14.5" x14ac:dyDescent="0.25">
      <c r="A21" s="161"/>
      <c r="B21" s="161"/>
      <c r="C21" s="162" t="s">
        <v>17</v>
      </c>
      <c r="D21" s="230" t="s">
        <v>3482</v>
      </c>
      <c r="E21" s="129" t="s">
        <v>1737</v>
      </c>
      <c r="F21" s="129"/>
      <c r="G21" s="156"/>
      <c r="H21" s="159">
        <f>F21*G21</f>
        <v>0</v>
      </c>
      <c r="I21" s="255" t="s">
        <v>37</v>
      </c>
    </row>
    <row r="22" spans="1:9" ht="13" x14ac:dyDescent="0.25">
      <c r="A22" s="161" t="s">
        <v>3483</v>
      </c>
      <c r="B22" s="161"/>
      <c r="C22" s="162"/>
      <c r="D22" s="96" t="s">
        <v>3484</v>
      </c>
      <c r="E22" s="85"/>
      <c r="F22" s="129"/>
      <c r="G22" s="156"/>
      <c r="H22" s="159"/>
    </row>
    <row r="23" spans="1:9" ht="14.5" x14ac:dyDescent="0.25">
      <c r="A23" s="161"/>
      <c r="B23" s="161" t="s">
        <v>3485</v>
      </c>
      <c r="C23" s="162"/>
      <c r="D23" s="58" t="s">
        <v>3486</v>
      </c>
      <c r="E23" s="129" t="s">
        <v>66</v>
      </c>
      <c r="F23" s="129"/>
      <c r="G23" s="156"/>
      <c r="H23" s="159">
        <f>F23*G23</f>
        <v>0</v>
      </c>
    </row>
    <row r="24" spans="1:9" ht="14.5" x14ac:dyDescent="0.25">
      <c r="A24" s="161"/>
      <c r="B24" s="161" t="s">
        <v>3487</v>
      </c>
      <c r="C24" s="162"/>
      <c r="D24" s="58" t="s">
        <v>3488</v>
      </c>
      <c r="E24" s="129" t="s">
        <v>66</v>
      </c>
      <c r="F24" s="129"/>
      <c r="G24" s="156"/>
      <c r="H24" s="159">
        <f>F24*G24</f>
        <v>0</v>
      </c>
    </row>
    <row r="25" spans="1:9" ht="25" x14ac:dyDescent="0.25">
      <c r="A25" s="161"/>
      <c r="B25" s="161" t="s">
        <v>3489</v>
      </c>
      <c r="C25" s="162"/>
      <c r="D25" s="58" t="s">
        <v>3490</v>
      </c>
      <c r="E25" s="129" t="s">
        <v>66</v>
      </c>
      <c r="F25" s="129"/>
      <c r="G25" s="156"/>
      <c r="H25" s="159">
        <f>F25*G25</f>
        <v>0</v>
      </c>
    </row>
    <row r="26" spans="1:9" ht="13" x14ac:dyDescent="0.25">
      <c r="A26" s="161" t="s">
        <v>3491</v>
      </c>
      <c r="B26" s="161"/>
      <c r="C26" s="162"/>
      <c r="D26" s="96" t="s">
        <v>3492</v>
      </c>
      <c r="E26" s="173"/>
      <c r="F26" s="16"/>
      <c r="G26" s="160"/>
      <c r="H26" s="159"/>
    </row>
    <row r="27" spans="1:9" ht="39" x14ac:dyDescent="0.25">
      <c r="A27" s="161"/>
      <c r="B27" s="161" t="s">
        <v>3493</v>
      </c>
      <c r="C27" s="162"/>
      <c r="D27" s="230" t="s">
        <v>3494</v>
      </c>
      <c r="E27" s="129" t="s">
        <v>1737</v>
      </c>
      <c r="F27" s="129"/>
      <c r="G27" s="156"/>
      <c r="H27" s="159">
        <f>F27*G27</f>
        <v>0</v>
      </c>
      <c r="I27" s="255" t="s">
        <v>37</v>
      </c>
    </row>
    <row r="28" spans="1:9" ht="26" x14ac:dyDescent="0.25">
      <c r="A28" s="161"/>
      <c r="B28" s="161" t="s">
        <v>3495</v>
      </c>
      <c r="C28" s="162"/>
      <c r="D28" s="230" t="s">
        <v>3496</v>
      </c>
      <c r="E28" s="129" t="s">
        <v>1737</v>
      </c>
      <c r="F28" s="129"/>
      <c r="G28" s="156"/>
      <c r="H28" s="159">
        <f>F28*G28</f>
        <v>0</v>
      </c>
      <c r="I28" s="255" t="s">
        <v>37</v>
      </c>
    </row>
    <row r="29" spans="1:9" ht="25.5" x14ac:dyDescent="0.25">
      <c r="A29" s="161"/>
      <c r="B29" s="161" t="s">
        <v>3497</v>
      </c>
      <c r="C29" s="162"/>
      <c r="D29" s="230" t="s">
        <v>3498</v>
      </c>
      <c r="E29" s="51" t="s">
        <v>73</v>
      </c>
      <c r="F29" s="129"/>
      <c r="G29" s="156"/>
      <c r="H29" s="159">
        <f>F29*G29</f>
        <v>0</v>
      </c>
      <c r="I29" s="255" t="s">
        <v>37</v>
      </c>
    </row>
    <row r="30" spans="1:9" ht="26" x14ac:dyDescent="0.25">
      <c r="A30" s="161" t="s">
        <v>3499</v>
      </c>
      <c r="B30" s="161"/>
      <c r="C30" s="162"/>
      <c r="D30" s="236" t="s">
        <v>3500</v>
      </c>
      <c r="E30" s="129" t="s">
        <v>66</v>
      </c>
      <c r="F30" s="129"/>
      <c r="G30" s="156"/>
      <c r="H30" s="159">
        <f>F30*G30</f>
        <v>0</v>
      </c>
      <c r="I30" s="255" t="s">
        <v>37</v>
      </c>
    </row>
    <row r="31" spans="1:9" ht="26" x14ac:dyDescent="0.25">
      <c r="A31" s="161" t="s">
        <v>3501</v>
      </c>
      <c r="B31" s="161"/>
      <c r="C31" s="162"/>
      <c r="D31" s="96" t="s">
        <v>3502</v>
      </c>
      <c r="E31" s="173"/>
      <c r="F31" s="16"/>
      <c r="G31" s="160"/>
      <c r="H31" s="159"/>
    </row>
    <row r="32" spans="1:9" x14ac:dyDescent="0.25">
      <c r="A32" s="161"/>
      <c r="B32" s="161" t="s">
        <v>3503</v>
      </c>
      <c r="C32" s="162"/>
      <c r="D32" s="58" t="s">
        <v>2627</v>
      </c>
      <c r="E32" s="176" t="s">
        <v>169</v>
      </c>
      <c r="F32" s="16" t="s">
        <v>170</v>
      </c>
      <c r="G32" s="16" t="s">
        <v>171</v>
      </c>
      <c r="H32" s="159"/>
    </row>
    <row r="33" spans="1:8" ht="25" x14ac:dyDescent="0.25">
      <c r="A33" s="161"/>
      <c r="B33" s="161" t="s">
        <v>3504</v>
      </c>
      <c r="C33" s="162"/>
      <c r="D33" s="58" t="s">
        <v>2629</v>
      </c>
      <c r="E33" s="51" t="s">
        <v>91</v>
      </c>
      <c r="F33" s="165">
        <f>H32</f>
        <v>0</v>
      </c>
      <c r="G33" s="163"/>
      <c r="H33" s="159">
        <f>F33*G33</f>
        <v>0</v>
      </c>
    </row>
    <row r="34" spans="1:8" x14ac:dyDescent="0.25">
      <c r="A34" s="161"/>
      <c r="B34" s="161"/>
      <c r="C34" s="162"/>
      <c r="D34" s="58"/>
      <c r="E34" s="27"/>
      <c r="F34" s="16"/>
      <c r="G34" s="16"/>
      <c r="H34" s="159"/>
    </row>
    <row r="35" spans="1:8" x14ac:dyDescent="0.25">
      <c r="A35" s="161"/>
      <c r="B35" s="161"/>
      <c r="C35" s="162"/>
      <c r="D35" s="58"/>
      <c r="E35" s="173"/>
      <c r="F35" s="16"/>
      <c r="G35" s="16"/>
      <c r="H35" s="159"/>
    </row>
    <row r="36" spans="1:8" x14ac:dyDescent="0.25">
      <c r="A36" s="62"/>
      <c r="B36" s="62"/>
      <c r="C36" s="129"/>
      <c r="D36" s="59"/>
      <c r="E36" s="16"/>
      <c r="F36" s="16"/>
      <c r="G36" s="16"/>
      <c r="H36" s="159"/>
    </row>
    <row r="37" spans="1:8" x14ac:dyDescent="0.25">
      <c r="A37" s="136" t="s">
        <v>172</v>
      </c>
      <c r="B37" s="136"/>
      <c r="C37" s="136"/>
      <c r="D37" s="136"/>
      <c r="E37" s="148"/>
      <c r="F37" s="154"/>
      <c r="G37" s="154"/>
      <c r="H37" s="141">
        <f>SUM(H5:H36)</f>
        <v>0</v>
      </c>
    </row>
    <row r="1048313" spans="5:5" x14ac:dyDescent="0.25">
      <c r="E1048313"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C571F-1D77-4448-B8B3-BCB35C5065AB}">
  <sheetPr codeName="Sheet103">
    <tabColor rgb="FFFFFF00"/>
  </sheetPr>
  <dimension ref="A1:I1048389"/>
  <sheetViews>
    <sheetView view="pageBreakPreview" zoomScale="75" zoomScaleNormal="100" zoomScaleSheetLayoutView="115" workbookViewId="0">
      <selection activeCell="G110" sqref="G110"/>
    </sheetView>
  </sheetViews>
  <sheetFormatPr defaultColWidth="8.81640625" defaultRowHeight="12.5" x14ac:dyDescent="0.25"/>
  <cols>
    <col min="1" max="1" width="9.36328125" customWidth="1"/>
    <col min="2" max="2" width="9" bestFit="1" customWidth="1"/>
    <col min="3" max="3" width="3.81640625" customWidth="1"/>
    <col min="4" max="4" width="40.6328125" customWidth="1"/>
    <col min="5" max="5" width="25.453125" bestFit="1" customWidth="1"/>
    <col min="6" max="8" width="20.6328125" customWidth="1"/>
    <col min="258" max="258" width="9.36328125" customWidth="1"/>
    <col min="259" max="259" width="6.6328125" customWidth="1"/>
    <col min="260" max="260" width="40.6328125" customWidth="1"/>
    <col min="261" max="264" width="9.36328125" customWidth="1"/>
    <col min="514" max="514" width="9.36328125" customWidth="1"/>
    <col min="515" max="515" width="6.6328125" customWidth="1"/>
    <col min="516" max="516" width="40.6328125" customWidth="1"/>
    <col min="517" max="520" width="9.36328125" customWidth="1"/>
    <col min="770" max="770" width="9.36328125" customWidth="1"/>
    <col min="771" max="771" width="6.6328125" customWidth="1"/>
    <col min="772" max="772" width="40.6328125" customWidth="1"/>
    <col min="773" max="776" width="9.36328125" customWidth="1"/>
    <col min="1026" max="1026" width="9.36328125" customWidth="1"/>
    <col min="1027" max="1027" width="6.6328125" customWidth="1"/>
    <col min="1028" max="1028" width="40.6328125" customWidth="1"/>
    <col min="1029" max="1032" width="9.36328125" customWidth="1"/>
    <col min="1282" max="1282" width="9.36328125" customWidth="1"/>
    <col min="1283" max="1283" width="6.6328125" customWidth="1"/>
    <col min="1284" max="1284" width="40.6328125" customWidth="1"/>
    <col min="1285" max="1288" width="9.36328125" customWidth="1"/>
    <col min="1538" max="1538" width="9.36328125" customWidth="1"/>
    <col min="1539" max="1539" width="6.6328125" customWidth="1"/>
    <col min="1540" max="1540" width="40.6328125" customWidth="1"/>
    <col min="1541" max="1544" width="9.36328125" customWidth="1"/>
    <col min="1794" max="1794" width="9.36328125" customWidth="1"/>
    <col min="1795" max="1795" width="6.6328125" customWidth="1"/>
    <col min="1796" max="1796" width="40.6328125" customWidth="1"/>
    <col min="1797" max="1800" width="9.36328125" customWidth="1"/>
    <col min="2050" max="2050" width="9.36328125" customWidth="1"/>
    <col min="2051" max="2051" width="6.6328125" customWidth="1"/>
    <col min="2052" max="2052" width="40.6328125" customWidth="1"/>
    <col min="2053" max="2056" width="9.36328125" customWidth="1"/>
    <col min="2306" max="2306" width="9.36328125" customWidth="1"/>
    <col min="2307" max="2307" width="6.6328125" customWidth="1"/>
    <col min="2308" max="2308" width="40.6328125" customWidth="1"/>
    <col min="2309" max="2312" width="9.36328125" customWidth="1"/>
    <col min="2562" max="2562" width="9.36328125" customWidth="1"/>
    <col min="2563" max="2563" width="6.6328125" customWidth="1"/>
    <col min="2564" max="2564" width="40.6328125" customWidth="1"/>
    <col min="2565" max="2568" width="9.36328125" customWidth="1"/>
    <col min="2818" max="2818" width="9.36328125" customWidth="1"/>
    <col min="2819" max="2819" width="6.6328125" customWidth="1"/>
    <col min="2820" max="2820" width="40.6328125" customWidth="1"/>
    <col min="2821" max="2824" width="9.36328125" customWidth="1"/>
    <col min="3074" max="3074" width="9.36328125" customWidth="1"/>
    <col min="3075" max="3075" width="6.6328125" customWidth="1"/>
    <col min="3076" max="3076" width="40.6328125" customWidth="1"/>
    <col min="3077" max="3080" width="9.36328125" customWidth="1"/>
    <col min="3330" max="3330" width="9.36328125" customWidth="1"/>
    <col min="3331" max="3331" width="6.6328125" customWidth="1"/>
    <col min="3332" max="3332" width="40.6328125" customWidth="1"/>
    <col min="3333" max="3336" width="9.36328125" customWidth="1"/>
    <col min="3586" max="3586" width="9.36328125" customWidth="1"/>
    <col min="3587" max="3587" width="6.6328125" customWidth="1"/>
    <col min="3588" max="3588" width="40.6328125" customWidth="1"/>
    <col min="3589" max="3592" width="9.36328125" customWidth="1"/>
    <col min="3842" max="3842" width="9.36328125" customWidth="1"/>
    <col min="3843" max="3843" width="6.6328125" customWidth="1"/>
    <col min="3844" max="3844" width="40.6328125" customWidth="1"/>
    <col min="3845" max="3848" width="9.36328125" customWidth="1"/>
    <col min="4098" max="4098" width="9.36328125" customWidth="1"/>
    <col min="4099" max="4099" width="6.6328125" customWidth="1"/>
    <col min="4100" max="4100" width="40.6328125" customWidth="1"/>
    <col min="4101" max="4104" width="9.36328125" customWidth="1"/>
    <col min="4354" max="4354" width="9.36328125" customWidth="1"/>
    <col min="4355" max="4355" width="6.6328125" customWidth="1"/>
    <col min="4356" max="4356" width="40.6328125" customWidth="1"/>
    <col min="4357" max="4360" width="9.36328125" customWidth="1"/>
    <col min="4610" max="4610" width="9.36328125" customWidth="1"/>
    <col min="4611" max="4611" width="6.6328125" customWidth="1"/>
    <col min="4612" max="4612" width="40.6328125" customWidth="1"/>
    <col min="4613" max="4616" width="9.36328125" customWidth="1"/>
    <col min="4866" max="4866" width="9.36328125" customWidth="1"/>
    <col min="4867" max="4867" width="6.6328125" customWidth="1"/>
    <col min="4868" max="4868" width="40.6328125" customWidth="1"/>
    <col min="4869" max="4872" width="9.36328125" customWidth="1"/>
    <col min="5122" max="5122" width="9.36328125" customWidth="1"/>
    <col min="5123" max="5123" width="6.6328125" customWidth="1"/>
    <col min="5124" max="5124" width="40.6328125" customWidth="1"/>
    <col min="5125" max="5128" width="9.36328125" customWidth="1"/>
    <col min="5378" max="5378" width="9.36328125" customWidth="1"/>
    <col min="5379" max="5379" width="6.6328125" customWidth="1"/>
    <col min="5380" max="5380" width="40.6328125" customWidth="1"/>
    <col min="5381" max="5384" width="9.36328125" customWidth="1"/>
    <col min="5634" max="5634" width="9.36328125" customWidth="1"/>
    <col min="5635" max="5635" width="6.6328125" customWidth="1"/>
    <col min="5636" max="5636" width="40.6328125" customWidth="1"/>
    <col min="5637" max="5640" width="9.36328125" customWidth="1"/>
    <col min="5890" max="5890" width="9.36328125" customWidth="1"/>
    <col min="5891" max="5891" width="6.6328125" customWidth="1"/>
    <col min="5892" max="5892" width="40.6328125" customWidth="1"/>
    <col min="5893" max="5896" width="9.36328125" customWidth="1"/>
    <col min="6146" max="6146" width="9.36328125" customWidth="1"/>
    <col min="6147" max="6147" width="6.6328125" customWidth="1"/>
    <col min="6148" max="6148" width="40.6328125" customWidth="1"/>
    <col min="6149" max="6152" width="9.36328125" customWidth="1"/>
    <col min="6402" max="6402" width="9.36328125" customWidth="1"/>
    <col min="6403" max="6403" width="6.6328125" customWidth="1"/>
    <col min="6404" max="6404" width="40.6328125" customWidth="1"/>
    <col min="6405" max="6408" width="9.36328125" customWidth="1"/>
    <col min="6658" max="6658" width="9.36328125" customWidth="1"/>
    <col min="6659" max="6659" width="6.6328125" customWidth="1"/>
    <col min="6660" max="6660" width="40.6328125" customWidth="1"/>
    <col min="6661" max="6664" width="9.36328125" customWidth="1"/>
    <col min="6914" max="6914" width="9.36328125" customWidth="1"/>
    <col min="6915" max="6915" width="6.6328125" customWidth="1"/>
    <col min="6916" max="6916" width="40.6328125" customWidth="1"/>
    <col min="6917" max="6920" width="9.36328125" customWidth="1"/>
    <col min="7170" max="7170" width="9.36328125" customWidth="1"/>
    <col min="7171" max="7171" width="6.6328125" customWidth="1"/>
    <col min="7172" max="7172" width="40.6328125" customWidth="1"/>
    <col min="7173" max="7176" width="9.36328125" customWidth="1"/>
    <col min="7426" max="7426" width="9.36328125" customWidth="1"/>
    <col min="7427" max="7427" width="6.6328125" customWidth="1"/>
    <col min="7428" max="7428" width="40.6328125" customWidth="1"/>
    <col min="7429" max="7432" width="9.36328125" customWidth="1"/>
    <col min="7682" max="7682" width="9.36328125" customWidth="1"/>
    <col min="7683" max="7683" width="6.6328125" customWidth="1"/>
    <col min="7684" max="7684" width="40.6328125" customWidth="1"/>
    <col min="7685" max="7688" width="9.36328125" customWidth="1"/>
    <col min="7938" max="7938" width="9.36328125" customWidth="1"/>
    <col min="7939" max="7939" width="6.6328125" customWidth="1"/>
    <col min="7940" max="7940" width="40.6328125" customWidth="1"/>
    <col min="7941" max="7944" width="9.36328125" customWidth="1"/>
    <col min="8194" max="8194" width="9.36328125" customWidth="1"/>
    <col min="8195" max="8195" width="6.6328125" customWidth="1"/>
    <col min="8196" max="8196" width="40.6328125" customWidth="1"/>
    <col min="8197" max="8200" width="9.36328125" customWidth="1"/>
    <col min="8450" max="8450" width="9.36328125" customWidth="1"/>
    <col min="8451" max="8451" width="6.6328125" customWidth="1"/>
    <col min="8452" max="8452" width="40.6328125" customWidth="1"/>
    <col min="8453" max="8456" width="9.36328125" customWidth="1"/>
    <col min="8706" max="8706" width="9.36328125" customWidth="1"/>
    <col min="8707" max="8707" width="6.6328125" customWidth="1"/>
    <col min="8708" max="8708" width="40.6328125" customWidth="1"/>
    <col min="8709" max="8712" width="9.36328125" customWidth="1"/>
    <col min="8962" max="8962" width="9.36328125" customWidth="1"/>
    <col min="8963" max="8963" width="6.6328125" customWidth="1"/>
    <col min="8964" max="8964" width="40.6328125" customWidth="1"/>
    <col min="8965" max="8968" width="9.36328125" customWidth="1"/>
    <col min="9218" max="9218" width="9.36328125" customWidth="1"/>
    <col min="9219" max="9219" width="6.6328125" customWidth="1"/>
    <col min="9220" max="9220" width="40.6328125" customWidth="1"/>
    <col min="9221" max="9224" width="9.36328125" customWidth="1"/>
    <col min="9474" max="9474" width="9.36328125" customWidth="1"/>
    <col min="9475" max="9475" width="6.6328125" customWidth="1"/>
    <col min="9476" max="9476" width="40.6328125" customWidth="1"/>
    <col min="9477" max="9480" width="9.36328125" customWidth="1"/>
    <col min="9730" max="9730" width="9.36328125" customWidth="1"/>
    <col min="9731" max="9731" width="6.6328125" customWidth="1"/>
    <col min="9732" max="9732" width="40.6328125" customWidth="1"/>
    <col min="9733" max="9736" width="9.36328125" customWidth="1"/>
    <col min="9986" max="9986" width="9.36328125" customWidth="1"/>
    <col min="9987" max="9987" width="6.6328125" customWidth="1"/>
    <col min="9988" max="9988" width="40.6328125" customWidth="1"/>
    <col min="9989" max="9992" width="9.36328125" customWidth="1"/>
    <col min="10242" max="10242" width="9.36328125" customWidth="1"/>
    <col min="10243" max="10243" width="6.6328125" customWidth="1"/>
    <col min="10244" max="10244" width="40.6328125" customWidth="1"/>
    <col min="10245" max="10248" width="9.36328125" customWidth="1"/>
    <col min="10498" max="10498" width="9.36328125" customWidth="1"/>
    <col min="10499" max="10499" width="6.6328125" customWidth="1"/>
    <col min="10500" max="10500" width="40.6328125" customWidth="1"/>
    <col min="10501" max="10504" width="9.36328125" customWidth="1"/>
    <col min="10754" max="10754" width="9.36328125" customWidth="1"/>
    <col min="10755" max="10755" width="6.6328125" customWidth="1"/>
    <col min="10756" max="10756" width="40.6328125" customWidth="1"/>
    <col min="10757" max="10760" width="9.36328125" customWidth="1"/>
    <col min="11010" max="11010" width="9.36328125" customWidth="1"/>
    <col min="11011" max="11011" width="6.6328125" customWidth="1"/>
    <col min="11012" max="11012" width="40.6328125" customWidth="1"/>
    <col min="11013" max="11016" width="9.36328125" customWidth="1"/>
    <col min="11266" max="11266" width="9.36328125" customWidth="1"/>
    <col min="11267" max="11267" width="6.6328125" customWidth="1"/>
    <col min="11268" max="11268" width="40.6328125" customWidth="1"/>
    <col min="11269" max="11272" width="9.36328125" customWidth="1"/>
    <col min="11522" max="11522" width="9.36328125" customWidth="1"/>
    <col min="11523" max="11523" width="6.6328125" customWidth="1"/>
    <col min="11524" max="11524" width="40.6328125" customWidth="1"/>
    <col min="11525" max="11528" width="9.36328125" customWidth="1"/>
    <col min="11778" max="11778" width="9.36328125" customWidth="1"/>
    <col min="11779" max="11779" width="6.6328125" customWidth="1"/>
    <col min="11780" max="11780" width="40.6328125" customWidth="1"/>
    <col min="11781" max="11784" width="9.36328125" customWidth="1"/>
    <col min="12034" max="12034" width="9.36328125" customWidth="1"/>
    <col min="12035" max="12035" width="6.6328125" customWidth="1"/>
    <col min="12036" max="12036" width="40.6328125" customWidth="1"/>
    <col min="12037" max="12040" width="9.36328125" customWidth="1"/>
    <col min="12290" max="12290" width="9.36328125" customWidth="1"/>
    <col min="12291" max="12291" width="6.6328125" customWidth="1"/>
    <col min="12292" max="12292" width="40.6328125" customWidth="1"/>
    <col min="12293" max="12296" width="9.36328125" customWidth="1"/>
    <col min="12546" max="12546" width="9.36328125" customWidth="1"/>
    <col min="12547" max="12547" width="6.6328125" customWidth="1"/>
    <col min="12548" max="12548" width="40.6328125" customWidth="1"/>
    <col min="12549" max="12552" width="9.36328125" customWidth="1"/>
    <col min="12802" max="12802" width="9.36328125" customWidth="1"/>
    <col min="12803" max="12803" width="6.6328125" customWidth="1"/>
    <col min="12804" max="12804" width="40.6328125" customWidth="1"/>
    <col min="12805" max="12808" width="9.36328125" customWidth="1"/>
    <col min="13058" max="13058" width="9.36328125" customWidth="1"/>
    <col min="13059" max="13059" width="6.6328125" customWidth="1"/>
    <col min="13060" max="13060" width="40.6328125" customWidth="1"/>
    <col min="13061" max="13064" width="9.36328125" customWidth="1"/>
    <col min="13314" max="13314" width="9.36328125" customWidth="1"/>
    <col min="13315" max="13315" width="6.6328125" customWidth="1"/>
    <col min="13316" max="13316" width="40.6328125" customWidth="1"/>
    <col min="13317" max="13320" width="9.36328125" customWidth="1"/>
    <col min="13570" max="13570" width="9.36328125" customWidth="1"/>
    <col min="13571" max="13571" width="6.6328125" customWidth="1"/>
    <col min="13572" max="13572" width="40.6328125" customWidth="1"/>
    <col min="13573" max="13576" width="9.36328125" customWidth="1"/>
    <col min="13826" max="13826" width="9.36328125" customWidth="1"/>
    <col min="13827" max="13827" width="6.6328125" customWidth="1"/>
    <col min="13828" max="13828" width="40.6328125" customWidth="1"/>
    <col min="13829" max="13832" width="9.36328125" customWidth="1"/>
    <col min="14082" max="14082" width="9.36328125" customWidth="1"/>
    <col min="14083" max="14083" width="6.6328125" customWidth="1"/>
    <col min="14084" max="14084" width="40.6328125" customWidth="1"/>
    <col min="14085" max="14088" width="9.36328125" customWidth="1"/>
    <col min="14338" max="14338" width="9.36328125" customWidth="1"/>
    <col min="14339" max="14339" width="6.6328125" customWidth="1"/>
    <col min="14340" max="14340" width="40.6328125" customWidth="1"/>
    <col min="14341" max="14344" width="9.36328125" customWidth="1"/>
    <col min="14594" max="14594" width="9.36328125" customWidth="1"/>
    <col min="14595" max="14595" width="6.6328125" customWidth="1"/>
    <col min="14596" max="14596" width="40.6328125" customWidth="1"/>
    <col min="14597" max="14600" width="9.36328125" customWidth="1"/>
    <col min="14850" max="14850" width="9.36328125" customWidth="1"/>
    <col min="14851" max="14851" width="6.6328125" customWidth="1"/>
    <col min="14852" max="14852" width="40.6328125" customWidth="1"/>
    <col min="14853" max="14856" width="9.36328125" customWidth="1"/>
    <col min="15106" max="15106" width="9.36328125" customWidth="1"/>
    <col min="15107" max="15107" width="6.6328125" customWidth="1"/>
    <col min="15108" max="15108" width="40.6328125" customWidth="1"/>
    <col min="15109" max="15112" width="9.36328125" customWidth="1"/>
    <col min="15362" max="15362" width="9.36328125" customWidth="1"/>
    <col min="15363" max="15363" width="6.6328125" customWidth="1"/>
    <col min="15364" max="15364" width="40.6328125" customWidth="1"/>
    <col min="15365" max="15368" width="9.36328125" customWidth="1"/>
    <col min="15618" max="15618" width="9.36328125" customWidth="1"/>
    <col min="15619" max="15619" width="6.6328125" customWidth="1"/>
    <col min="15620" max="15620" width="40.6328125" customWidth="1"/>
    <col min="15621" max="15624" width="9.36328125" customWidth="1"/>
    <col min="15874" max="15874" width="9.36328125" customWidth="1"/>
    <col min="15875" max="15875" width="6.6328125" customWidth="1"/>
    <col min="15876" max="15876" width="40.6328125" customWidth="1"/>
    <col min="15877" max="15880" width="9.36328125" customWidth="1"/>
    <col min="16130" max="16130" width="9.36328125" customWidth="1"/>
    <col min="16131" max="16131" width="6.6328125" customWidth="1"/>
    <col min="16132" max="16132" width="40.6328125" customWidth="1"/>
    <col min="16133" max="16136" width="9.36328125" customWidth="1"/>
  </cols>
  <sheetData>
    <row r="1" spans="1:9" ht="48" customHeight="1" x14ac:dyDescent="0.25">
      <c r="A1" s="23" t="s">
        <v>3094</v>
      </c>
      <c r="B1" s="10"/>
      <c r="C1" s="10"/>
      <c r="D1" s="10"/>
      <c r="E1" s="652" t="s">
        <v>3095</v>
      </c>
      <c r="F1" s="652"/>
      <c r="G1" s="652"/>
      <c r="H1" s="652"/>
    </row>
    <row r="2" spans="1:9" ht="13" x14ac:dyDescent="0.3">
      <c r="A2" s="24" t="s">
        <v>23</v>
      </c>
      <c r="B2" s="24"/>
      <c r="C2" s="563"/>
      <c r="D2" s="9" t="s">
        <v>24</v>
      </c>
      <c r="E2" s="9" t="s">
        <v>25</v>
      </c>
      <c r="F2" s="9" t="s">
        <v>26</v>
      </c>
      <c r="G2" s="9" t="s">
        <v>27</v>
      </c>
      <c r="H2" s="9" t="s">
        <v>28</v>
      </c>
      <c r="I2" s="518"/>
    </row>
    <row r="3" spans="1:9" x14ac:dyDescent="0.25">
      <c r="A3" s="7"/>
      <c r="B3" s="7"/>
      <c r="C3" s="564"/>
      <c r="D3" s="5"/>
      <c r="E3" s="6"/>
      <c r="F3" s="6"/>
      <c r="G3" s="6"/>
      <c r="H3" s="5"/>
    </row>
    <row r="4" spans="1:9" x14ac:dyDescent="0.25">
      <c r="A4" s="555"/>
      <c r="B4" s="555"/>
      <c r="C4" s="556"/>
      <c r="D4" s="15"/>
      <c r="E4" s="16"/>
      <c r="F4" s="16"/>
      <c r="G4" s="16"/>
      <c r="H4" s="15"/>
    </row>
    <row r="5" spans="1:9" ht="13" x14ac:dyDescent="0.25">
      <c r="A5" s="555" t="s">
        <v>3096</v>
      </c>
      <c r="B5" s="555"/>
      <c r="C5" s="556"/>
      <c r="D5" s="557" t="s">
        <v>3097</v>
      </c>
      <c r="E5" s="16"/>
      <c r="F5" s="16"/>
      <c r="G5" s="16"/>
      <c r="H5" s="158"/>
    </row>
    <row r="6" spans="1:9" hidden="1" x14ac:dyDescent="0.25">
      <c r="A6" s="555"/>
      <c r="B6" s="555" t="s">
        <v>3098</v>
      </c>
      <c r="C6" s="170"/>
      <c r="D6" s="559" t="s">
        <v>3099</v>
      </c>
      <c r="E6" s="16"/>
      <c r="F6" s="16"/>
      <c r="G6" s="16"/>
      <c r="H6" s="158"/>
    </row>
    <row r="7" spans="1:9" ht="50" hidden="1" x14ac:dyDescent="0.25">
      <c r="A7" s="555"/>
      <c r="B7" s="555"/>
      <c r="C7" s="556" t="s">
        <v>125</v>
      </c>
      <c r="D7" s="577" t="str">
        <f>'C8.8_Patching&amp;Edge Break'!D46</f>
        <v xml:space="preserve">Stone skeletal mix – continuously graded as defined (80mm thickness, PG64H-16(PMB)  grade binder, 20mm maximum size aggregate and design mix level  II) </v>
      </c>
      <c r="E7" s="16" t="s">
        <v>42</v>
      </c>
      <c r="F7" s="16" t="s">
        <v>43</v>
      </c>
      <c r="G7" s="16" t="s">
        <v>44</v>
      </c>
      <c r="H7" s="159"/>
      <c r="I7" s="256"/>
    </row>
    <row r="8" spans="1:9" ht="53" hidden="1" customHeight="1" x14ac:dyDescent="0.25">
      <c r="A8" s="555"/>
      <c r="B8" s="555"/>
      <c r="C8" s="556" t="s">
        <v>128</v>
      </c>
      <c r="D8" s="577" t="str">
        <f>'C8.8_Patching&amp;Edge Break'!D62</f>
        <v>Continuously-graded hot asphalt (Sand skeletal continuously graded hot mix asphalt, NMPS 10mm, level I mix design)</v>
      </c>
      <c r="E8" s="16" t="s">
        <v>42</v>
      </c>
      <c r="F8" s="16" t="s">
        <v>43</v>
      </c>
      <c r="G8" s="16" t="s">
        <v>44</v>
      </c>
      <c r="H8" s="159"/>
      <c r="I8" s="256"/>
    </row>
    <row r="9" spans="1:9" ht="50" hidden="1" x14ac:dyDescent="0.25">
      <c r="A9" s="555"/>
      <c r="B9" s="555"/>
      <c r="C9" s="556" t="s">
        <v>17</v>
      </c>
      <c r="D9" s="237" t="str">
        <f>D43</f>
        <v xml:space="preserve">Stone skeletal mix – continuously graded as defined (80mm thickness, PG64H-16(PMB)  grade binder, 20mm maximum size aggregate and design mix level  II) </v>
      </c>
      <c r="E9" s="16" t="s">
        <v>42</v>
      </c>
      <c r="F9" s="16" t="s">
        <v>43</v>
      </c>
      <c r="G9" s="16" t="s">
        <v>44</v>
      </c>
      <c r="H9" s="159"/>
      <c r="I9" s="256"/>
    </row>
    <row r="10" spans="1:9" ht="50" hidden="1" x14ac:dyDescent="0.25">
      <c r="A10" s="555"/>
      <c r="B10" s="555"/>
      <c r="C10" s="556" t="s">
        <v>18</v>
      </c>
      <c r="D10" s="577" t="str">
        <f>D63</f>
        <v xml:space="preserve">Stone skeletal mix – continuously graded as defined (40mm thickness, PG64H-16(PMB)  grade binder, 20mm maximum size aggregate and design mix level  II) </v>
      </c>
      <c r="E10" s="16" t="s">
        <v>42</v>
      </c>
      <c r="F10" s="16" t="s">
        <v>43</v>
      </c>
      <c r="G10" s="16" t="s">
        <v>44</v>
      </c>
      <c r="H10" s="159"/>
      <c r="I10" s="256"/>
    </row>
    <row r="11" spans="1:9" ht="26" hidden="1" x14ac:dyDescent="0.25">
      <c r="A11" s="555"/>
      <c r="B11" s="555"/>
      <c r="C11" s="556" t="s">
        <v>128</v>
      </c>
      <c r="D11" s="237" t="s">
        <v>3100</v>
      </c>
      <c r="E11" s="16" t="s">
        <v>42</v>
      </c>
      <c r="F11" s="16" t="s">
        <v>43</v>
      </c>
      <c r="G11" s="16" t="s">
        <v>44</v>
      </c>
      <c r="H11" s="159"/>
      <c r="I11" s="256"/>
    </row>
    <row r="12" spans="1:9" ht="14.25" hidden="1" customHeight="1" x14ac:dyDescent="0.25">
      <c r="A12" s="555"/>
      <c r="B12" s="555"/>
      <c r="C12" s="556" t="s">
        <v>17</v>
      </c>
      <c r="D12" s="237" t="s">
        <v>3101</v>
      </c>
      <c r="E12" s="16" t="s">
        <v>42</v>
      </c>
      <c r="F12" s="16" t="s">
        <v>43</v>
      </c>
      <c r="G12" s="16" t="s">
        <v>44</v>
      </c>
      <c r="H12" s="159"/>
      <c r="I12" s="256"/>
    </row>
    <row r="13" spans="1:9" ht="26" hidden="1" x14ac:dyDescent="0.25">
      <c r="A13" s="555"/>
      <c r="B13" s="555"/>
      <c r="C13" s="556" t="s">
        <v>18</v>
      </c>
      <c r="D13" s="237" t="s">
        <v>3102</v>
      </c>
      <c r="E13" s="16" t="s">
        <v>42</v>
      </c>
      <c r="F13" s="16" t="s">
        <v>43</v>
      </c>
      <c r="G13" s="16" t="s">
        <v>44</v>
      </c>
      <c r="H13" s="159"/>
      <c r="I13" s="256"/>
    </row>
    <row r="14" spans="1:9" ht="13" hidden="1" x14ac:dyDescent="0.25">
      <c r="A14" s="555"/>
      <c r="B14" s="555"/>
      <c r="C14" s="556" t="s">
        <v>19</v>
      </c>
      <c r="D14" s="237" t="s">
        <v>3103</v>
      </c>
      <c r="E14" s="16" t="s">
        <v>42</v>
      </c>
      <c r="F14" s="16" t="s">
        <v>43</v>
      </c>
      <c r="G14" s="16" t="s">
        <v>44</v>
      </c>
      <c r="H14" s="159"/>
      <c r="I14" s="256"/>
    </row>
    <row r="15" spans="1:9" ht="25.5" hidden="1" x14ac:dyDescent="0.25">
      <c r="A15" s="555"/>
      <c r="B15" s="555"/>
      <c r="C15" s="556" t="s">
        <v>133</v>
      </c>
      <c r="D15" s="237" t="s">
        <v>3104</v>
      </c>
      <c r="E15" s="16" t="s">
        <v>42</v>
      </c>
      <c r="F15" s="16" t="s">
        <v>43</v>
      </c>
      <c r="G15" s="16" t="s">
        <v>44</v>
      </c>
      <c r="H15" s="159"/>
      <c r="I15" s="256"/>
    </row>
    <row r="16" spans="1:9" ht="26" hidden="1" x14ac:dyDescent="0.25">
      <c r="A16" s="555"/>
      <c r="B16" s="555"/>
      <c r="C16" s="556" t="s">
        <v>143</v>
      </c>
      <c r="D16" s="237" t="s">
        <v>3105</v>
      </c>
      <c r="E16" s="16" t="s">
        <v>42</v>
      </c>
      <c r="F16" s="16" t="s">
        <v>43</v>
      </c>
      <c r="G16" s="16" t="s">
        <v>44</v>
      </c>
      <c r="H16" s="159"/>
      <c r="I16" s="256"/>
    </row>
    <row r="17" spans="1:9" x14ac:dyDescent="0.25">
      <c r="A17" s="555"/>
      <c r="B17" s="555" t="s">
        <v>3106</v>
      </c>
      <c r="C17" s="170"/>
      <c r="D17" s="237" t="s">
        <v>3107</v>
      </c>
      <c r="E17" s="16"/>
      <c r="F17" s="16"/>
      <c r="G17" s="16"/>
      <c r="H17" s="158"/>
    </row>
    <row r="18" spans="1:9" ht="26" x14ac:dyDescent="0.25">
      <c r="A18" s="555"/>
      <c r="B18" s="555"/>
      <c r="C18" s="556" t="s">
        <v>125</v>
      </c>
      <c r="D18" s="559" t="s">
        <v>3108</v>
      </c>
      <c r="E18" s="16"/>
      <c r="F18" s="16"/>
      <c r="G18" s="16"/>
      <c r="H18" s="159"/>
      <c r="I18" s="256"/>
    </row>
    <row r="19" spans="1:9" ht="50" x14ac:dyDescent="0.25">
      <c r="A19" s="555"/>
      <c r="B19" s="555"/>
      <c r="C19" s="556"/>
      <c r="D19" s="559" t="str">
        <f>D43</f>
        <v xml:space="preserve">Stone skeletal mix – continuously graded as defined (80mm thickness, PG64H-16(PMB)  grade binder, 20mm maximum size aggregate and design mix level  II) </v>
      </c>
      <c r="E19" s="16" t="s">
        <v>42</v>
      </c>
      <c r="F19" s="16" t="s">
        <v>43</v>
      </c>
      <c r="G19" s="16" t="s">
        <v>44</v>
      </c>
      <c r="H19" s="157"/>
      <c r="I19" s="256"/>
    </row>
    <row r="20" spans="1:9" ht="50" x14ac:dyDescent="0.25">
      <c r="A20" s="555"/>
      <c r="B20" s="555"/>
      <c r="C20" s="556"/>
      <c r="D20" s="559" t="str">
        <f>D63</f>
        <v xml:space="preserve">Stone skeletal mix – continuously graded as defined (40mm thickness, PG64H-16(PMB)  grade binder, 20mm maximum size aggregate and design mix level  II) </v>
      </c>
      <c r="E20" s="16" t="s">
        <v>42</v>
      </c>
      <c r="F20" s="16" t="s">
        <v>43</v>
      </c>
      <c r="G20" s="16" t="s">
        <v>44</v>
      </c>
      <c r="H20" s="157"/>
      <c r="I20" s="256"/>
    </row>
    <row r="21" spans="1:9" hidden="1" x14ac:dyDescent="0.25">
      <c r="A21" s="555"/>
      <c r="B21" s="555"/>
      <c r="C21" s="556"/>
      <c r="D21" s="559"/>
      <c r="E21" s="16"/>
      <c r="F21" s="16"/>
      <c r="G21" s="16"/>
      <c r="H21" s="159"/>
      <c r="I21" s="256"/>
    </row>
    <row r="22" spans="1:9" ht="26" hidden="1" x14ac:dyDescent="0.25">
      <c r="A22" s="555"/>
      <c r="B22" s="555"/>
      <c r="C22" s="556" t="s">
        <v>128</v>
      </c>
      <c r="D22" s="559" t="s">
        <v>3109</v>
      </c>
      <c r="E22" s="16" t="s">
        <v>42</v>
      </c>
      <c r="F22" s="16" t="s">
        <v>43</v>
      </c>
      <c r="G22" s="16" t="s">
        <v>44</v>
      </c>
      <c r="H22" s="516"/>
      <c r="I22" s="256"/>
    </row>
    <row r="23" spans="1:9" ht="26" hidden="1" x14ac:dyDescent="0.25">
      <c r="A23" s="555"/>
      <c r="B23" s="555"/>
      <c r="C23" s="556" t="s">
        <v>17</v>
      </c>
      <c r="D23" s="559" t="s">
        <v>3110</v>
      </c>
      <c r="E23" s="16" t="s">
        <v>42</v>
      </c>
      <c r="F23" s="16" t="s">
        <v>43</v>
      </c>
      <c r="G23" s="16" t="s">
        <v>44</v>
      </c>
      <c r="H23" s="516"/>
      <c r="I23" s="256"/>
    </row>
    <row r="24" spans="1:9" ht="26" hidden="1" x14ac:dyDescent="0.25">
      <c r="A24" s="555"/>
      <c r="B24" s="555"/>
      <c r="C24" s="556" t="s">
        <v>18</v>
      </c>
      <c r="D24" s="559" t="s">
        <v>3111</v>
      </c>
      <c r="E24" s="16" t="s">
        <v>42</v>
      </c>
      <c r="F24" s="16" t="s">
        <v>43</v>
      </c>
      <c r="G24" s="16" t="s">
        <v>44</v>
      </c>
      <c r="H24" s="516"/>
      <c r="I24" s="256"/>
    </row>
    <row r="25" spans="1:9" ht="26" hidden="1" x14ac:dyDescent="0.25">
      <c r="A25" s="555"/>
      <c r="B25" s="555"/>
      <c r="C25" s="556" t="s">
        <v>19</v>
      </c>
      <c r="D25" s="559" t="s">
        <v>3112</v>
      </c>
      <c r="E25" s="16" t="s">
        <v>42</v>
      </c>
      <c r="F25" s="16" t="s">
        <v>43</v>
      </c>
      <c r="G25" s="16" t="s">
        <v>44</v>
      </c>
      <c r="H25" s="516"/>
      <c r="I25" s="256"/>
    </row>
    <row r="26" spans="1:9" ht="13" hidden="1" x14ac:dyDescent="0.25">
      <c r="A26" s="555" t="s">
        <v>3113</v>
      </c>
      <c r="B26" s="555"/>
      <c r="C26" s="556"/>
      <c r="D26" s="557" t="s">
        <v>3114</v>
      </c>
      <c r="E26" s="16"/>
      <c r="F26" s="16"/>
      <c r="G26" s="512"/>
      <c r="H26" s="158"/>
    </row>
    <row r="27" spans="1:9" ht="26" hidden="1" x14ac:dyDescent="0.25">
      <c r="A27" s="555"/>
      <c r="B27" s="555" t="s">
        <v>3115</v>
      </c>
      <c r="C27" s="556"/>
      <c r="D27" s="15" t="s">
        <v>3116</v>
      </c>
      <c r="E27" s="16" t="s">
        <v>1737</v>
      </c>
      <c r="F27" s="16"/>
      <c r="G27" s="512"/>
      <c r="H27" s="540">
        <f>F27*G27</f>
        <v>0</v>
      </c>
      <c r="I27" s="256"/>
    </row>
    <row r="28" spans="1:9" ht="25" hidden="1" x14ac:dyDescent="0.25">
      <c r="A28" s="555"/>
      <c r="B28" s="555" t="s">
        <v>3117</v>
      </c>
      <c r="C28" s="556"/>
      <c r="D28" s="559" t="s">
        <v>3118</v>
      </c>
      <c r="E28" s="16" t="s">
        <v>1737</v>
      </c>
      <c r="F28" s="16"/>
      <c r="G28" s="512"/>
      <c r="H28" s="540">
        <f>F28*G28</f>
        <v>0</v>
      </c>
    </row>
    <row r="29" spans="1:9" ht="13" x14ac:dyDescent="0.25">
      <c r="A29" s="555" t="s">
        <v>3119</v>
      </c>
      <c r="B29" s="555"/>
      <c r="C29" s="556"/>
      <c r="D29" s="557" t="s">
        <v>3120</v>
      </c>
      <c r="E29" s="16"/>
      <c r="F29" s="16"/>
      <c r="G29" s="512"/>
      <c r="H29" s="158"/>
    </row>
    <row r="30" spans="1:9" ht="25" x14ac:dyDescent="0.25">
      <c r="A30" s="555"/>
      <c r="B30" s="555" t="s">
        <v>3121</v>
      </c>
      <c r="C30" s="556"/>
      <c r="D30" s="559" t="s">
        <v>3122</v>
      </c>
      <c r="E30" s="16" t="s">
        <v>1421</v>
      </c>
      <c r="F30" s="16">
        <v>240</v>
      </c>
      <c r="G30" s="513"/>
      <c r="H30" s="540">
        <f>F30*G30</f>
        <v>0</v>
      </c>
    </row>
    <row r="31" spans="1:9" ht="25" x14ac:dyDescent="0.25">
      <c r="A31" s="555"/>
      <c r="B31" s="555" t="s">
        <v>3123</v>
      </c>
      <c r="C31" s="556"/>
      <c r="D31" s="559" t="s">
        <v>3124</v>
      </c>
      <c r="E31" s="16" t="s">
        <v>1421</v>
      </c>
      <c r="F31" s="16">
        <v>12</v>
      </c>
      <c r="G31" s="513"/>
      <c r="H31" s="540">
        <f>F31*G31</f>
        <v>0</v>
      </c>
    </row>
    <row r="32" spans="1:9" ht="25" hidden="1" x14ac:dyDescent="0.25">
      <c r="A32" s="555"/>
      <c r="B32" s="555" t="s">
        <v>3125</v>
      </c>
      <c r="C32" s="556"/>
      <c r="D32" s="559" t="s">
        <v>3126</v>
      </c>
      <c r="E32" s="16" t="s">
        <v>1421</v>
      </c>
      <c r="F32" s="16"/>
      <c r="G32" s="512"/>
      <c r="H32" s="540">
        <f>F32*G32</f>
        <v>0</v>
      </c>
    </row>
    <row r="33" spans="1:9" ht="39" hidden="1" x14ac:dyDescent="0.25">
      <c r="A33" s="555"/>
      <c r="B33" s="555" t="s">
        <v>3127</v>
      </c>
      <c r="C33" s="556"/>
      <c r="D33" s="559" t="s">
        <v>3128</v>
      </c>
      <c r="E33" s="16" t="s">
        <v>1421</v>
      </c>
      <c r="F33" s="16"/>
      <c r="G33" s="512"/>
      <c r="H33" s="540">
        <f>F33*G33</f>
        <v>0</v>
      </c>
      <c r="I33" s="256"/>
    </row>
    <row r="34" spans="1:9" ht="13" x14ac:dyDescent="0.25">
      <c r="A34" s="555" t="s">
        <v>3129</v>
      </c>
      <c r="B34" s="555"/>
      <c r="C34" s="556"/>
      <c r="D34" s="557" t="s">
        <v>3130</v>
      </c>
      <c r="E34" s="16"/>
      <c r="F34" s="16"/>
      <c r="G34" s="512"/>
      <c r="H34" s="158"/>
    </row>
    <row r="35" spans="1:9" hidden="1" x14ac:dyDescent="0.25">
      <c r="A35" s="555"/>
      <c r="B35" s="555" t="s">
        <v>3131</v>
      </c>
      <c r="C35" s="556"/>
      <c r="D35" s="559" t="s">
        <v>3132</v>
      </c>
      <c r="E35" s="16"/>
      <c r="F35" s="16"/>
      <c r="G35" s="512"/>
      <c r="H35" s="158"/>
    </row>
    <row r="36" spans="1:9" ht="38.5" hidden="1" x14ac:dyDescent="0.25">
      <c r="A36" s="555"/>
      <c r="B36" s="555"/>
      <c r="C36" s="556" t="s">
        <v>125</v>
      </c>
      <c r="D36" s="15" t="s">
        <v>3133</v>
      </c>
      <c r="E36" s="16" t="s">
        <v>1737</v>
      </c>
      <c r="F36" s="16"/>
      <c r="G36" s="512"/>
      <c r="H36" s="540">
        <f>F36*G36</f>
        <v>0</v>
      </c>
      <c r="I36" s="256"/>
    </row>
    <row r="37" spans="1:9" ht="38.5" hidden="1" x14ac:dyDescent="0.25">
      <c r="A37" s="555"/>
      <c r="B37" s="555"/>
      <c r="C37" s="556" t="s">
        <v>128</v>
      </c>
      <c r="D37" s="559" t="s">
        <v>3134</v>
      </c>
      <c r="E37" s="16" t="s">
        <v>1737</v>
      </c>
      <c r="F37" s="16"/>
      <c r="G37" s="512"/>
      <c r="H37" s="540">
        <f>F37*G37</f>
        <v>0</v>
      </c>
      <c r="I37" s="256"/>
    </row>
    <row r="38" spans="1:9" ht="38.5" hidden="1" x14ac:dyDescent="0.25">
      <c r="A38" s="555"/>
      <c r="B38" s="555"/>
      <c r="C38" s="556" t="s">
        <v>17</v>
      </c>
      <c r="D38" s="15" t="s">
        <v>3135</v>
      </c>
      <c r="E38" s="16" t="s">
        <v>1737</v>
      </c>
      <c r="F38" s="16"/>
      <c r="G38" s="512"/>
      <c r="H38" s="540">
        <f>F38*G38</f>
        <v>0</v>
      </c>
      <c r="I38" s="256"/>
    </row>
    <row r="39" spans="1:9" ht="51.5" hidden="1" x14ac:dyDescent="0.25">
      <c r="A39" s="555"/>
      <c r="B39" s="555"/>
      <c r="C39" s="556" t="s">
        <v>18</v>
      </c>
      <c r="D39" s="15" t="s">
        <v>3136</v>
      </c>
      <c r="E39" s="16" t="s">
        <v>1737</v>
      </c>
      <c r="F39" s="16"/>
      <c r="G39" s="512"/>
      <c r="H39" s="540">
        <f>F39*G39</f>
        <v>0</v>
      </c>
      <c r="I39" s="256"/>
    </row>
    <row r="40" spans="1:9" ht="37.5" hidden="1" x14ac:dyDescent="0.25">
      <c r="A40" s="555"/>
      <c r="B40" s="555"/>
      <c r="C40" s="556" t="s">
        <v>19</v>
      </c>
      <c r="D40" s="15" t="s">
        <v>3137</v>
      </c>
      <c r="E40" s="16" t="s">
        <v>1737</v>
      </c>
      <c r="F40" s="16"/>
      <c r="G40" s="512"/>
      <c r="H40" s="540">
        <f>F40*G40</f>
        <v>0</v>
      </c>
      <c r="I40" s="256"/>
    </row>
    <row r="41" spans="1:9" ht="26" hidden="1" x14ac:dyDescent="0.25">
      <c r="A41" s="555"/>
      <c r="B41" s="555"/>
      <c r="C41" s="556"/>
      <c r="D41" s="578" t="s">
        <v>3138</v>
      </c>
      <c r="E41" s="16"/>
      <c r="F41" s="16"/>
      <c r="G41" s="512"/>
      <c r="H41" s="158"/>
      <c r="I41" s="256"/>
    </row>
    <row r="42" spans="1:9" x14ac:dyDescent="0.25">
      <c r="A42" s="555"/>
      <c r="B42" s="555" t="s">
        <v>3139</v>
      </c>
      <c r="C42" s="556"/>
      <c r="D42" s="559" t="s">
        <v>3140</v>
      </c>
      <c r="E42" s="16"/>
      <c r="F42" s="16"/>
      <c r="G42" s="512"/>
      <c r="H42" s="158"/>
    </row>
    <row r="43" spans="1:9" ht="50" x14ac:dyDescent="0.25">
      <c r="A43" s="555"/>
      <c r="B43" s="555"/>
      <c r="C43" s="556" t="s">
        <v>125</v>
      </c>
      <c r="D43" s="559" t="s">
        <v>5748</v>
      </c>
      <c r="E43" s="16" t="s">
        <v>76</v>
      </c>
      <c r="F43" s="16">
        <v>700</v>
      </c>
      <c r="G43" s="513"/>
      <c r="H43" s="540">
        <f>F43*G43</f>
        <v>0</v>
      </c>
      <c r="I43" s="256"/>
    </row>
    <row r="44" spans="1:9" ht="38.5" hidden="1" x14ac:dyDescent="0.25">
      <c r="A44" s="555"/>
      <c r="B44" s="555"/>
      <c r="C44" s="556" t="s">
        <v>128</v>
      </c>
      <c r="D44" s="559" t="s">
        <v>3141</v>
      </c>
      <c r="E44" s="16" t="s">
        <v>76</v>
      </c>
      <c r="F44" s="16"/>
      <c r="G44" s="512"/>
      <c r="H44" s="540">
        <f>F44*G44</f>
        <v>0</v>
      </c>
      <c r="I44" s="256"/>
    </row>
    <row r="45" spans="1:9" ht="51.5" hidden="1" x14ac:dyDescent="0.25">
      <c r="A45" s="555"/>
      <c r="B45" s="555"/>
      <c r="C45" s="556" t="s">
        <v>17</v>
      </c>
      <c r="D45" s="559" t="s">
        <v>3142</v>
      </c>
      <c r="E45" s="16" t="s">
        <v>76</v>
      </c>
      <c r="F45" s="16"/>
      <c r="G45" s="512"/>
      <c r="H45" s="540">
        <f>F45*G45</f>
        <v>0</v>
      </c>
      <c r="I45" s="256"/>
    </row>
    <row r="46" spans="1:9" ht="51.5" hidden="1" x14ac:dyDescent="0.25">
      <c r="A46" s="555"/>
      <c r="B46" s="555"/>
      <c r="C46" s="556" t="s">
        <v>18</v>
      </c>
      <c r="D46" s="559" t="s">
        <v>3136</v>
      </c>
      <c r="E46" s="16" t="s">
        <v>76</v>
      </c>
      <c r="F46" s="16"/>
      <c r="G46" s="512"/>
      <c r="H46" s="540">
        <f>F46*G46</f>
        <v>0</v>
      </c>
      <c r="I46" s="256"/>
    </row>
    <row r="47" spans="1:9" ht="50" hidden="1" x14ac:dyDescent="0.25">
      <c r="A47" s="555"/>
      <c r="B47" s="555"/>
      <c r="C47" s="556" t="s">
        <v>19</v>
      </c>
      <c r="D47" s="559" t="s">
        <v>3143</v>
      </c>
      <c r="E47" s="16" t="s">
        <v>76</v>
      </c>
      <c r="F47" s="16"/>
      <c r="G47" s="512"/>
      <c r="H47" s="540">
        <f>F47*G47</f>
        <v>0</v>
      </c>
      <c r="I47" s="256"/>
    </row>
    <row r="48" spans="1:9" ht="26" x14ac:dyDescent="0.25">
      <c r="A48" s="555"/>
      <c r="B48" s="555"/>
      <c r="C48" s="556"/>
      <c r="D48" s="578" t="s">
        <v>3138</v>
      </c>
      <c r="E48" s="16"/>
      <c r="F48" s="16"/>
      <c r="G48" s="512"/>
      <c r="H48" s="158"/>
      <c r="I48" s="256"/>
    </row>
    <row r="49" spans="1:9" ht="13" x14ac:dyDescent="0.25">
      <c r="A49" s="555" t="s">
        <v>3144</v>
      </c>
      <c r="B49" s="555"/>
      <c r="C49" s="556"/>
      <c r="D49" s="557" t="s">
        <v>3145</v>
      </c>
      <c r="E49" s="16"/>
      <c r="F49" s="16"/>
      <c r="G49" s="512"/>
      <c r="H49" s="158"/>
    </row>
    <row r="50" spans="1:9" hidden="1" x14ac:dyDescent="0.25">
      <c r="A50" s="555"/>
      <c r="B50" s="555" t="s">
        <v>3146</v>
      </c>
      <c r="C50" s="556"/>
      <c r="D50" s="559" t="s">
        <v>3147</v>
      </c>
      <c r="E50" s="16"/>
      <c r="F50" s="16"/>
      <c r="G50" s="512"/>
      <c r="H50" s="158"/>
    </row>
    <row r="51" spans="1:9" ht="38.5" hidden="1" x14ac:dyDescent="0.25">
      <c r="A51" s="555"/>
      <c r="B51" s="555"/>
      <c r="C51" s="556" t="s">
        <v>125</v>
      </c>
      <c r="D51" s="559" t="s">
        <v>3148</v>
      </c>
      <c r="E51" s="16" t="s">
        <v>1737</v>
      </c>
      <c r="F51" s="16"/>
      <c r="G51" s="512"/>
      <c r="H51" s="540">
        <f t="shared" ref="H51:H59" si="0">F51*G51</f>
        <v>0</v>
      </c>
      <c r="I51" s="256"/>
    </row>
    <row r="52" spans="1:9" ht="26" hidden="1" x14ac:dyDescent="0.25">
      <c r="A52" s="555"/>
      <c r="B52" s="555"/>
      <c r="C52" s="556" t="s">
        <v>128</v>
      </c>
      <c r="D52" s="559" t="s">
        <v>3149</v>
      </c>
      <c r="E52" s="16" t="s">
        <v>1737</v>
      </c>
      <c r="F52" s="16"/>
      <c r="G52" s="512"/>
      <c r="H52" s="540">
        <f t="shared" si="0"/>
        <v>0</v>
      </c>
      <c r="I52" s="256"/>
    </row>
    <row r="53" spans="1:9" ht="25.5" hidden="1" x14ac:dyDescent="0.25">
      <c r="A53" s="555"/>
      <c r="B53" s="555"/>
      <c r="C53" s="556" t="s">
        <v>17</v>
      </c>
      <c r="D53" s="559" t="s">
        <v>3150</v>
      </c>
      <c r="E53" s="16" t="s">
        <v>1737</v>
      </c>
      <c r="F53" s="16"/>
      <c r="G53" s="512"/>
      <c r="H53" s="540">
        <f t="shared" si="0"/>
        <v>0</v>
      </c>
      <c r="I53" s="256"/>
    </row>
    <row r="54" spans="1:9" ht="25.5" hidden="1" x14ac:dyDescent="0.25">
      <c r="A54" s="555"/>
      <c r="B54" s="555"/>
      <c r="C54" s="556" t="s">
        <v>18</v>
      </c>
      <c r="D54" s="559" t="s">
        <v>3151</v>
      </c>
      <c r="E54" s="16" t="s">
        <v>1737</v>
      </c>
      <c r="F54" s="16"/>
      <c r="G54" s="512"/>
      <c r="H54" s="540">
        <f t="shared" si="0"/>
        <v>0</v>
      </c>
      <c r="I54" s="256"/>
    </row>
    <row r="55" spans="1:9" ht="38.5" hidden="1" x14ac:dyDescent="0.25">
      <c r="A55" s="555"/>
      <c r="B55" s="555"/>
      <c r="C55" s="556" t="s">
        <v>19</v>
      </c>
      <c r="D55" s="559" t="s">
        <v>3152</v>
      </c>
      <c r="E55" s="16" t="s">
        <v>1737</v>
      </c>
      <c r="F55" s="16"/>
      <c r="G55" s="512"/>
      <c r="H55" s="540">
        <f t="shared" si="0"/>
        <v>0</v>
      </c>
      <c r="I55" s="256"/>
    </row>
    <row r="56" spans="1:9" ht="26" hidden="1" x14ac:dyDescent="0.25">
      <c r="A56" s="555"/>
      <c r="B56" s="555"/>
      <c r="C56" s="556" t="s">
        <v>133</v>
      </c>
      <c r="D56" s="559" t="s">
        <v>3153</v>
      </c>
      <c r="E56" s="16" t="s">
        <v>1737</v>
      </c>
      <c r="F56" s="16"/>
      <c r="G56" s="512"/>
      <c r="H56" s="540">
        <f t="shared" si="0"/>
        <v>0</v>
      </c>
      <c r="I56" s="256"/>
    </row>
    <row r="57" spans="1:9" ht="26" hidden="1" x14ac:dyDescent="0.25">
      <c r="A57" s="555"/>
      <c r="B57" s="555"/>
      <c r="C57" s="556" t="s">
        <v>143</v>
      </c>
      <c r="D57" s="559" t="s">
        <v>3154</v>
      </c>
      <c r="E57" s="16" t="s">
        <v>1737</v>
      </c>
      <c r="F57" s="16"/>
      <c r="G57" s="512"/>
      <c r="H57" s="540">
        <f t="shared" si="0"/>
        <v>0</v>
      </c>
      <c r="I57" s="256"/>
    </row>
    <row r="58" spans="1:9" ht="51.5" hidden="1" x14ac:dyDescent="0.25">
      <c r="A58" s="555"/>
      <c r="B58" s="555"/>
      <c r="C58" s="556" t="s">
        <v>145</v>
      </c>
      <c r="D58" s="559" t="s">
        <v>3136</v>
      </c>
      <c r="E58" s="16" t="s">
        <v>1737</v>
      </c>
      <c r="F58" s="16"/>
      <c r="G58" s="512"/>
      <c r="H58" s="540">
        <f t="shared" si="0"/>
        <v>0</v>
      </c>
      <c r="I58" s="256"/>
    </row>
    <row r="59" spans="1:9" ht="50" hidden="1" x14ac:dyDescent="0.25">
      <c r="A59" s="555"/>
      <c r="B59" s="555"/>
      <c r="C59" s="556" t="s">
        <v>543</v>
      </c>
      <c r="D59" s="559" t="s">
        <v>3143</v>
      </c>
      <c r="E59" s="16" t="s">
        <v>1737</v>
      </c>
      <c r="F59" s="16"/>
      <c r="G59" s="512"/>
      <c r="H59" s="540">
        <f t="shared" si="0"/>
        <v>0</v>
      </c>
      <c r="I59" s="256"/>
    </row>
    <row r="60" spans="1:9" ht="26" hidden="1" x14ac:dyDescent="0.25">
      <c r="A60" s="555"/>
      <c r="B60" s="555"/>
      <c r="C60" s="556"/>
      <c r="D60" s="578" t="s">
        <v>3138</v>
      </c>
      <c r="E60" s="16"/>
      <c r="F60" s="16"/>
      <c r="G60" s="512"/>
      <c r="H60" s="158"/>
      <c r="I60" s="256"/>
    </row>
    <row r="61" spans="1:9" x14ac:dyDescent="0.25">
      <c r="A61" s="555"/>
      <c r="B61" s="555" t="s">
        <v>3155</v>
      </c>
      <c r="C61" s="556"/>
      <c r="D61" s="559" t="s">
        <v>3140</v>
      </c>
      <c r="E61" s="16"/>
      <c r="F61" s="16"/>
      <c r="G61" s="512"/>
      <c r="H61" s="158"/>
    </row>
    <row r="62" spans="1:9" x14ac:dyDescent="0.25">
      <c r="A62" s="555"/>
      <c r="B62" s="555"/>
      <c r="C62" s="556" t="s">
        <v>125</v>
      </c>
      <c r="D62" s="559" t="s">
        <v>3099</v>
      </c>
      <c r="E62" s="16"/>
      <c r="F62" s="16"/>
      <c r="G62" s="512"/>
      <c r="H62" s="158"/>
    </row>
    <row r="63" spans="1:9" s="579" customFormat="1" ht="63" customHeight="1" x14ac:dyDescent="0.25">
      <c r="A63" s="555"/>
      <c r="B63" s="555"/>
      <c r="C63" s="556" t="s">
        <v>543</v>
      </c>
      <c r="D63" s="559" t="s">
        <v>5839</v>
      </c>
      <c r="E63" s="16" t="s">
        <v>76</v>
      </c>
      <c r="F63" s="16">
        <v>400</v>
      </c>
      <c r="G63" s="513"/>
      <c r="H63" s="540">
        <f t="shared" ref="H63" si="1">F63*G63</f>
        <v>0</v>
      </c>
      <c r="I63" s="423"/>
    </row>
    <row r="64" spans="1:9" ht="26" hidden="1" x14ac:dyDescent="0.25">
      <c r="A64" s="555"/>
      <c r="B64" s="555"/>
      <c r="C64" s="556" t="s">
        <v>128</v>
      </c>
      <c r="D64" s="559" t="s">
        <v>3149</v>
      </c>
      <c r="E64" s="16" t="s">
        <v>76</v>
      </c>
      <c r="F64" s="16"/>
      <c r="G64" s="512"/>
      <c r="H64" s="540">
        <f t="shared" ref="H64:H70" si="2">F64*G64</f>
        <v>0</v>
      </c>
      <c r="I64" s="256"/>
    </row>
    <row r="65" spans="1:9" ht="25.5" hidden="1" x14ac:dyDescent="0.25">
      <c r="A65" s="555"/>
      <c r="B65" s="555"/>
      <c r="C65" s="556" t="s">
        <v>17</v>
      </c>
      <c r="D65" s="559" t="s">
        <v>3156</v>
      </c>
      <c r="E65" s="16" t="s">
        <v>76</v>
      </c>
      <c r="F65" s="16"/>
      <c r="G65" s="512"/>
      <c r="H65" s="540">
        <f t="shared" si="2"/>
        <v>0</v>
      </c>
      <c r="I65" s="256"/>
    </row>
    <row r="66" spans="1:9" ht="25.5" hidden="1" x14ac:dyDescent="0.25">
      <c r="A66" s="555"/>
      <c r="B66" s="555"/>
      <c r="C66" s="556" t="s">
        <v>18</v>
      </c>
      <c r="D66" s="559" t="s">
        <v>3157</v>
      </c>
      <c r="E66" s="16" t="s">
        <v>76</v>
      </c>
      <c r="F66" s="16"/>
      <c r="G66" s="512"/>
      <c r="H66" s="540">
        <f t="shared" si="2"/>
        <v>0</v>
      </c>
      <c r="I66" s="256"/>
    </row>
    <row r="67" spans="1:9" ht="51.5" hidden="1" x14ac:dyDescent="0.25">
      <c r="A67" s="555"/>
      <c r="B67" s="555"/>
      <c r="C67" s="556" t="s">
        <v>19</v>
      </c>
      <c r="D67" s="559" t="s">
        <v>3158</v>
      </c>
      <c r="E67" s="16" t="s">
        <v>76</v>
      </c>
      <c r="F67" s="16"/>
      <c r="G67" s="512"/>
      <c r="H67" s="540">
        <f t="shared" si="2"/>
        <v>0</v>
      </c>
      <c r="I67" s="256"/>
    </row>
    <row r="68" spans="1:9" ht="26" hidden="1" x14ac:dyDescent="0.25">
      <c r="A68" s="555"/>
      <c r="B68" s="555"/>
      <c r="C68" s="556" t="s">
        <v>133</v>
      </c>
      <c r="D68" s="559" t="s">
        <v>3159</v>
      </c>
      <c r="E68" s="16" t="s">
        <v>76</v>
      </c>
      <c r="F68" s="16"/>
      <c r="G68" s="512"/>
      <c r="H68" s="540">
        <f t="shared" si="2"/>
        <v>0</v>
      </c>
      <c r="I68" s="256"/>
    </row>
    <row r="69" spans="1:9" ht="51.5" hidden="1" x14ac:dyDescent="0.25">
      <c r="A69" s="555"/>
      <c r="B69" s="555"/>
      <c r="C69" s="556" t="s">
        <v>143</v>
      </c>
      <c r="D69" s="15" t="s">
        <v>3136</v>
      </c>
      <c r="E69" s="16" t="s">
        <v>76</v>
      </c>
      <c r="F69" s="16"/>
      <c r="G69" s="512"/>
      <c r="H69" s="540">
        <f t="shared" si="2"/>
        <v>0</v>
      </c>
      <c r="I69" s="256"/>
    </row>
    <row r="70" spans="1:9" ht="50" hidden="1" x14ac:dyDescent="0.25">
      <c r="A70" s="555"/>
      <c r="B70" s="555"/>
      <c r="C70" s="556" t="s">
        <v>145</v>
      </c>
      <c r="D70" s="15" t="s">
        <v>3143</v>
      </c>
      <c r="E70" s="16" t="s">
        <v>76</v>
      </c>
      <c r="F70" s="16"/>
      <c r="G70" s="512"/>
      <c r="H70" s="540">
        <f t="shared" si="2"/>
        <v>0</v>
      </c>
      <c r="I70" s="256"/>
    </row>
    <row r="71" spans="1:9" ht="26" hidden="1" x14ac:dyDescent="0.25">
      <c r="A71" s="555"/>
      <c r="B71" s="555"/>
      <c r="C71" s="556"/>
      <c r="D71" s="578" t="s">
        <v>3138</v>
      </c>
      <c r="E71" s="170"/>
      <c r="F71" s="16"/>
      <c r="G71" s="512"/>
      <c r="H71" s="158"/>
      <c r="I71" s="256"/>
    </row>
    <row r="72" spans="1:9" ht="52" hidden="1" x14ac:dyDescent="0.25">
      <c r="A72" s="555" t="s">
        <v>3160</v>
      </c>
      <c r="B72" s="555"/>
      <c r="C72" s="556"/>
      <c r="D72" s="557" t="s">
        <v>3161</v>
      </c>
      <c r="E72" s="16" t="s">
        <v>76</v>
      </c>
      <c r="F72" s="16"/>
      <c r="G72" s="512"/>
      <c r="H72" s="540">
        <f>F72*G72</f>
        <v>0</v>
      </c>
    </row>
    <row r="73" spans="1:9" ht="26" hidden="1" x14ac:dyDescent="0.25">
      <c r="A73" s="555" t="s">
        <v>3162</v>
      </c>
      <c r="B73" s="555"/>
      <c r="C73" s="556"/>
      <c r="D73" s="557" t="s">
        <v>3163</v>
      </c>
      <c r="E73" s="170"/>
      <c r="F73" s="16"/>
      <c r="G73" s="512"/>
      <c r="H73" s="158"/>
    </row>
    <row r="74" spans="1:9" ht="51.5" hidden="1" x14ac:dyDescent="0.25">
      <c r="A74" s="555"/>
      <c r="B74" s="555" t="s">
        <v>3164</v>
      </c>
      <c r="C74" s="556"/>
      <c r="D74" s="559" t="s">
        <v>3165</v>
      </c>
      <c r="E74" s="16" t="s">
        <v>1737</v>
      </c>
      <c r="F74" s="16"/>
      <c r="G74" s="512"/>
      <c r="H74" s="540">
        <f>F74*G74</f>
        <v>0</v>
      </c>
      <c r="I74" s="256"/>
    </row>
    <row r="75" spans="1:9" ht="51.5" hidden="1" x14ac:dyDescent="0.25">
      <c r="A75" s="555"/>
      <c r="B75" s="555" t="s">
        <v>3166</v>
      </c>
      <c r="C75" s="556"/>
      <c r="D75" s="559" t="s">
        <v>3167</v>
      </c>
      <c r="E75" s="16" t="s">
        <v>76</v>
      </c>
      <c r="F75" s="16"/>
      <c r="G75" s="512"/>
      <c r="H75" s="540">
        <f>F75*G75</f>
        <v>0</v>
      </c>
      <c r="I75" s="256"/>
    </row>
    <row r="76" spans="1:9" ht="13" hidden="1" x14ac:dyDescent="0.25">
      <c r="A76" s="555" t="s">
        <v>3168</v>
      </c>
      <c r="B76" s="555"/>
      <c r="C76" s="556"/>
      <c r="D76" s="557" t="s">
        <v>3169</v>
      </c>
      <c r="E76" s="170"/>
      <c r="F76" s="16"/>
      <c r="G76" s="512"/>
      <c r="H76" s="158"/>
    </row>
    <row r="77" spans="1:9" ht="45" hidden="1" customHeight="1" x14ac:dyDescent="0.25">
      <c r="A77" s="555"/>
      <c r="B77" s="555" t="s">
        <v>3170</v>
      </c>
      <c r="C77" s="556"/>
      <c r="D77" s="559" t="s">
        <v>3171</v>
      </c>
      <c r="E77" s="16"/>
      <c r="F77" s="16"/>
      <c r="G77" s="512"/>
      <c r="H77" s="158"/>
    </row>
    <row r="78" spans="1:9" ht="61" hidden="1" customHeight="1" x14ac:dyDescent="0.25">
      <c r="A78" s="555"/>
      <c r="B78" s="555"/>
      <c r="C78" s="556"/>
      <c r="D78" s="559" t="s">
        <v>3172</v>
      </c>
      <c r="E78" s="16" t="s">
        <v>76</v>
      </c>
      <c r="F78" s="16"/>
      <c r="G78" s="512"/>
      <c r="H78" s="158">
        <f>F78*G78</f>
        <v>0</v>
      </c>
    </row>
    <row r="79" spans="1:9" ht="45" hidden="1" customHeight="1" x14ac:dyDescent="0.25">
      <c r="A79" s="555"/>
      <c r="B79" s="555" t="s">
        <v>3173</v>
      </c>
      <c r="C79" s="556"/>
      <c r="D79" s="559" t="s">
        <v>3174</v>
      </c>
      <c r="E79" s="16"/>
      <c r="F79" s="16"/>
      <c r="G79" s="512"/>
      <c r="H79" s="158"/>
    </row>
    <row r="80" spans="1:9" ht="45" hidden="1" customHeight="1" x14ac:dyDescent="0.25">
      <c r="A80" s="555"/>
      <c r="B80" s="555"/>
      <c r="C80" s="556"/>
      <c r="D80" s="559" t="s">
        <v>3175</v>
      </c>
      <c r="E80" s="16" t="s">
        <v>76</v>
      </c>
      <c r="F80" s="16"/>
      <c r="G80" s="512"/>
      <c r="H80" s="158">
        <f>F80*G80</f>
        <v>0</v>
      </c>
    </row>
    <row r="81" spans="1:9" ht="26" hidden="1" x14ac:dyDescent="0.25">
      <c r="A81" s="555" t="s">
        <v>3176</v>
      </c>
      <c r="B81" s="555"/>
      <c r="C81" s="556"/>
      <c r="D81" s="30" t="s">
        <v>3177</v>
      </c>
      <c r="E81" s="16"/>
      <c r="F81" s="16"/>
      <c r="G81" s="512"/>
      <c r="H81" s="158"/>
      <c r="I81" s="256"/>
    </row>
    <row r="82" spans="1:9" ht="14.5" hidden="1" x14ac:dyDescent="0.25">
      <c r="A82" s="555"/>
      <c r="B82" s="555" t="s">
        <v>3178</v>
      </c>
      <c r="C82" s="556"/>
      <c r="D82" s="559" t="s">
        <v>3179</v>
      </c>
      <c r="E82" s="16" t="s">
        <v>1737</v>
      </c>
      <c r="F82" s="16"/>
      <c r="G82" s="512"/>
      <c r="H82" s="540">
        <f>F82*G82</f>
        <v>0</v>
      </c>
    </row>
    <row r="83" spans="1:9" ht="14.5" hidden="1" x14ac:dyDescent="0.25">
      <c r="A83" s="555"/>
      <c r="B83" s="555" t="s">
        <v>3180</v>
      </c>
      <c r="C83" s="556"/>
      <c r="D83" s="559" t="s">
        <v>3181</v>
      </c>
      <c r="E83" s="16" t="s">
        <v>1737</v>
      </c>
      <c r="F83" s="16"/>
      <c r="G83" s="512"/>
      <c r="H83" s="540">
        <f>F83*G83</f>
        <v>0</v>
      </c>
    </row>
    <row r="84" spans="1:9" ht="13" x14ac:dyDescent="0.25">
      <c r="A84" s="555" t="s">
        <v>3182</v>
      </c>
      <c r="B84" s="555"/>
      <c r="C84" s="556"/>
      <c r="D84" s="557" t="s">
        <v>3183</v>
      </c>
      <c r="E84" s="16"/>
      <c r="F84" s="16"/>
      <c r="G84" s="512"/>
      <c r="H84" s="158"/>
    </row>
    <row r="85" spans="1:9" x14ac:dyDescent="0.25">
      <c r="A85" s="555"/>
      <c r="B85" s="555" t="s">
        <v>3184</v>
      </c>
      <c r="C85" s="556"/>
      <c r="D85" s="237" t="s">
        <v>5749</v>
      </c>
      <c r="E85" s="16" t="s">
        <v>76</v>
      </c>
      <c r="F85" s="16">
        <v>10</v>
      </c>
      <c r="G85" s="513"/>
      <c r="H85" s="540">
        <f t="shared" ref="H85:H90" si="3">F85*G85</f>
        <v>0</v>
      </c>
      <c r="I85" s="256"/>
    </row>
    <row r="86" spans="1:9" x14ac:dyDescent="0.25">
      <c r="A86" s="555"/>
      <c r="B86" s="555" t="s">
        <v>3185</v>
      </c>
      <c r="C86" s="556"/>
      <c r="D86" s="237" t="s">
        <v>3186</v>
      </c>
      <c r="E86" s="16" t="s">
        <v>76</v>
      </c>
      <c r="F86" s="16">
        <v>1</v>
      </c>
      <c r="G86" s="513"/>
      <c r="H86" s="540">
        <f t="shared" si="3"/>
        <v>0</v>
      </c>
    </row>
    <row r="87" spans="1:9" ht="26" hidden="1" x14ac:dyDescent="0.25">
      <c r="A87" s="555"/>
      <c r="B87" s="555" t="s">
        <v>3187</v>
      </c>
      <c r="C87" s="556"/>
      <c r="D87" s="237" t="s">
        <v>3188</v>
      </c>
      <c r="E87" s="16" t="s">
        <v>76</v>
      </c>
      <c r="F87" s="16"/>
      <c r="G87" s="512"/>
      <c r="H87" s="540">
        <f t="shared" si="3"/>
        <v>0</v>
      </c>
      <c r="I87" s="256"/>
    </row>
    <row r="88" spans="1:9" ht="13" hidden="1" x14ac:dyDescent="0.25">
      <c r="A88" s="555"/>
      <c r="B88" s="555" t="s">
        <v>3189</v>
      </c>
      <c r="C88" s="556"/>
      <c r="D88" s="237" t="s">
        <v>3190</v>
      </c>
      <c r="E88" s="16" t="s">
        <v>76</v>
      </c>
      <c r="F88" s="16"/>
      <c r="G88" s="512"/>
      <c r="H88" s="540">
        <f t="shared" si="3"/>
        <v>0</v>
      </c>
      <c r="I88" s="256"/>
    </row>
    <row r="89" spans="1:9" hidden="1" x14ac:dyDescent="0.25">
      <c r="A89" s="555"/>
      <c r="B89" s="555" t="s">
        <v>3191</v>
      </c>
      <c r="C89" s="556"/>
      <c r="D89" s="237" t="s">
        <v>3192</v>
      </c>
      <c r="E89" s="16" t="s">
        <v>76</v>
      </c>
      <c r="F89" s="16"/>
      <c r="G89" s="512"/>
      <c r="H89" s="540">
        <f t="shared" si="3"/>
        <v>0</v>
      </c>
    </row>
    <row r="90" spans="1:9" ht="14.25" hidden="1" customHeight="1" x14ac:dyDescent="0.25">
      <c r="A90" s="555"/>
      <c r="B90" s="555" t="s">
        <v>3193</v>
      </c>
      <c r="C90" s="556"/>
      <c r="D90" s="237" t="s">
        <v>3194</v>
      </c>
      <c r="E90" s="16" t="s">
        <v>76</v>
      </c>
      <c r="F90" s="16"/>
      <c r="G90" s="512"/>
      <c r="H90" s="540">
        <f t="shared" si="3"/>
        <v>0</v>
      </c>
      <c r="I90" s="256"/>
    </row>
    <row r="91" spans="1:9" ht="26" hidden="1" x14ac:dyDescent="0.25">
      <c r="A91" s="555" t="s">
        <v>3195</v>
      </c>
      <c r="B91" s="555"/>
      <c r="C91" s="556"/>
      <c r="D91" s="240" t="s">
        <v>3196</v>
      </c>
      <c r="E91" s="16"/>
      <c r="F91" s="16"/>
      <c r="G91" s="512"/>
      <c r="H91" s="158"/>
    </row>
    <row r="92" spans="1:9" ht="14.5" hidden="1" x14ac:dyDescent="0.25">
      <c r="A92" s="555"/>
      <c r="B92" s="555" t="s">
        <v>3197</v>
      </c>
      <c r="C92" s="556"/>
      <c r="D92" s="237" t="s">
        <v>3147</v>
      </c>
      <c r="E92" s="16" t="s">
        <v>1737</v>
      </c>
      <c r="F92" s="16"/>
      <c r="G92" s="512"/>
      <c r="H92" s="540">
        <f>F92*G92</f>
        <v>0</v>
      </c>
    </row>
    <row r="93" spans="1:9" hidden="1" x14ac:dyDescent="0.25">
      <c r="A93" s="555"/>
      <c r="B93" s="555" t="s">
        <v>3198</v>
      </c>
      <c r="C93" s="556"/>
      <c r="D93" s="237" t="s">
        <v>3199</v>
      </c>
      <c r="E93" s="16" t="s">
        <v>76</v>
      </c>
      <c r="F93" s="16"/>
      <c r="G93" s="512"/>
      <c r="H93" s="540">
        <f>F93*G93</f>
        <v>0</v>
      </c>
    </row>
    <row r="94" spans="1:9" ht="26" x14ac:dyDescent="0.25">
      <c r="A94" s="555" t="s">
        <v>3200</v>
      </c>
      <c r="B94" s="555"/>
      <c r="C94" s="556"/>
      <c r="D94" s="237" t="s">
        <v>5745</v>
      </c>
      <c r="E94" s="16" t="s">
        <v>1737</v>
      </c>
      <c r="F94" s="16">
        <v>3300</v>
      </c>
      <c r="G94" s="513"/>
      <c r="H94" s="540">
        <f>F94*G94</f>
        <v>0</v>
      </c>
      <c r="I94" s="256"/>
    </row>
    <row r="95" spans="1:9" ht="13" x14ac:dyDescent="0.25">
      <c r="A95" s="555" t="s">
        <v>3201</v>
      </c>
      <c r="B95" s="170"/>
      <c r="C95" s="556"/>
      <c r="D95" s="240" t="s">
        <v>3202</v>
      </c>
      <c r="E95" s="16"/>
      <c r="F95" s="16"/>
      <c r="G95" s="512"/>
      <c r="H95" s="158"/>
    </row>
    <row r="96" spans="1:9" x14ac:dyDescent="0.25">
      <c r="A96" s="555"/>
      <c r="B96" s="555" t="s">
        <v>3203</v>
      </c>
      <c r="C96" s="556"/>
      <c r="D96" s="237" t="s">
        <v>3204</v>
      </c>
      <c r="E96" s="91" t="s">
        <v>106</v>
      </c>
      <c r="F96" s="16">
        <v>100</v>
      </c>
      <c r="G96" s="513"/>
      <c r="H96" s="540">
        <f>F96*G96</f>
        <v>0</v>
      </c>
    </row>
    <row r="97" spans="1:9" ht="12" customHeight="1" x14ac:dyDescent="0.25">
      <c r="A97" s="555"/>
      <c r="B97" s="555" t="s">
        <v>3205</v>
      </c>
      <c r="C97" s="556"/>
      <c r="D97" s="237" t="s">
        <v>3206</v>
      </c>
      <c r="E97" s="91" t="s">
        <v>106</v>
      </c>
      <c r="F97" s="16">
        <v>100</v>
      </c>
      <c r="G97" s="513"/>
      <c r="H97" s="540">
        <f>F97*G97</f>
        <v>0</v>
      </c>
    </row>
    <row r="98" spans="1:9" ht="12" hidden="1" customHeight="1" x14ac:dyDescent="0.25">
      <c r="A98" s="555" t="s">
        <v>3207</v>
      </c>
      <c r="B98" s="555"/>
      <c r="C98" s="556"/>
      <c r="D98" s="240" t="s">
        <v>3208</v>
      </c>
      <c r="E98" s="16"/>
      <c r="F98" s="16"/>
      <c r="G98" s="512"/>
      <c r="H98" s="158"/>
    </row>
    <row r="99" spans="1:9" ht="12" hidden="1" customHeight="1" x14ac:dyDescent="0.25">
      <c r="A99" s="555"/>
      <c r="B99" s="555" t="s">
        <v>3209</v>
      </c>
      <c r="C99" s="556"/>
      <c r="D99" s="237" t="s">
        <v>3210</v>
      </c>
      <c r="E99" s="16" t="s">
        <v>106</v>
      </c>
      <c r="F99" s="16"/>
      <c r="G99" s="512"/>
      <c r="H99" s="540">
        <f>F99*G99</f>
        <v>0</v>
      </c>
      <c r="I99" s="256"/>
    </row>
    <row r="100" spans="1:9" ht="12" hidden="1" customHeight="1" x14ac:dyDescent="0.25">
      <c r="A100" s="555"/>
      <c r="B100" s="555" t="s">
        <v>3211</v>
      </c>
      <c r="C100" s="556"/>
      <c r="D100" s="559" t="s">
        <v>3212</v>
      </c>
      <c r="E100" s="16" t="s">
        <v>3213</v>
      </c>
      <c r="F100" s="16"/>
      <c r="G100" s="512"/>
      <c r="H100" s="540">
        <f>F100*G100</f>
        <v>0</v>
      </c>
    </row>
    <row r="101" spans="1:9" ht="12" hidden="1" customHeight="1" x14ac:dyDescent="0.25">
      <c r="A101" s="555" t="s">
        <v>3214</v>
      </c>
      <c r="B101" s="555"/>
      <c r="C101" s="556"/>
      <c r="D101" s="557" t="s">
        <v>3215</v>
      </c>
      <c r="E101" s="16"/>
      <c r="F101" s="16"/>
      <c r="G101" s="512"/>
      <c r="H101" s="158"/>
    </row>
    <row r="102" spans="1:9" ht="12" hidden="1" customHeight="1" x14ac:dyDescent="0.25">
      <c r="A102" s="555"/>
      <c r="B102" s="555" t="s">
        <v>3216</v>
      </c>
      <c r="C102" s="556"/>
      <c r="D102" s="559" t="s">
        <v>3217</v>
      </c>
      <c r="E102" s="16" t="s">
        <v>106</v>
      </c>
      <c r="F102" s="16"/>
      <c r="G102" s="512"/>
      <c r="H102" s="540">
        <f>F102*G102</f>
        <v>0</v>
      </c>
    </row>
    <row r="103" spans="1:9" ht="12" hidden="1" customHeight="1" x14ac:dyDescent="0.25">
      <c r="A103" s="555"/>
      <c r="B103" s="555" t="s">
        <v>3218</v>
      </c>
      <c r="C103" s="556"/>
      <c r="D103" s="559" t="s">
        <v>3219</v>
      </c>
      <c r="E103" s="16" t="s">
        <v>66</v>
      </c>
      <c r="F103" s="16"/>
      <c r="G103" s="512"/>
      <c r="H103" s="540">
        <f>F103*G103</f>
        <v>0</v>
      </c>
    </row>
    <row r="104" spans="1:9" ht="12" hidden="1" customHeight="1" x14ac:dyDescent="0.25">
      <c r="A104" s="555"/>
      <c r="B104" s="555" t="s">
        <v>3220</v>
      </c>
      <c r="C104" s="556"/>
      <c r="D104" s="559" t="s">
        <v>3221</v>
      </c>
      <c r="E104" s="16" t="s">
        <v>1737</v>
      </c>
      <c r="F104" s="16"/>
      <c r="G104" s="512"/>
      <c r="H104" s="540">
        <f>F104*G104</f>
        <v>0</v>
      </c>
    </row>
    <row r="105" spans="1:9" ht="12" hidden="1" customHeight="1" x14ac:dyDescent="0.25">
      <c r="A105" s="555" t="s">
        <v>3222</v>
      </c>
      <c r="B105" s="555"/>
      <c r="C105" s="556"/>
      <c r="D105" s="557" t="s">
        <v>3223</v>
      </c>
      <c r="E105" s="16"/>
      <c r="F105" s="16"/>
      <c r="G105" s="512"/>
      <c r="H105" s="158"/>
    </row>
    <row r="106" spans="1:9" ht="12" hidden="1" customHeight="1" x14ac:dyDescent="0.25">
      <c r="B106" s="555" t="s">
        <v>3224</v>
      </c>
      <c r="C106" s="556"/>
      <c r="D106" s="559" t="s">
        <v>3225</v>
      </c>
      <c r="E106" s="16" t="s">
        <v>42</v>
      </c>
      <c r="F106" s="16" t="s">
        <v>43</v>
      </c>
      <c r="G106" s="16"/>
      <c r="H106" s="540"/>
    </row>
    <row r="107" spans="1:9" ht="12" hidden="1" customHeight="1" x14ac:dyDescent="0.25">
      <c r="A107" s="555"/>
      <c r="B107" s="555" t="s">
        <v>3226</v>
      </c>
      <c r="C107" s="556"/>
      <c r="D107" s="237" t="s">
        <v>3227</v>
      </c>
      <c r="E107" s="16" t="s">
        <v>1737</v>
      </c>
      <c r="F107" s="16"/>
      <c r="G107" s="512"/>
      <c r="H107" s="540">
        <f>F107*G107</f>
        <v>0</v>
      </c>
      <c r="I107" s="256"/>
    </row>
    <row r="108" spans="1:9" ht="12" customHeight="1" x14ac:dyDescent="0.25">
      <c r="A108" s="555" t="s">
        <v>5802</v>
      </c>
      <c r="B108" s="555"/>
      <c r="C108" s="556"/>
      <c r="D108" s="240" t="s">
        <v>5786</v>
      </c>
      <c r="E108" s="16"/>
      <c r="F108" s="16"/>
      <c r="G108" s="512"/>
      <c r="H108" s="540"/>
      <c r="I108" s="256"/>
    </row>
    <row r="109" spans="1:9" x14ac:dyDescent="0.25">
      <c r="A109" s="555"/>
      <c r="B109" s="580" t="s">
        <v>5803</v>
      </c>
      <c r="C109" s="556"/>
      <c r="D109" s="237" t="s">
        <v>5842</v>
      </c>
      <c r="E109" s="16" t="s">
        <v>106</v>
      </c>
      <c r="F109" s="16">
        <v>20</v>
      </c>
      <c r="G109" s="129"/>
      <c r="H109" s="540">
        <f>F109*G109</f>
        <v>0</v>
      </c>
      <c r="I109" s="256"/>
    </row>
    <row r="110" spans="1:9" x14ac:dyDescent="0.25">
      <c r="A110" s="555"/>
      <c r="B110" s="580" t="s">
        <v>5804</v>
      </c>
      <c r="C110" s="556"/>
      <c r="D110" s="237" t="s">
        <v>5843</v>
      </c>
      <c r="E110" s="16" t="s">
        <v>106</v>
      </c>
      <c r="F110" s="16">
        <v>20</v>
      </c>
      <c r="G110" s="129"/>
      <c r="H110" s="516">
        <f>ROUND(F110*G110,2)</f>
        <v>0</v>
      </c>
    </row>
    <row r="111" spans="1:9" ht="13" x14ac:dyDescent="0.25">
      <c r="A111" s="555"/>
      <c r="B111" s="555"/>
      <c r="C111" s="556"/>
      <c r="D111" s="29"/>
      <c r="E111" s="16"/>
      <c r="F111" s="16"/>
      <c r="G111" s="16"/>
      <c r="H111" s="158"/>
    </row>
    <row r="112" spans="1:9" x14ac:dyDescent="0.25">
      <c r="A112" s="15"/>
      <c r="B112" s="15"/>
      <c r="C112" s="16"/>
      <c r="D112" s="567"/>
      <c r="E112" s="16"/>
      <c r="F112" s="16"/>
      <c r="G112" s="16"/>
      <c r="H112" s="158"/>
    </row>
    <row r="113" spans="1:8" x14ac:dyDescent="0.25">
      <c r="A113" s="152" t="s">
        <v>172</v>
      </c>
      <c r="B113" s="152"/>
      <c r="C113" s="152"/>
      <c r="D113" s="152"/>
      <c r="E113" s="148"/>
      <c r="F113" s="154"/>
      <c r="G113" s="154"/>
      <c r="H113" s="141">
        <f>SUM(H5:H112)</f>
        <v>0</v>
      </c>
    </row>
    <row r="1048389" spans="5:5" x14ac:dyDescent="0.25">
      <c r="E1048389" s="11"/>
    </row>
  </sheetData>
  <sheetProtection algorithmName="SHA-512" hashValue="P2jT1PqO4mvxMJ+sM668kS0DcIJn8Dz3lyuBhjR0lmDloPq2oOdlqukWc97h9ncE/TjS5IKqvgWONBkji833IQ==" saltValue="u78+2TuGsNWx29/yqy7l6A==" spinCount="100000" sheet="1" objects="1" scenarios="1" selectLockedCells="1"/>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5065-D68A-4157-BF5B-2D438841E1B6}">
  <dimension ref="A1:I1048299"/>
  <sheetViews>
    <sheetView view="pageBreakPreview" zoomScale="111" zoomScaleNormal="100" zoomScaleSheetLayoutView="100" workbookViewId="0">
      <selection activeCell="F39" sqref="F39"/>
    </sheetView>
  </sheetViews>
  <sheetFormatPr defaultColWidth="8.81640625" defaultRowHeight="12.5" x14ac:dyDescent="0.25"/>
  <cols>
    <col min="1" max="1" width="9.36328125" style="43" customWidth="1"/>
    <col min="2" max="2" width="9"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3505</v>
      </c>
      <c r="B1" s="42"/>
      <c r="C1" s="42"/>
      <c r="D1" s="42"/>
      <c r="E1" s="653" t="s">
        <v>3506</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78"/>
      <c r="H3" s="5"/>
    </row>
    <row r="4" spans="1:9" x14ac:dyDescent="0.25">
      <c r="A4" s="161"/>
      <c r="B4" s="161"/>
      <c r="C4" s="162"/>
      <c r="D4" s="62"/>
      <c r="E4" s="16"/>
      <c r="F4" s="16"/>
      <c r="G4" s="160"/>
      <c r="H4" s="15"/>
    </row>
    <row r="5" spans="1:9" ht="13" x14ac:dyDescent="0.25">
      <c r="A5" s="161" t="s">
        <v>3507</v>
      </c>
      <c r="B5" s="161"/>
      <c r="C5" s="162"/>
      <c r="D5" s="180" t="s">
        <v>3508</v>
      </c>
      <c r="E5" s="16"/>
      <c r="F5" s="16"/>
      <c r="G5" s="160"/>
      <c r="H5" s="158"/>
    </row>
    <row r="6" spans="1:9" ht="25" x14ac:dyDescent="0.25">
      <c r="A6" s="161"/>
      <c r="B6" s="161" t="s">
        <v>3509</v>
      </c>
      <c r="C6" s="162"/>
      <c r="D6" s="181" t="s">
        <v>3510</v>
      </c>
      <c r="E6" s="16"/>
      <c r="F6" s="16"/>
      <c r="G6" s="160"/>
      <c r="H6" s="158"/>
    </row>
    <row r="7" spans="1:9" ht="14.5" x14ac:dyDescent="0.25">
      <c r="A7" s="161"/>
      <c r="B7" s="161"/>
      <c r="C7" s="162" t="s">
        <v>125</v>
      </c>
      <c r="D7" s="182" t="s">
        <v>1124</v>
      </c>
      <c r="E7" s="129" t="s">
        <v>66</v>
      </c>
      <c r="F7" s="129"/>
      <c r="G7" s="156">
        <v>500</v>
      </c>
      <c r="H7" s="159">
        <f t="shared" ref="H7:H13" si="0">F7*G7</f>
        <v>0</v>
      </c>
    </row>
    <row r="8" spans="1:9" ht="14.5" x14ac:dyDescent="0.25">
      <c r="A8" s="161"/>
      <c r="B8" s="161"/>
      <c r="C8" s="162" t="s">
        <v>128</v>
      </c>
      <c r="D8" s="59" t="s">
        <v>1125</v>
      </c>
      <c r="E8" s="129" t="s">
        <v>66</v>
      </c>
      <c r="F8" s="129"/>
      <c r="G8" s="156">
        <v>500</v>
      </c>
      <c r="H8" s="159">
        <f t="shared" si="0"/>
        <v>0</v>
      </c>
    </row>
    <row r="9" spans="1:9" ht="14.5" x14ac:dyDescent="0.25">
      <c r="A9" s="161"/>
      <c r="B9" s="161"/>
      <c r="C9" s="162" t="s">
        <v>17</v>
      </c>
      <c r="D9" s="182" t="s">
        <v>3511</v>
      </c>
      <c r="E9" s="129" t="s">
        <v>66</v>
      </c>
      <c r="F9" s="129"/>
      <c r="G9" s="156"/>
      <c r="H9" s="159">
        <f t="shared" si="0"/>
        <v>0</v>
      </c>
      <c r="I9" s="255" t="s">
        <v>37</v>
      </c>
    </row>
    <row r="10" spans="1:9" ht="25" x14ac:dyDescent="0.25">
      <c r="A10" s="161"/>
      <c r="B10" s="161" t="s">
        <v>3512</v>
      </c>
      <c r="C10" s="162"/>
      <c r="D10" s="59" t="s">
        <v>3513</v>
      </c>
      <c r="E10" s="129" t="s">
        <v>66</v>
      </c>
      <c r="F10" s="129"/>
      <c r="G10" s="156">
        <v>500</v>
      </c>
      <c r="H10" s="159">
        <f t="shared" si="0"/>
        <v>0</v>
      </c>
    </row>
    <row r="11" spans="1:9" ht="37.5" hidden="1" x14ac:dyDescent="0.25">
      <c r="A11" s="161"/>
      <c r="B11" s="161" t="s">
        <v>3514</v>
      </c>
      <c r="C11" s="162"/>
      <c r="D11" s="58" t="s">
        <v>3515</v>
      </c>
      <c r="E11" s="129" t="s">
        <v>66</v>
      </c>
      <c r="F11" s="129"/>
      <c r="G11" s="156"/>
      <c r="H11" s="159">
        <f t="shared" si="0"/>
        <v>0</v>
      </c>
    </row>
    <row r="12" spans="1:9" ht="37.5" hidden="1" x14ac:dyDescent="0.25">
      <c r="A12" s="161"/>
      <c r="B12" s="161" t="s">
        <v>3516</v>
      </c>
      <c r="C12" s="162"/>
      <c r="D12" s="58" t="s">
        <v>3517</v>
      </c>
      <c r="E12" s="129" t="s">
        <v>66</v>
      </c>
      <c r="F12" s="129"/>
      <c r="G12" s="156"/>
      <c r="H12" s="159">
        <f t="shared" si="0"/>
        <v>0</v>
      </c>
    </row>
    <row r="13" spans="1:9" ht="26" x14ac:dyDescent="0.25">
      <c r="A13" s="161" t="s">
        <v>3518</v>
      </c>
      <c r="B13" s="161"/>
      <c r="C13" s="162"/>
      <c r="D13" s="183" t="s">
        <v>3519</v>
      </c>
      <c r="E13" s="129" t="s">
        <v>1737</v>
      </c>
      <c r="F13" s="129"/>
      <c r="G13" s="156">
        <v>50</v>
      </c>
      <c r="H13" s="159">
        <f t="shared" si="0"/>
        <v>0</v>
      </c>
    </row>
    <row r="14" spans="1:9" ht="13" x14ac:dyDescent="0.25">
      <c r="A14" s="161" t="s">
        <v>3520</v>
      </c>
      <c r="B14" s="161"/>
      <c r="C14" s="162"/>
      <c r="D14" s="183" t="s">
        <v>3521</v>
      </c>
      <c r="E14" s="16"/>
      <c r="F14" s="16"/>
      <c r="G14" s="160"/>
      <c r="H14" s="159"/>
    </row>
    <row r="15" spans="1:9" ht="14.5" x14ac:dyDescent="0.25">
      <c r="A15" s="161"/>
      <c r="B15" s="161" t="s">
        <v>3522</v>
      </c>
      <c r="C15" s="162"/>
      <c r="D15" s="248" t="s">
        <v>3523</v>
      </c>
      <c r="E15" s="129" t="s">
        <v>66</v>
      </c>
      <c r="F15" s="129"/>
      <c r="G15" s="156">
        <v>1000</v>
      </c>
      <c r="H15" s="159">
        <f>F15*G15</f>
        <v>0</v>
      </c>
      <c r="I15" s="255" t="s">
        <v>37</v>
      </c>
    </row>
    <row r="16" spans="1:9" ht="14.5" hidden="1" x14ac:dyDescent="0.25">
      <c r="A16" s="161"/>
      <c r="B16" s="161" t="s">
        <v>3524</v>
      </c>
      <c r="C16" s="162"/>
      <c r="D16" s="248" t="s">
        <v>3525</v>
      </c>
      <c r="E16" s="129" t="s">
        <v>66</v>
      </c>
      <c r="F16" s="129"/>
      <c r="G16" s="156"/>
      <c r="H16" s="159">
        <f>F16*G16</f>
        <v>0</v>
      </c>
      <c r="I16" s="255" t="s">
        <v>37</v>
      </c>
    </row>
    <row r="17" spans="1:9" ht="26" x14ac:dyDescent="0.25">
      <c r="A17" s="161"/>
      <c r="B17" s="161" t="s">
        <v>3526</v>
      </c>
      <c r="C17" s="162"/>
      <c r="D17" s="248" t="s">
        <v>3527</v>
      </c>
      <c r="E17" s="129" t="s">
        <v>66</v>
      </c>
      <c r="F17" s="129"/>
      <c r="G17" s="156">
        <v>1000</v>
      </c>
      <c r="H17" s="159">
        <f>F17*G17</f>
        <v>0</v>
      </c>
      <c r="I17" s="255" t="s">
        <v>37</v>
      </c>
    </row>
    <row r="18" spans="1:9" ht="26" hidden="1" x14ac:dyDescent="0.25">
      <c r="A18" s="161"/>
      <c r="B18" s="161" t="s">
        <v>3528</v>
      </c>
      <c r="C18" s="162"/>
      <c r="D18" s="248" t="s">
        <v>3529</v>
      </c>
      <c r="E18" s="129" t="s">
        <v>66</v>
      </c>
      <c r="F18" s="129"/>
      <c r="G18" s="156"/>
      <c r="H18" s="159">
        <f>F18*G18</f>
        <v>0</v>
      </c>
      <c r="I18" s="255" t="s">
        <v>37</v>
      </c>
    </row>
    <row r="19" spans="1:9" ht="14.5" hidden="1" x14ac:dyDescent="0.25">
      <c r="A19" s="161" t="s">
        <v>3530</v>
      </c>
      <c r="B19" s="161"/>
      <c r="C19" s="162"/>
      <c r="D19" s="184" t="s">
        <v>3531</v>
      </c>
      <c r="E19" s="129" t="s">
        <v>1737</v>
      </c>
      <c r="F19" s="129"/>
      <c r="G19" s="156"/>
      <c r="H19" s="159">
        <f>F19*G19</f>
        <v>0</v>
      </c>
      <c r="I19" s="255" t="s">
        <v>37</v>
      </c>
    </row>
    <row r="20" spans="1:9" x14ac:dyDescent="0.25">
      <c r="A20" s="161"/>
      <c r="B20" s="161"/>
      <c r="C20" s="162"/>
      <c r="D20" s="62"/>
      <c r="E20" s="16"/>
      <c r="F20" s="16"/>
      <c r="G20" s="160"/>
      <c r="H20" s="159"/>
    </row>
    <row r="21" spans="1:9" ht="13" x14ac:dyDescent="0.25">
      <c r="A21" s="161"/>
      <c r="B21" s="161"/>
      <c r="C21" s="162"/>
      <c r="D21" s="125"/>
      <c r="E21" s="16"/>
      <c r="F21" s="16"/>
      <c r="G21" s="160"/>
      <c r="H21" s="159"/>
    </row>
    <row r="22" spans="1:9" x14ac:dyDescent="0.25">
      <c r="A22" s="62"/>
      <c r="B22" s="62"/>
      <c r="C22" s="129"/>
      <c r="D22" s="59"/>
      <c r="E22" s="16"/>
      <c r="F22" s="15"/>
      <c r="G22" s="160"/>
      <c r="H22" s="159"/>
    </row>
    <row r="23" spans="1:9" x14ac:dyDescent="0.25">
      <c r="A23" s="136" t="s">
        <v>172</v>
      </c>
      <c r="B23" s="136"/>
      <c r="C23" s="136"/>
      <c r="D23" s="136"/>
      <c r="E23" s="148"/>
      <c r="F23" s="152"/>
      <c r="G23" s="166"/>
      <c r="H23" s="141">
        <f>SUM(H5:H22)</f>
        <v>0</v>
      </c>
    </row>
    <row r="1048299" spans="5:5" x14ac:dyDescent="0.25">
      <c r="E1048299" s="53"/>
    </row>
  </sheetData>
  <mergeCells count="1">
    <mergeCell ref="E1:H1"/>
  </mergeCells>
  <phoneticPr fontId="8" type="noConversion"/>
  <pageMargins left="0.75" right="0.75" top="1" bottom="1" header="0.5" footer="0.5"/>
  <pageSetup paperSize="9" scale="53" orientation="portrait" r:id="rId1"/>
  <headerFooter alignWithMargins="0">
    <oddHeader>&amp;C&amp;"Calibri"&amp;10&amp;K000000 Confidential&amp;1#_x000D_</oddHeader>
    <oddFooter>&amp;R_x000D_&amp;1#&amp;"Calibri"&amp;10&amp;K000000 Confidential</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3B065-9139-411E-97C8-5A21B54CB08E}">
  <dimension ref="A1:G1048287"/>
  <sheetViews>
    <sheetView view="pageBreakPreview" zoomScale="109" zoomScaleNormal="100" zoomScaleSheetLayoutView="100" workbookViewId="0">
      <selection activeCell="D35" sqref="D35"/>
    </sheetView>
  </sheetViews>
  <sheetFormatPr defaultColWidth="8.81640625" defaultRowHeight="12.5" x14ac:dyDescent="0.25"/>
  <cols>
    <col min="1" max="1" width="9.36328125" style="43" customWidth="1"/>
    <col min="2" max="2" width="40.6328125" style="43" customWidth="1"/>
    <col min="3" max="3" width="25.453125" style="43" bestFit="1" customWidth="1"/>
    <col min="4" max="6" width="20.6328125" style="43" customWidth="1"/>
    <col min="7" max="255" width="9.1796875" style="43"/>
    <col min="256" max="256" width="9.36328125" style="43" customWidth="1"/>
    <col min="257" max="257" width="6.6328125" style="43" customWidth="1"/>
    <col min="258" max="258" width="40.6328125" style="43" customWidth="1"/>
    <col min="259" max="262" width="9.36328125" style="43" customWidth="1"/>
    <col min="263" max="511" width="9.1796875" style="43"/>
    <col min="512" max="512" width="9.36328125" style="43" customWidth="1"/>
    <col min="513" max="513" width="6.6328125" style="43" customWidth="1"/>
    <col min="514" max="514" width="40.6328125" style="43" customWidth="1"/>
    <col min="515" max="518" width="9.36328125" style="43" customWidth="1"/>
    <col min="519" max="767" width="9.1796875" style="43"/>
    <col min="768" max="768" width="9.36328125" style="43" customWidth="1"/>
    <col min="769" max="769" width="6.6328125" style="43" customWidth="1"/>
    <col min="770" max="770" width="40.6328125" style="43" customWidth="1"/>
    <col min="771" max="774" width="9.36328125" style="43" customWidth="1"/>
    <col min="775" max="1023" width="9.1796875" style="43"/>
    <col min="1024" max="1024" width="9.36328125" style="43" customWidth="1"/>
    <col min="1025" max="1025" width="6.6328125" style="43" customWidth="1"/>
    <col min="1026" max="1026" width="40.6328125" style="43" customWidth="1"/>
    <col min="1027" max="1030" width="9.36328125" style="43" customWidth="1"/>
    <col min="1031" max="1279" width="9.1796875" style="43"/>
    <col min="1280" max="1280" width="9.36328125" style="43" customWidth="1"/>
    <col min="1281" max="1281" width="6.6328125" style="43" customWidth="1"/>
    <col min="1282" max="1282" width="40.6328125" style="43" customWidth="1"/>
    <col min="1283" max="1286" width="9.36328125" style="43" customWidth="1"/>
    <col min="1287" max="1535" width="9.1796875" style="43"/>
    <col min="1536" max="1536" width="9.36328125" style="43" customWidth="1"/>
    <col min="1537" max="1537" width="6.6328125" style="43" customWidth="1"/>
    <col min="1538" max="1538" width="40.6328125" style="43" customWidth="1"/>
    <col min="1539" max="1542" width="9.36328125" style="43" customWidth="1"/>
    <col min="1543" max="1791" width="9.1796875" style="43"/>
    <col min="1792" max="1792" width="9.36328125" style="43" customWidth="1"/>
    <col min="1793" max="1793" width="6.6328125" style="43" customWidth="1"/>
    <col min="1794" max="1794" width="40.6328125" style="43" customWidth="1"/>
    <col min="1795" max="1798" width="9.36328125" style="43" customWidth="1"/>
    <col min="1799" max="2047" width="9.1796875" style="43"/>
    <col min="2048" max="2048" width="9.36328125" style="43" customWidth="1"/>
    <col min="2049" max="2049" width="6.6328125" style="43" customWidth="1"/>
    <col min="2050" max="2050" width="40.6328125" style="43" customWidth="1"/>
    <col min="2051" max="2054" width="9.36328125" style="43" customWidth="1"/>
    <col min="2055" max="2303" width="9.1796875" style="43"/>
    <col min="2304" max="2304" width="9.36328125" style="43" customWidth="1"/>
    <col min="2305" max="2305" width="6.6328125" style="43" customWidth="1"/>
    <col min="2306" max="2306" width="40.6328125" style="43" customWidth="1"/>
    <col min="2307" max="2310" width="9.36328125" style="43" customWidth="1"/>
    <col min="2311" max="2559" width="9.1796875" style="43"/>
    <col min="2560" max="2560" width="9.36328125" style="43" customWidth="1"/>
    <col min="2561" max="2561" width="6.6328125" style="43" customWidth="1"/>
    <col min="2562" max="2562" width="40.6328125" style="43" customWidth="1"/>
    <col min="2563" max="2566" width="9.36328125" style="43" customWidth="1"/>
    <col min="2567" max="2815" width="9.1796875" style="43"/>
    <col min="2816" max="2816" width="9.36328125" style="43" customWidth="1"/>
    <col min="2817" max="2817" width="6.6328125" style="43" customWidth="1"/>
    <col min="2818" max="2818" width="40.6328125" style="43" customWidth="1"/>
    <col min="2819" max="2822" width="9.36328125" style="43" customWidth="1"/>
    <col min="2823" max="3071" width="9.1796875" style="43"/>
    <col min="3072" max="3072" width="9.36328125" style="43" customWidth="1"/>
    <col min="3073" max="3073" width="6.6328125" style="43" customWidth="1"/>
    <col min="3074" max="3074" width="40.6328125" style="43" customWidth="1"/>
    <col min="3075" max="3078" width="9.36328125" style="43" customWidth="1"/>
    <col min="3079" max="3327" width="9.1796875" style="43"/>
    <col min="3328" max="3328" width="9.36328125" style="43" customWidth="1"/>
    <col min="3329" max="3329" width="6.6328125" style="43" customWidth="1"/>
    <col min="3330" max="3330" width="40.6328125" style="43" customWidth="1"/>
    <col min="3331" max="3334" width="9.36328125" style="43" customWidth="1"/>
    <col min="3335" max="3583" width="9.1796875" style="43"/>
    <col min="3584" max="3584" width="9.36328125" style="43" customWidth="1"/>
    <col min="3585" max="3585" width="6.6328125" style="43" customWidth="1"/>
    <col min="3586" max="3586" width="40.6328125" style="43" customWidth="1"/>
    <col min="3587" max="3590" width="9.36328125" style="43" customWidth="1"/>
    <col min="3591" max="3839" width="9.1796875" style="43"/>
    <col min="3840" max="3840" width="9.36328125" style="43" customWidth="1"/>
    <col min="3841" max="3841" width="6.6328125" style="43" customWidth="1"/>
    <col min="3842" max="3842" width="40.6328125" style="43" customWidth="1"/>
    <col min="3843" max="3846" width="9.36328125" style="43" customWidth="1"/>
    <col min="3847" max="4095" width="9.1796875" style="43"/>
    <col min="4096" max="4096" width="9.36328125" style="43" customWidth="1"/>
    <col min="4097" max="4097" width="6.6328125" style="43" customWidth="1"/>
    <col min="4098" max="4098" width="40.6328125" style="43" customWidth="1"/>
    <col min="4099" max="4102" width="9.36328125" style="43" customWidth="1"/>
    <col min="4103" max="4351" width="9.1796875" style="43"/>
    <col min="4352" max="4352" width="9.36328125" style="43" customWidth="1"/>
    <col min="4353" max="4353" width="6.6328125" style="43" customWidth="1"/>
    <col min="4354" max="4354" width="40.6328125" style="43" customWidth="1"/>
    <col min="4355" max="4358" width="9.36328125" style="43" customWidth="1"/>
    <col min="4359" max="4607" width="9.1796875" style="43"/>
    <col min="4608" max="4608" width="9.36328125" style="43" customWidth="1"/>
    <col min="4609" max="4609" width="6.6328125" style="43" customWidth="1"/>
    <col min="4610" max="4610" width="40.6328125" style="43" customWidth="1"/>
    <col min="4611" max="4614" width="9.36328125" style="43" customWidth="1"/>
    <col min="4615" max="4863" width="9.1796875" style="43"/>
    <col min="4864" max="4864" width="9.36328125" style="43" customWidth="1"/>
    <col min="4865" max="4865" width="6.6328125" style="43" customWidth="1"/>
    <col min="4866" max="4866" width="40.6328125" style="43" customWidth="1"/>
    <col min="4867" max="4870" width="9.36328125" style="43" customWidth="1"/>
    <col min="4871" max="5119" width="9.1796875" style="43"/>
    <col min="5120" max="5120" width="9.36328125" style="43" customWidth="1"/>
    <col min="5121" max="5121" width="6.6328125" style="43" customWidth="1"/>
    <col min="5122" max="5122" width="40.6328125" style="43" customWidth="1"/>
    <col min="5123" max="5126" width="9.36328125" style="43" customWidth="1"/>
    <col min="5127" max="5375" width="9.1796875" style="43"/>
    <col min="5376" max="5376" width="9.36328125" style="43" customWidth="1"/>
    <col min="5377" max="5377" width="6.6328125" style="43" customWidth="1"/>
    <col min="5378" max="5378" width="40.6328125" style="43" customWidth="1"/>
    <col min="5379" max="5382" width="9.36328125" style="43" customWidth="1"/>
    <col min="5383" max="5631" width="9.1796875" style="43"/>
    <col min="5632" max="5632" width="9.36328125" style="43" customWidth="1"/>
    <col min="5633" max="5633" width="6.6328125" style="43" customWidth="1"/>
    <col min="5634" max="5634" width="40.6328125" style="43" customWidth="1"/>
    <col min="5635" max="5638" width="9.36328125" style="43" customWidth="1"/>
    <col min="5639" max="5887" width="9.1796875" style="43"/>
    <col min="5888" max="5888" width="9.36328125" style="43" customWidth="1"/>
    <col min="5889" max="5889" width="6.6328125" style="43" customWidth="1"/>
    <col min="5890" max="5890" width="40.6328125" style="43" customWidth="1"/>
    <col min="5891" max="5894" width="9.36328125" style="43" customWidth="1"/>
    <col min="5895" max="6143" width="9.1796875" style="43"/>
    <col min="6144" max="6144" width="9.36328125" style="43" customWidth="1"/>
    <col min="6145" max="6145" width="6.6328125" style="43" customWidth="1"/>
    <col min="6146" max="6146" width="40.6328125" style="43" customWidth="1"/>
    <col min="6147" max="6150" width="9.36328125" style="43" customWidth="1"/>
    <col min="6151" max="6399" width="9.1796875" style="43"/>
    <col min="6400" max="6400" width="9.36328125" style="43" customWidth="1"/>
    <col min="6401" max="6401" width="6.6328125" style="43" customWidth="1"/>
    <col min="6402" max="6402" width="40.6328125" style="43" customWidth="1"/>
    <col min="6403" max="6406" width="9.36328125" style="43" customWidth="1"/>
    <col min="6407" max="6655" width="9.1796875" style="43"/>
    <col min="6656" max="6656" width="9.36328125" style="43" customWidth="1"/>
    <col min="6657" max="6657" width="6.6328125" style="43" customWidth="1"/>
    <col min="6658" max="6658" width="40.6328125" style="43" customWidth="1"/>
    <col min="6659" max="6662" width="9.36328125" style="43" customWidth="1"/>
    <col min="6663" max="6911" width="9.1796875" style="43"/>
    <col min="6912" max="6912" width="9.36328125" style="43" customWidth="1"/>
    <col min="6913" max="6913" width="6.6328125" style="43" customWidth="1"/>
    <col min="6914" max="6914" width="40.6328125" style="43" customWidth="1"/>
    <col min="6915" max="6918" width="9.36328125" style="43" customWidth="1"/>
    <col min="6919" max="7167" width="9.1796875" style="43"/>
    <col min="7168" max="7168" width="9.36328125" style="43" customWidth="1"/>
    <col min="7169" max="7169" width="6.6328125" style="43" customWidth="1"/>
    <col min="7170" max="7170" width="40.6328125" style="43" customWidth="1"/>
    <col min="7171" max="7174" width="9.36328125" style="43" customWidth="1"/>
    <col min="7175" max="7423" width="9.1796875" style="43"/>
    <col min="7424" max="7424" width="9.36328125" style="43" customWidth="1"/>
    <col min="7425" max="7425" width="6.6328125" style="43" customWidth="1"/>
    <col min="7426" max="7426" width="40.6328125" style="43" customWidth="1"/>
    <col min="7427" max="7430" width="9.36328125" style="43" customWidth="1"/>
    <col min="7431" max="7679" width="9.1796875" style="43"/>
    <col min="7680" max="7680" width="9.36328125" style="43" customWidth="1"/>
    <col min="7681" max="7681" width="6.6328125" style="43" customWidth="1"/>
    <col min="7682" max="7682" width="40.6328125" style="43" customWidth="1"/>
    <col min="7683" max="7686" width="9.36328125" style="43" customWidth="1"/>
    <col min="7687" max="7935" width="9.1796875" style="43"/>
    <col min="7936" max="7936" width="9.36328125" style="43" customWidth="1"/>
    <col min="7937" max="7937" width="6.6328125" style="43" customWidth="1"/>
    <col min="7938" max="7938" width="40.6328125" style="43" customWidth="1"/>
    <col min="7939" max="7942" width="9.36328125" style="43" customWidth="1"/>
    <col min="7943" max="8191" width="9.1796875" style="43"/>
    <col min="8192" max="8192" width="9.36328125" style="43" customWidth="1"/>
    <col min="8193" max="8193" width="6.6328125" style="43" customWidth="1"/>
    <col min="8194" max="8194" width="40.6328125" style="43" customWidth="1"/>
    <col min="8195" max="8198" width="9.36328125" style="43" customWidth="1"/>
    <col min="8199" max="8447" width="9.1796875" style="43"/>
    <col min="8448" max="8448" width="9.36328125" style="43" customWidth="1"/>
    <col min="8449" max="8449" width="6.6328125" style="43" customWidth="1"/>
    <col min="8450" max="8450" width="40.6328125" style="43" customWidth="1"/>
    <col min="8451" max="8454" width="9.36328125" style="43" customWidth="1"/>
    <col min="8455" max="8703" width="9.1796875" style="43"/>
    <col min="8704" max="8704" width="9.36328125" style="43" customWidth="1"/>
    <col min="8705" max="8705" width="6.6328125" style="43" customWidth="1"/>
    <col min="8706" max="8706" width="40.6328125" style="43" customWidth="1"/>
    <col min="8707" max="8710" width="9.36328125" style="43" customWidth="1"/>
    <col min="8711" max="8959" width="9.1796875" style="43"/>
    <col min="8960" max="8960" width="9.36328125" style="43" customWidth="1"/>
    <col min="8961" max="8961" width="6.6328125" style="43" customWidth="1"/>
    <col min="8962" max="8962" width="40.6328125" style="43" customWidth="1"/>
    <col min="8963" max="8966" width="9.36328125" style="43" customWidth="1"/>
    <col min="8967" max="9215" width="9.1796875" style="43"/>
    <col min="9216" max="9216" width="9.36328125" style="43" customWidth="1"/>
    <col min="9217" max="9217" width="6.6328125" style="43" customWidth="1"/>
    <col min="9218" max="9218" width="40.6328125" style="43" customWidth="1"/>
    <col min="9219" max="9222" width="9.36328125" style="43" customWidth="1"/>
    <col min="9223" max="9471" width="9.1796875" style="43"/>
    <col min="9472" max="9472" width="9.36328125" style="43" customWidth="1"/>
    <col min="9473" max="9473" width="6.6328125" style="43" customWidth="1"/>
    <col min="9474" max="9474" width="40.6328125" style="43" customWidth="1"/>
    <col min="9475" max="9478" width="9.36328125" style="43" customWidth="1"/>
    <col min="9479" max="9727" width="9.1796875" style="43"/>
    <col min="9728" max="9728" width="9.36328125" style="43" customWidth="1"/>
    <col min="9729" max="9729" width="6.6328125" style="43" customWidth="1"/>
    <col min="9730" max="9730" width="40.6328125" style="43" customWidth="1"/>
    <col min="9731" max="9734" width="9.36328125" style="43" customWidth="1"/>
    <col min="9735" max="9983" width="9.1796875" style="43"/>
    <col min="9984" max="9984" width="9.36328125" style="43" customWidth="1"/>
    <col min="9985" max="9985" width="6.6328125" style="43" customWidth="1"/>
    <col min="9986" max="9986" width="40.6328125" style="43" customWidth="1"/>
    <col min="9987" max="9990" width="9.36328125" style="43" customWidth="1"/>
    <col min="9991" max="10239" width="9.1796875" style="43"/>
    <col min="10240" max="10240" width="9.36328125" style="43" customWidth="1"/>
    <col min="10241" max="10241" width="6.6328125" style="43" customWidth="1"/>
    <col min="10242" max="10242" width="40.6328125" style="43" customWidth="1"/>
    <col min="10243" max="10246" width="9.36328125" style="43" customWidth="1"/>
    <col min="10247" max="10495" width="9.1796875" style="43"/>
    <col min="10496" max="10496" width="9.36328125" style="43" customWidth="1"/>
    <col min="10497" max="10497" width="6.6328125" style="43" customWidth="1"/>
    <col min="10498" max="10498" width="40.6328125" style="43" customWidth="1"/>
    <col min="10499" max="10502" width="9.36328125" style="43" customWidth="1"/>
    <col min="10503" max="10751" width="9.1796875" style="43"/>
    <col min="10752" max="10752" width="9.36328125" style="43" customWidth="1"/>
    <col min="10753" max="10753" width="6.6328125" style="43" customWidth="1"/>
    <col min="10754" max="10754" width="40.6328125" style="43" customWidth="1"/>
    <col min="10755" max="10758" width="9.36328125" style="43" customWidth="1"/>
    <col min="10759" max="11007" width="9.1796875" style="43"/>
    <col min="11008" max="11008" width="9.36328125" style="43" customWidth="1"/>
    <col min="11009" max="11009" width="6.6328125" style="43" customWidth="1"/>
    <col min="11010" max="11010" width="40.6328125" style="43" customWidth="1"/>
    <col min="11011" max="11014" width="9.36328125" style="43" customWidth="1"/>
    <col min="11015" max="11263" width="9.1796875" style="43"/>
    <col min="11264" max="11264" width="9.36328125" style="43" customWidth="1"/>
    <col min="11265" max="11265" width="6.6328125" style="43" customWidth="1"/>
    <col min="11266" max="11266" width="40.6328125" style="43" customWidth="1"/>
    <col min="11267" max="11270" width="9.36328125" style="43" customWidth="1"/>
    <col min="11271" max="11519" width="9.1796875" style="43"/>
    <col min="11520" max="11520" width="9.36328125" style="43" customWidth="1"/>
    <col min="11521" max="11521" width="6.6328125" style="43" customWidth="1"/>
    <col min="11522" max="11522" width="40.6328125" style="43" customWidth="1"/>
    <col min="11523" max="11526" width="9.36328125" style="43" customWidth="1"/>
    <col min="11527" max="11775" width="9.1796875" style="43"/>
    <col min="11776" max="11776" width="9.36328125" style="43" customWidth="1"/>
    <col min="11777" max="11777" width="6.6328125" style="43" customWidth="1"/>
    <col min="11778" max="11778" width="40.6328125" style="43" customWidth="1"/>
    <col min="11779" max="11782" width="9.36328125" style="43" customWidth="1"/>
    <col min="11783" max="12031" width="9.1796875" style="43"/>
    <col min="12032" max="12032" width="9.36328125" style="43" customWidth="1"/>
    <col min="12033" max="12033" width="6.6328125" style="43" customWidth="1"/>
    <col min="12034" max="12034" width="40.6328125" style="43" customWidth="1"/>
    <col min="12035" max="12038" width="9.36328125" style="43" customWidth="1"/>
    <col min="12039" max="12287" width="9.1796875" style="43"/>
    <col min="12288" max="12288" width="9.36328125" style="43" customWidth="1"/>
    <col min="12289" max="12289" width="6.6328125" style="43" customWidth="1"/>
    <col min="12290" max="12290" width="40.6328125" style="43" customWidth="1"/>
    <col min="12291" max="12294" width="9.36328125" style="43" customWidth="1"/>
    <col min="12295" max="12543" width="9.1796875" style="43"/>
    <col min="12544" max="12544" width="9.36328125" style="43" customWidth="1"/>
    <col min="12545" max="12545" width="6.6328125" style="43" customWidth="1"/>
    <col min="12546" max="12546" width="40.6328125" style="43" customWidth="1"/>
    <col min="12547" max="12550" width="9.36328125" style="43" customWidth="1"/>
    <col min="12551" max="12799" width="9.1796875" style="43"/>
    <col min="12800" max="12800" width="9.36328125" style="43" customWidth="1"/>
    <col min="12801" max="12801" width="6.6328125" style="43" customWidth="1"/>
    <col min="12802" max="12802" width="40.6328125" style="43" customWidth="1"/>
    <col min="12803" max="12806" width="9.36328125" style="43" customWidth="1"/>
    <col min="12807" max="13055" width="9.1796875" style="43"/>
    <col min="13056" max="13056" width="9.36328125" style="43" customWidth="1"/>
    <col min="13057" max="13057" width="6.6328125" style="43" customWidth="1"/>
    <col min="13058" max="13058" width="40.6328125" style="43" customWidth="1"/>
    <col min="13059" max="13062" width="9.36328125" style="43" customWidth="1"/>
    <col min="13063" max="13311" width="9.1796875" style="43"/>
    <col min="13312" max="13312" width="9.36328125" style="43" customWidth="1"/>
    <col min="13313" max="13313" width="6.6328125" style="43" customWidth="1"/>
    <col min="13314" max="13314" width="40.6328125" style="43" customWidth="1"/>
    <col min="13315" max="13318" width="9.36328125" style="43" customWidth="1"/>
    <col min="13319" max="13567" width="9.1796875" style="43"/>
    <col min="13568" max="13568" width="9.36328125" style="43" customWidth="1"/>
    <col min="13569" max="13569" width="6.6328125" style="43" customWidth="1"/>
    <col min="13570" max="13570" width="40.6328125" style="43" customWidth="1"/>
    <col min="13571" max="13574" width="9.36328125" style="43" customWidth="1"/>
    <col min="13575" max="13823" width="9.1796875" style="43"/>
    <col min="13824" max="13824" width="9.36328125" style="43" customWidth="1"/>
    <col min="13825" max="13825" width="6.6328125" style="43" customWidth="1"/>
    <col min="13826" max="13826" width="40.6328125" style="43" customWidth="1"/>
    <col min="13827" max="13830" width="9.36328125" style="43" customWidth="1"/>
    <col min="13831" max="14079" width="9.1796875" style="43"/>
    <col min="14080" max="14080" width="9.36328125" style="43" customWidth="1"/>
    <col min="14081" max="14081" width="6.6328125" style="43" customWidth="1"/>
    <col min="14082" max="14082" width="40.6328125" style="43" customWidth="1"/>
    <col min="14083" max="14086" width="9.36328125" style="43" customWidth="1"/>
    <col min="14087" max="14335" width="9.1796875" style="43"/>
    <col min="14336" max="14336" width="9.36328125" style="43" customWidth="1"/>
    <col min="14337" max="14337" width="6.6328125" style="43" customWidth="1"/>
    <col min="14338" max="14338" width="40.6328125" style="43" customWidth="1"/>
    <col min="14339" max="14342" width="9.36328125" style="43" customWidth="1"/>
    <col min="14343" max="14591" width="9.1796875" style="43"/>
    <col min="14592" max="14592" width="9.36328125" style="43" customWidth="1"/>
    <col min="14593" max="14593" width="6.6328125" style="43" customWidth="1"/>
    <col min="14594" max="14594" width="40.6328125" style="43" customWidth="1"/>
    <col min="14595" max="14598" width="9.36328125" style="43" customWidth="1"/>
    <col min="14599" max="14847" width="9.1796875" style="43"/>
    <col min="14848" max="14848" width="9.36328125" style="43" customWidth="1"/>
    <col min="14849" max="14849" width="6.6328125" style="43" customWidth="1"/>
    <col min="14850" max="14850" width="40.6328125" style="43" customWidth="1"/>
    <col min="14851" max="14854" width="9.36328125" style="43" customWidth="1"/>
    <col min="14855" max="15103" width="9.1796875" style="43"/>
    <col min="15104" max="15104" width="9.36328125" style="43" customWidth="1"/>
    <col min="15105" max="15105" width="6.6328125" style="43" customWidth="1"/>
    <col min="15106" max="15106" width="40.6328125" style="43" customWidth="1"/>
    <col min="15107" max="15110" width="9.36328125" style="43" customWidth="1"/>
    <col min="15111" max="15359" width="9.1796875" style="43"/>
    <col min="15360" max="15360" width="9.36328125" style="43" customWidth="1"/>
    <col min="15361" max="15361" width="6.6328125" style="43" customWidth="1"/>
    <col min="15362" max="15362" width="40.6328125" style="43" customWidth="1"/>
    <col min="15363" max="15366" width="9.36328125" style="43" customWidth="1"/>
    <col min="15367" max="15615" width="9.1796875" style="43"/>
    <col min="15616" max="15616" width="9.36328125" style="43" customWidth="1"/>
    <col min="15617" max="15617" width="6.6328125" style="43" customWidth="1"/>
    <col min="15618" max="15618" width="40.6328125" style="43" customWidth="1"/>
    <col min="15619" max="15622" width="9.36328125" style="43" customWidth="1"/>
    <col min="15623" max="15871" width="9.1796875" style="43"/>
    <col min="15872" max="15872" width="9.36328125" style="43" customWidth="1"/>
    <col min="15873" max="15873" width="6.6328125" style="43" customWidth="1"/>
    <col min="15874" max="15874" width="40.6328125" style="43" customWidth="1"/>
    <col min="15875" max="15878" width="9.36328125" style="43" customWidth="1"/>
    <col min="15879" max="16127" width="9.1796875" style="43"/>
    <col min="16128" max="16128" width="9.36328125" style="43" customWidth="1"/>
    <col min="16129" max="16129" width="6.6328125" style="43" customWidth="1"/>
    <col min="16130" max="16130" width="40.6328125" style="43" customWidth="1"/>
    <col min="16131" max="16134" width="9.36328125" style="43" customWidth="1"/>
    <col min="16135" max="16384" width="9.1796875" style="43"/>
  </cols>
  <sheetData>
    <row r="1" spans="1:7" ht="48" customHeight="1" x14ac:dyDescent="0.25">
      <c r="A1" s="41" t="s">
        <v>3532</v>
      </c>
      <c r="B1" s="42"/>
      <c r="C1" s="653" t="s">
        <v>3533</v>
      </c>
      <c r="D1" s="653"/>
      <c r="E1" s="653"/>
      <c r="F1" s="653"/>
    </row>
    <row r="2" spans="1:7" ht="13" x14ac:dyDescent="0.3">
      <c r="A2" s="44" t="s">
        <v>23</v>
      </c>
      <c r="B2" s="45" t="s">
        <v>24</v>
      </c>
      <c r="C2" s="45" t="s">
        <v>25</v>
      </c>
      <c r="D2" s="45" t="s">
        <v>26</v>
      </c>
      <c r="E2" s="45" t="s">
        <v>27</v>
      </c>
      <c r="F2" s="45" t="s">
        <v>28</v>
      </c>
      <c r="G2" s="254" t="s">
        <v>29</v>
      </c>
    </row>
    <row r="3" spans="1:7" x14ac:dyDescent="0.25">
      <c r="A3" s="46"/>
      <c r="B3" s="47"/>
      <c r="C3" s="6"/>
      <c r="D3" s="6"/>
      <c r="E3" s="74"/>
      <c r="F3" s="74"/>
    </row>
    <row r="4" spans="1:7" x14ac:dyDescent="0.25">
      <c r="A4" s="161"/>
      <c r="B4" s="62"/>
      <c r="C4" s="16"/>
      <c r="D4" s="16"/>
      <c r="E4" s="159"/>
      <c r="F4" s="159"/>
    </row>
    <row r="5" spans="1:7" ht="13" x14ac:dyDescent="0.25">
      <c r="A5" s="161" t="s">
        <v>3534</v>
      </c>
      <c r="B5" s="185" t="s">
        <v>3535</v>
      </c>
      <c r="C5" s="129" t="s">
        <v>106</v>
      </c>
      <c r="D5" s="129"/>
      <c r="E5" s="156"/>
      <c r="F5" s="159">
        <f>D5*E5</f>
        <v>0</v>
      </c>
    </row>
    <row r="6" spans="1:7" ht="13" x14ac:dyDescent="0.25">
      <c r="A6" s="161" t="s">
        <v>3536</v>
      </c>
      <c r="B6" s="185" t="s">
        <v>3537</v>
      </c>
      <c r="C6" s="129" t="s">
        <v>106</v>
      </c>
      <c r="D6" s="129"/>
      <c r="E6" s="156"/>
      <c r="F6" s="159">
        <f>D6*E6</f>
        <v>0</v>
      </c>
    </row>
    <row r="7" spans="1:7" ht="26" x14ac:dyDescent="0.25">
      <c r="A7" s="161" t="s">
        <v>3538</v>
      </c>
      <c r="B7" s="249" t="s">
        <v>3539</v>
      </c>
      <c r="C7" s="129" t="s">
        <v>106</v>
      </c>
      <c r="D7" s="129"/>
      <c r="E7" s="156"/>
      <c r="F7" s="159">
        <f>D7*E7</f>
        <v>0</v>
      </c>
      <c r="G7" s="255" t="s">
        <v>37</v>
      </c>
    </row>
    <row r="8" spans="1:7" x14ac:dyDescent="0.25">
      <c r="A8" s="161"/>
      <c r="B8" s="62"/>
      <c r="C8" s="16"/>
      <c r="D8" s="16"/>
      <c r="E8" s="159"/>
      <c r="F8" s="159"/>
    </row>
    <row r="9" spans="1:7" ht="13" x14ac:dyDescent="0.25">
      <c r="A9" s="161"/>
      <c r="B9" s="125"/>
      <c r="C9" s="16"/>
      <c r="D9" s="16"/>
      <c r="E9" s="159"/>
      <c r="F9" s="159"/>
    </row>
    <row r="10" spans="1:7" x14ac:dyDescent="0.25">
      <c r="A10" s="62"/>
      <c r="B10" s="59"/>
      <c r="C10" s="16"/>
      <c r="D10" s="15"/>
      <c r="E10" s="159"/>
      <c r="F10" s="159"/>
    </row>
    <row r="11" spans="1:7" x14ac:dyDescent="0.25">
      <c r="A11" s="136" t="s">
        <v>172</v>
      </c>
      <c r="B11" s="136"/>
      <c r="C11" s="148"/>
      <c r="D11" s="152"/>
      <c r="E11" s="141"/>
      <c r="F11" s="141">
        <f>SUM(F5:F10)</f>
        <v>0</v>
      </c>
    </row>
    <row r="1048287" spans="3:3" x14ac:dyDescent="0.25">
      <c r="C1048287"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A557-9A8F-4F15-809D-3A275C1E64A0}">
  <dimension ref="A1:I1048355"/>
  <sheetViews>
    <sheetView view="pageBreakPreview" topLeftCell="A38" zoomScaleNormal="100" zoomScaleSheetLayoutView="100" workbookViewId="0">
      <selection activeCell="D8" sqref="D8"/>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3540</v>
      </c>
      <c r="B1" s="42"/>
      <c r="C1" s="42"/>
      <c r="D1" s="42"/>
      <c r="E1" s="653" t="s">
        <v>3541</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74"/>
      <c r="H3" s="5"/>
    </row>
    <row r="4" spans="1:9" x14ac:dyDescent="0.25">
      <c r="A4" s="161"/>
      <c r="B4" s="161"/>
      <c r="C4" s="162"/>
      <c r="D4" s="62"/>
      <c r="E4" s="16"/>
      <c r="F4" s="16"/>
      <c r="G4" s="159"/>
      <c r="H4" s="159"/>
    </row>
    <row r="5" spans="1:9" ht="13" x14ac:dyDescent="0.25">
      <c r="A5" s="161" t="s">
        <v>3542</v>
      </c>
      <c r="B5" s="161"/>
      <c r="C5" s="162"/>
      <c r="D5" s="118" t="s">
        <v>3543</v>
      </c>
      <c r="E5" s="16"/>
      <c r="F5" s="16"/>
      <c r="G5" s="159"/>
      <c r="H5" s="159"/>
    </row>
    <row r="6" spans="1:9" ht="25" x14ac:dyDescent="0.25">
      <c r="A6" s="161"/>
      <c r="B6" s="161" t="s">
        <v>3544</v>
      </c>
      <c r="C6" s="162"/>
      <c r="D6" s="58" t="s">
        <v>3545</v>
      </c>
      <c r="E6" s="16"/>
      <c r="F6" s="16"/>
      <c r="G6" s="160"/>
      <c r="H6" s="159"/>
    </row>
    <row r="7" spans="1:9" ht="13" x14ac:dyDescent="0.25">
      <c r="A7" s="161"/>
      <c r="B7" s="161"/>
      <c r="C7" s="162" t="s">
        <v>125</v>
      </c>
      <c r="D7" s="230" t="s">
        <v>3546</v>
      </c>
      <c r="E7" s="129" t="s">
        <v>0</v>
      </c>
      <c r="F7" s="129"/>
      <c r="G7" s="156"/>
      <c r="H7" s="159">
        <f>F7*G7</f>
        <v>0</v>
      </c>
      <c r="I7" s="255" t="s">
        <v>37</v>
      </c>
    </row>
    <row r="8" spans="1:9" ht="25.5" x14ac:dyDescent="0.25">
      <c r="A8" s="161"/>
      <c r="B8" s="161"/>
      <c r="C8" s="162" t="s">
        <v>128</v>
      </c>
      <c r="D8" s="230" t="s">
        <v>3547</v>
      </c>
      <c r="E8" s="129" t="s">
        <v>0</v>
      </c>
      <c r="F8" s="129"/>
      <c r="G8" s="156"/>
      <c r="H8" s="159">
        <f>F8*G8</f>
        <v>0</v>
      </c>
      <c r="I8" s="255" t="s">
        <v>37</v>
      </c>
    </row>
    <row r="9" spans="1:9" ht="25.5" x14ac:dyDescent="0.25">
      <c r="A9" s="161"/>
      <c r="B9" s="161"/>
      <c r="C9" s="162" t="s">
        <v>17</v>
      </c>
      <c r="D9" s="230" t="s">
        <v>3548</v>
      </c>
      <c r="E9" s="129" t="s">
        <v>0</v>
      </c>
      <c r="F9" s="129"/>
      <c r="G9" s="156"/>
      <c r="H9" s="159">
        <f>F9*G9</f>
        <v>0</v>
      </c>
      <c r="I9" s="255" t="s">
        <v>37</v>
      </c>
    </row>
    <row r="10" spans="1:9" ht="37.5" x14ac:dyDescent="0.25">
      <c r="A10" s="161"/>
      <c r="B10" s="161"/>
      <c r="C10" s="162" t="s">
        <v>18</v>
      </c>
      <c r="D10" s="230" t="s">
        <v>3549</v>
      </c>
      <c r="E10" s="129" t="s">
        <v>0</v>
      </c>
      <c r="F10" s="129"/>
      <c r="G10" s="156"/>
      <c r="H10" s="159">
        <f>F10*G10</f>
        <v>0</v>
      </c>
    </row>
    <row r="11" spans="1:9" ht="25" x14ac:dyDescent="0.25">
      <c r="A11" s="161"/>
      <c r="B11" s="161" t="s">
        <v>3550</v>
      </c>
      <c r="C11" s="162"/>
      <c r="D11" s="58" t="s">
        <v>3551</v>
      </c>
      <c r="E11" s="16"/>
      <c r="F11" s="16"/>
      <c r="G11" s="160"/>
      <c r="H11" s="159"/>
    </row>
    <row r="12" spans="1:9" x14ac:dyDescent="0.25">
      <c r="A12" s="161"/>
      <c r="B12" s="161"/>
      <c r="C12" s="162" t="s">
        <v>125</v>
      </c>
      <c r="D12" s="126" t="s">
        <v>3552</v>
      </c>
      <c r="E12" s="129" t="s">
        <v>106</v>
      </c>
      <c r="F12" s="129"/>
      <c r="G12" s="156"/>
      <c r="H12" s="159">
        <f t="shared" ref="H12:H18" si="0">F12*G12</f>
        <v>0</v>
      </c>
    </row>
    <row r="13" spans="1:9" x14ac:dyDescent="0.25">
      <c r="A13" s="161"/>
      <c r="B13" s="161"/>
      <c r="C13" s="162" t="s">
        <v>128</v>
      </c>
      <c r="D13" s="126" t="s">
        <v>3553</v>
      </c>
      <c r="E13" s="129" t="s">
        <v>106</v>
      </c>
      <c r="F13" s="129"/>
      <c r="G13" s="156"/>
      <c r="H13" s="159">
        <f t="shared" si="0"/>
        <v>0</v>
      </c>
    </row>
    <row r="14" spans="1:9" x14ac:dyDescent="0.25">
      <c r="A14" s="161"/>
      <c r="B14" s="161"/>
      <c r="C14" s="162" t="s">
        <v>17</v>
      </c>
      <c r="D14" s="126" t="s">
        <v>3554</v>
      </c>
      <c r="E14" s="129" t="s">
        <v>106</v>
      </c>
      <c r="F14" s="129"/>
      <c r="G14" s="156"/>
      <c r="H14" s="159">
        <f t="shared" si="0"/>
        <v>0</v>
      </c>
    </row>
    <row r="15" spans="1:9" ht="25.5" x14ac:dyDescent="0.25">
      <c r="A15" s="161"/>
      <c r="B15" s="161"/>
      <c r="C15" s="162" t="s">
        <v>18</v>
      </c>
      <c r="D15" s="241" t="s">
        <v>3555</v>
      </c>
      <c r="E15" s="129" t="s">
        <v>106</v>
      </c>
      <c r="F15" s="129"/>
      <c r="G15" s="156"/>
      <c r="H15" s="159">
        <f t="shared" si="0"/>
        <v>0</v>
      </c>
      <c r="I15" s="255" t="s">
        <v>37</v>
      </c>
    </row>
    <row r="16" spans="1:9" ht="25.5" x14ac:dyDescent="0.25">
      <c r="A16" s="161"/>
      <c r="B16" s="161"/>
      <c r="C16" s="162" t="s">
        <v>19</v>
      </c>
      <c r="D16" s="241" t="s">
        <v>3556</v>
      </c>
      <c r="E16" s="129" t="s">
        <v>106</v>
      </c>
      <c r="F16" s="129"/>
      <c r="G16" s="156"/>
      <c r="H16" s="159">
        <f t="shared" si="0"/>
        <v>0</v>
      </c>
      <c r="I16" s="255" t="s">
        <v>37</v>
      </c>
    </row>
    <row r="17" spans="1:9" ht="25.5" x14ac:dyDescent="0.25">
      <c r="A17" s="161"/>
      <c r="B17" s="161"/>
      <c r="C17" s="162" t="s">
        <v>133</v>
      </c>
      <c r="D17" s="241" t="s">
        <v>3557</v>
      </c>
      <c r="E17" s="129" t="s">
        <v>106</v>
      </c>
      <c r="F17" s="129"/>
      <c r="G17" s="156"/>
      <c r="H17" s="159">
        <f t="shared" si="0"/>
        <v>0</v>
      </c>
      <c r="I17" s="255" t="s">
        <v>37</v>
      </c>
    </row>
    <row r="18" spans="1:9" ht="37.5" x14ac:dyDescent="0.25">
      <c r="A18" s="161"/>
      <c r="B18" s="161"/>
      <c r="C18" s="162" t="s">
        <v>143</v>
      </c>
      <c r="D18" s="126" t="s">
        <v>3558</v>
      </c>
      <c r="E18" s="129" t="s">
        <v>106</v>
      </c>
      <c r="F18" s="129"/>
      <c r="G18" s="156"/>
      <c r="H18" s="159">
        <f t="shared" si="0"/>
        <v>0</v>
      </c>
    </row>
    <row r="19" spans="1:9" ht="13" x14ac:dyDescent="0.25">
      <c r="A19" s="161" t="s">
        <v>3559</v>
      </c>
      <c r="B19" s="161"/>
      <c r="C19" s="162"/>
      <c r="D19" s="96" t="s">
        <v>3560</v>
      </c>
      <c r="E19" s="16"/>
      <c r="F19" s="16"/>
      <c r="G19" s="160"/>
      <c r="H19" s="159"/>
    </row>
    <row r="20" spans="1:9" ht="37.5" x14ac:dyDescent="0.25">
      <c r="A20" s="161"/>
      <c r="B20" s="161" t="s">
        <v>3561</v>
      </c>
      <c r="C20" s="162"/>
      <c r="D20" s="58" t="s">
        <v>3562</v>
      </c>
      <c r="E20" s="16"/>
      <c r="F20" s="16"/>
      <c r="G20" s="160"/>
      <c r="H20" s="159"/>
    </row>
    <row r="21" spans="1:9" ht="26" x14ac:dyDescent="0.25">
      <c r="A21" s="161"/>
      <c r="B21" s="161"/>
      <c r="C21" s="162" t="s">
        <v>125</v>
      </c>
      <c r="D21" s="230" t="s">
        <v>3563</v>
      </c>
      <c r="E21" s="129" t="s">
        <v>0</v>
      </c>
      <c r="F21" s="129"/>
      <c r="G21" s="156"/>
      <c r="H21" s="159">
        <f>F21*G21</f>
        <v>0</v>
      </c>
      <c r="I21" s="255" t="s">
        <v>37</v>
      </c>
    </row>
    <row r="22" spans="1:9" ht="26" x14ac:dyDescent="0.25">
      <c r="A22" s="161"/>
      <c r="B22" s="161"/>
      <c r="C22" s="162" t="s">
        <v>128</v>
      </c>
      <c r="D22" s="230" t="s">
        <v>3564</v>
      </c>
      <c r="E22" s="129" t="s">
        <v>0</v>
      </c>
      <c r="F22" s="129"/>
      <c r="G22" s="156"/>
      <c r="H22" s="159">
        <f>F22*G22</f>
        <v>0</v>
      </c>
      <c r="I22" s="255" t="s">
        <v>37</v>
      </c>
    </row>
    <row r="23" spans="1:9" ht="26" x14ac:dyDescent="0.25">
      <c r="A23" s="161"/>
      <c r="B23" s="161"/>
      <c r="C23" s="162" t="s">
        <v>17</v>
      </c>
      <c r="D23" s="241" t="s">
        <v>3565</v>
      </c>
      <c r="E23" s="129" t="s">
        <v>0</v>
      </c>
      <c r="F23" s="129"/>
      <c r="G23" s="156"/>
      <c r="H23" s="159">
        <f>F23*G23</f>
        <v>0</v>
      </c>
      <c r="I23" s="255" t="s">
        <v>37</v>
      </c>
    </row>
    <row r="24" spans="1:9" x14ac:dyDescent="0.25">
      <c r="A24" s="161"/>
      <c r="B24" s="161"/>
      <c r="C24" s="162" t="s">
        <v>18</v>
      </c>
      <c r="D24" s="241" t="s">
        <v>3566</v>
      </c>
      <c r="E24" s="129" t="s">
        <v>0</v>
      </c>
      <c r="F24" s="129"/>
      <c r="G24" s="156"/>
      <c r="H24" s="159">
        <f>F24*G24</f>
        <v>0</v>
      </c>
      <c r="I24" s="255" t="s">
        <v>37</v>
      </c>
    </row>
    <row r="25" spans="1:9" ht="37.5" x14ac:dyDescent="0.25">
      <c r="A25" s="161"/>
      <c r="B25" s="161" t="s">
        <v>3567</v>
      </c>
      <c r="C25" s="162"/>
      <c r="D25" s="58" t="s">
        <v>3568</v>
      </c>
      <c r="E25" s="16"/>
      <c r="F25" s="16"/>
      <c r="G25" s="160"/>
      <c r="H25" s="159"/>
    </row>
    <row r="26" spans="1:9" ht="26" x14ac:dyDescent="0.25">
      <c r="A26" s="161"/>
      <c r="B26" s="161"/>
      <c r="C26" s="162" t="s">
        <v>125</v>
      </c>
      <c r="D26" s="241" t="s">
        <v>3569</v>
      </c>
      <c r="E26" s="129" t="s">
        <v>106</v>
      </c>
      <c r="F26" s="129"/>
      <c r="G26" s="156"/>
      <c r="H26" s="159">
        <f>F26*G26</f>
        <v>0</v>
      </c>
      <c r="I26" s="255" t="s">
        <v>37</v>
      </c>
    </row>
    <row r="27" spans="1:9" ht="26" x14ac:dyDescent="0.25">
      <c r="A27" s="161"/>
      <c r="B27" s="161"/>
      <c r="C27" s="162" t="s">
        <v>128</v>
      </c>
      <c r="D27" s="241" t="s">
        <v>3570</v>
      </c>
      <c r="E27" s="129" t="s">
        <v>106</v>
      </c>
      <c r="F27" s="129"/>
      <c r="G27" s="156"/>
      <c r="H27" s="159">
        <f>F27*G27</f>
        <v>0</v>
      </c>
      <c r="I27" s="255" t="s">
        <v>37</v>
      </c>
    </row>
    <row r="28" spans="1:9" ht="26" x14ac:dyDescent="0.25">
      <c r="A28" s="161"/>
      <c r="B28" s="161"/>
      <c r="C28" s="162" t="s">
        <v>17</v>
      </c>
      <c r="D28" s="241" t="s">
        <v>3571</v>
      </c>
      <c r="E28" s="129" t="s">
        <v>106</v>
      </c>
      <c r="F28" s="129"/>
      <c r="G28" s="156"/>
      <c r="H28" s="159">
        <f>F28*G28</f>
        <v>0</v>
      </c>
      <c r="I28" s="255" t="s">
        <v>37</v>
      </c>
    </row>
    <row r="29" spans="1:9" ht="26" x14ac:dyDescent="0.25">
      <c r="A29" s="161"/>
      <c r="B29" s="161"/>
      <c r="C29" s="162" t="s">
        <v>18</v>
      </c>
      <c r="D29" s="241" t="s">
        <v>3572</v>
      </c>
      <c r="E29" s="129" t="s">
        <v>106</v>
      </c>
      <c r="F29" s="129"/>
      <c r="G29" s="156"/>
      <c r="H29" s="159">
        <f>F29*G29</f>
        <v>0</v>
      </c>
      <c r="I29" s="255" t="s">
        <v>37</v>
      </c>
    </row>
    <row r="30" spans="1:9" ht="52" x14ac:dyDescent="0.25">
      <c r="A30" s="161"/>
      <c r="B30" s="161" t="s">
        <v>3573</v>
      </c>
      <c r="C30" s="162"/>
      <c r="D30" s="241" t="s">
        <v>3574</v>
      </c>
      <c r="E30" s="129" t="s">
        <v>0</v>
      </c>
      <c r="F30" s="129"/>
      <c r="G30" s="156"/>
      <c r="H30" s="159">
        <f>F30*G30</f>
        <v>0</v>
      </c>
      <c r="I30" s="255" t="s">
        <v>37</v>
      </c>
    </row>
    <row r="31" spans="1:9" ht="13" x14ac:dyDescent="0.25">
      <c r="A31" s="161" t="s">
        <v>3575</v>
      </c>
      <c r="B31" s="161"/>
      <c r="C31" s="162"/>
      <c r="D31" s="96" t="s">
        <v>3576</v>
      </c>
      <c r="E31" s="16"/>
      <c r="F31" s="16"/>
      <c r="G31" s="160"/>
      <c r="H31" s="159"/>
    </row>
    <row r="32" spans="1:9" ht="26" x14ac:dyDescent="0.25">
      <c r="A32" s="161"/>
      <c r="B32" s="161" t="s">
        <v>3577</v>
      </c>
      <c r="C32" s="162"/>
      <c r="D32" s="230" t="s">
        <v>3578</v>
      </c>
      <c r="E32" s="129" t="s">
        <v>0</v>
      </c>
      <c r="F32" s="129"/>
      <c r="G32" s="156"/>
      <c r="H32" s="159">
        <f>F32*G32</f>
        <v>0</v>
      </c>
      <c r="I32" s="255" t="s">
        <v>37</v>
      </c>
    </row>
    <row r="33" spans="1:9" ht="12.75" customHeight="1" x14ac:dyDescent="0.25">
      <c r="A33" s="161"/>
      <c r="B33" s="161" t="s">
        <v>3579</v>
      </c>
      <c r="C33" s="162"/>
      <c r="D33" s="230" t="s">
        <v>3580</v>
      </c>
      <c r="E33" s="129" t="s">
        <v>0</v>
      </c>
      <c r="F33" s="129"/>
      <c r="G33" s="156"/>
      <c r="H33" s="159">
        <f>F33*G33</f>
        <v>0</v>
      </c>
      <c r="I33" s="255" t="s">
        <v>37</v>
      </c>
    </row>
    <row r="34" spans="1:9" ht="25.5" x14ac:dyDescent="0.25">
      <c r="A34" s="161"/>
      <c r="B34" s="161" t="s">
        <v>3581</v>
      </c>
      <c r="C34" s="162"/>
      <c r="D34" s="230" t="s">
        <v>3582</v>
      </c>
      <c r="E34" s="129" t="s">
        <v>106</v>
      </c>
      <c r="F34" s="129"/>
      <c r="G34" s="156"/>
      <c r="H34" s="159">
        <f>F34*G34</f>
        <v>0</v>
      </c>
      <c r="I34" s="255" t="s">
        <v>37</v>
      </c>
    </row>
    <row r="35" spans="1:9" ht="25" x14ac:dyDescent="0.25">
      <c r="A35" s="161"/>
      <c r="B35" s="161" t="s">
        <v>3583</v>
      </c>
      <c r="C35" s="162"/>
      <c r="D35" s="58" t="s">
        <v>3584</v>
      </c>
      <c r="E35" s="129" t="s">
        <v>106</v>
      </c>
      <c r="F35" s="129"/>
      <c r="G35" s="156"/>
      <c r="H35" s="159">
        <f>F35*G35</f>
        <v>0</v>
      </c>
    </row>
    <row r="36" spans="1:9" ht="13" x14ac:dyDescent="0.25">
      <c r="A36" s="161" t="s">
        <v>3585</v>
      </c>
      <c r="B36" s="161"/>
      <c r="C36" s="162"/>
      <c r="D36" s="96" t="s">
        <v>3586</v>
      </c>
      <c r="E36" s="16"/>
      <c r="F36" s="16"/>
      <c r="G36" s="160"/>
      <c r="H36" s="159"/>
    </row>
    <row r="37" spans="1:9" ht="37.5" x14ac:dyDescent="0.25">
      <c r="A37" s="161"/>
      <c r="B37" s="161" t="s">
        <v>3587</v>
      </c>
      <c r="C37" s="162"/>
      <c r="D37" s="59" t="s">
        <v>3588</v>
      </c>
      <c r="E37" s="129" t="s">
        <v>0</v>
      </c>
      <c r="F37" s="129"/>
      <c r="G37" s="156"/>
      <c r="H37" s="159">
        <f>F37*G37</f>
        <v>0</v>
      </c>
    </row>
    <row r="38" spans="1:9" ht="37.5" x14ac:dyDescent="0.25">
      <c r="A38" s="161"/>
      <c r="B38" s="161" t="s">
        <v>3589</v>
      </c>
      <c r="C38" s="162"/>
      <c r="D38" s="58" t="s">
        <v>3590</v>
      </c>
      <c r="E38" s="129" t="s">
        <v>0</v>
      </c>
      <c r="F38" s="129"/>
      <c r="G38" s="156"/>
      <c r="H38" s="159">
        <f>F38*G38</f>
        <v>0</v>
      </c>
    </row>
    <row r="39" spans="1:9" ht="13" x14ac:dyDescent="0.25">
      <c r="A39" s="161" t="s">
        <v>3591</v>
      </c>
      <c r="B39" s="161"/>
      <c r="C39" s="162"/>
      <c r="D39" s="96" t="s">
        <v>3592</v>
      </c>
      <c r="E39" s="16"/>
      <c r="F39" s="16"/>
      <c r="G39" s="160"/>
      <c r="H39" s="159"/>
    </row>
    <row r="40" spans="1:9" x14ac:dyDescent="0.25">
      <c r="A40" s="161"/>
      <c r="B40" s="161" t="s">
        <v>3593</v>
      </c>
      <c r="C40" s="162"/>
      <c r="D40" s="58" t="s">
        <v>3594</v>
      </c>
      <c r="E40" s="129" t="s">
        <v>106</v>
      </c>
      <c r="F40" s="129"/>
      <c r="G40" s="156"/>
      <c r="H40" s="159">
        <f>F40*G40</f>
        <v>0</v>
      </c>
    </row>
    <row r="41" spans="1:9" ht="13" x14ac:dyDescent="0.25">
      <c r="A41" s="161"/>
      <c r="B41" s="161" t="s">
        <v>3595</v>
      </c>
      <c r="C41" s="162"/>
      <c r="D41" s="230" t="s">
        <v>3596</v>
      </c>
      <c r="E41" s="129" t="s">
        <v>106</v>
      </c>
      <c r="F41" s="129"/>
      <c r="G41" s="156"/>
      <c r="H41" s="159">
        <f>F41*G41</f>
        <v>0</v>
      </c>
      <c r="I41" s="255" t="s">
        <v>37</v>
      </c>
    </row>
    <row r="42" spans="1:9" ht="37.5" x14ac:dyDescent="0.25">
      <c r="A42" s="161"/>
      <c r="B42" s="161" t="s">
        <v>3597</v>
      </c>
      <c r="C42" s="162"/>
      <c r="D42" s="82" t="s">
        <v>3598</v>
      </c>
      <c r="E42" s="129" t="s">
        <v>106</v>
      </c>
      <c r="F42" s="129"/>
      <c r="G42" s="156"/>
      <c r="H42" s="159">
        <f>F42*G42</f>
        <v>0</v>
      </c>
    </row>
    <row r="43" spans="1:9" ht="13" x14ac:dyDescent="0.25">
      <c r="A43" s="161" t="s">
        <v>3599</v>
      </c>
      <c r="B43" s="161"/>
      <c r="C43" s="162"/>
      <c r="D43" s="96" t="s">
        <v>3600</v>
      </c>
      <c r="E43" s="16"/>
      <c r="F43" s="16"/>
      <c r="G43" s="160"/>
      <c r="H43" s="159"/>
    </row>
    <row r="44" spans="1:9" x14ac:dyDescent="0.25">
      <c r="A44" s="161"/>
      <c r="B44" s="161" t="s">
        <v>3601</v>
      </c>
      <c r="C44" s="162"/>
      <c r="D44" s="58" t="s">
        <v>3602</v>
      </c>
      <c r="E44" s="129" t="s">
        <v>106</v>
      </c>
      <c r="F44" s="129"/>
      <c r="G44" s="156"/>
      <c r="H44" s="159">
        <f>F44*G44</f>
        <v>0</v>
      </c>
    </row>
    <row r="45" spans="1:9" x14ac:dyDescent="0.25">
      <c r="A45" s="161"/>
      <c r="B45" s="161" t="s">
        <v>3603</v>
      </c>
      <c r="C45" s="162"/>
      <c r="D45" s="58" t="s">
        <v>3604</v>
      </c>
      <c r="E45" s="129" t="s">
        <v>106</v>
      </c>
      <c r="F45" s="129"/>
      <c r="G45" s="156"/>
      <c r="H45" s="159">
        <f>F45*G45</f>
        <v>0</v>
      </c>
    </row>
    <row r="46" spans="1:9" ht="13" x14ac:dyDescent="0.25">
      <c r="A46" s="161" t="s">
        <v>3605</v>
      </c>
      <c r="B46" s="161"/>
      <c r="C46" s="162"/>
      <c r="D46" s="96" t="s">
        <v>3606</v>
      </c>
      <c r="E46" s="129" t="s">
        <v>0</v>
      </c>
      <c r="F46" s="129"/>
      <c r="G46" s="156"/>
      <c r="H46" s="159">
        <f>F46*G46</f>
        <v>0</v>
      </c>
    </row>
    <row r="47" spans="1:9" ht="13" x14ac:dyDescent="0.25">
      <c r="A47" s="161" t="s">
        <v>3607</v>
      </c>
      <c r="B47" s="161"/>
      <c r="C47" s="162"/>
      <c r="D47" s="96" t="s">
        <v>3608</v>
      </c>
      <c r="E47" s="129"/>
      <c r="F47" s="129"/>
      <c r="G47" s="156"/>
      <c r="H47" s="159"/>
    </row>
    <row r="48" spans="1:9" x14ac:dyDescent="0.25">
      <c r="A48" s="161"/>
      <c r="B48" s="161" t="s">
        <v>3609</v>
      </c>
      <c r="C48" s="162"/>
      <c r="D48" s="58" t="s">
        <v>3610</v>
      </c>
      <c r="E48" s="129" t="s">
        <v>0</v>
      </c>
      <c r="F48" s="129"/>
      <c r="G48" s="156"/>
      <c r="H48" s="159">
        <f>F48*G48</f>
        <v>0</v>
      </c>
    </row>
    <row r="49" spans="1:8" ht="26" x14ac:dyDescent="0.25">
      <c r="A49" s="161" t="s">
        <v>3611</v>
      </c>
      <c r="B49" s="161"/>
      <c r="C49" s="162"/>
      <c r="D49" s="96" t="s">
        <v>3612</v>
      </c>
      <c r="E49" s="16"/>
      <c r="F49" s="16"/>
      <c r="G49" s="160"/>
      <c r="H49" s="159"/>
    </row>
    <row r="50" spans="1:8" x14ac:dyDescent="0.25">
      <c r="A50" s="161"/>
      <c r="B50" s="161" t="s">
        <v>3613</v>
      </c>
      <c r="C50" s="162"/>
      <c r="D50" s="58" t="s">
        <v>3614</v>
      </c>
      <c r="E50" s="129" t="s">
        <v>0</v>
      </c>
      <c r="F50" s="129"/>
      <c r="G50" s="156"/>
      <c r="H50" s="159">
        <f>F50*G50</f>
        <v>0</v>
      </c>
    </row>
    <row r="51" spans="1:8" x14ac:dyDescent="0.25">
      <c r="A51" s="161"/>
      <c r="B51" s="161" t="s">
        <v>3615</v>
      </c>
      <c r="C51" s="162"/>
      <c r="D51" s="58" t="s">
        <v>3616</v>
      </c>
      <c r="E51" s="129" t="s">
        <v>0</v>
      </c>
      <c r="F51" s="129"/>
      <c r="G51" s="156"/>
      <c r="H51" s="159">
        <f>F51*G51</f>
        <v>0</v>
      </c>
    </row>
    <row r="52" spans="1:8" ht="37.5" x14ac:dyDescent="0.25">
      <c r="A52" s="161"/>
      <c r="B52" s="161" t="s">
        <v>3617</v>
      </c>
      <c r="C52" s="162"/>
      <c r="D52" s="58" t="s">
        <v>3618</v>
      </c>
      <c r="E52" s="129" t="s">
        <v>0</v>
      </c>
      <c r="F52" s="129"/>
      <c r="G52" s="156"/>
      <c r="H52" s="159">
        <f>F52*G52</f>
        <v>0</v>
      </c>
    </row>
    <row r="53" spans="1:8" ht="26" x14ac:dyDescent="0.25">
      <c r="A53" s="161" t="s">
        <v>3619</v>
      </c>
      <c r="B53" s="161"/>
      <c r="C53" s="162"/>
      <c r="D53" s="96" t="s">
        <v>3620</v>
      </c>
      <c r="E53" s="16"/>
      <c r="F53" s="16"/>
      <c r="G53" s="160"/>
      <c r="H53" s="159"/>
    </row>
    <row r="54" spans="1:8" ht="12.75" customHeight="1" x14ac:dyDescent="0.25">
      <c r="A54" s="161"/>
      <c r="B54" s="161" t="s">
        <v>3621</v>
      </c>
      <c r="C54" s="162"/>
      <c r="D54" s="58" t="s">
        <v>3622</v>
      </c>
      <c r="E54" s="129" t="s">
        <v>106</v>
      </c>
      <c r="F54" s="129"/>
      <c r="G54" s="156"/>
      <c r="H54" s="159">
        <f t="shared" ref="H54:H59" si="1">F54*G54</f>
        <v>0</v>
      </c>
    </row>
    <row r="55" spans="1:8" ht="12.75" customHeight="1" x14ac:dyDescent="0.25">
      <c r="A55" s="161"/>
      <c r="B55" s="161" t="s">
        <v>3623</v>
      </c>
      <c r="C55" s="162"/>
      <c r="D55" s="58" t="s">
        <v>3624</v>
      </c>
      <c r="E55" s="129" t="s">
        <v>106</v>
      </c>
      <c r="F55" s="129"/>
      <c r="G55" s="156"/>
      <c r="H55" s="159">
        <f t="shared" si="1"/>
        <v>0</v>
      </c>
    </row>
    <row r="56" spans="1:8" ht="12.75" customHeight="1" x14ac:dyDescent="0.25">
      <c r="A56" s="161"/>
      <c r="B56" s="161" t="s">
        <v>3625</v>
      </c>
      <c r="C56" s="162"/>
      <c r="D56" s="58" t="s">
        <v>3626</v>
      </c>
      <c r="E56" s="129" t="s">
        <v>106</v>
      </c>
      <c r="F56" s="129"/>
      <c r="G56" s="156"/>
      <c r="H56" s="159">
        <f t="shared" si="1"/>
        <v>0</v>
      </c>
    </row>
    <row r="57" spans="1:8" ht="12.75" customHeight="1" x14ac:dyDescent="0.25">
      <c r="A57" s="161"/>
      <c r="B57" s="161" t="s">
        <v>3627</v>
      </c>
      <c r="C57" s="162"/>
      <c r="D57" s="82" t="s">
        <v>3628</v>
      </c>
      <c r="E57" s="129" t="s">
        <v>106</v>
      </c>
      <c r="F57" s="129"/>
      <c r="G57" s="156"/>
      <c r="H57" s="159">
        <f t="shared" si="1"/>
        <v>0</v>
      </c>
    </row>
    <row r="58" spans="1:8" ht="12.75" customHeight="1" x14ac:dyDescent="0.25">
      <c r="A58" s="161"/>
      <c r="B58" s="161" t="s">
        <v>3629</v>
      </c>
      <c r="C58" s="162"/>
      <c r="D58" s="82" t="s">
        <v>3630</v>
      </c>
      <c r="E58" s="129" t="s">
        <v>106</v>
      </c>
      <c r="F58" s="129"/>
      <c r="G58" s="156"/>
      <c r="H58" s="159">
        <f t="shared" si="1"/>
        <v>0</v>
      </c>
    </row>
    <row r="59" spans="1:8" ht="37.5" x14ac:dyDescent="0.25">
      <c r="A59" s="161"/>
      <c r="B59" s="161" t="s">
        <v>3631</v>
      </c>
      <c r="C59" s="162"/>
      <c r="D59" s="58" t="s">
        <v>3632</v>
      </c>
      <c r="E59" s="129" t="s">
        <v>106</v>
      </c>
      <c r="F59" s="129"/>
      <c r="G59" s="156"/>
      <c r="H59" s="159">
        <f t="shared" si="1"/>
        <v>0</v>
      </c>
    </row>
    <row r="60" spans="1:8" ht="26" x14ac:dyDescent="0.25">
      <c r="A60" s="161" t="s">
        <v>3633</v>
      </c>
      <c r="B60" s="161"/>
      <c r="C60" s="162"/>
      <c r="D60" s="81" t="s">
        <v>3634</v>
      </c>
      <c r="E60" s="16"/>
      <c r="F60" s="16"/>
      <c r="G60" s="160"/>
      <c r="H60" s="159"/>
    </row>
    <row r="61" spans="1:8" ht="12.75" customHeight="1" x14ac:dyDescent="0.25">
      <c r="A61" s="161"/>
      <c r="B61" s="161" t="s">
        <v>3635</v>
      </c>
      <c r="C61" s="162"/>
      <c r="D61" s="58" t="s">
        <v>3636</v>
      </c>
      <c r="E61" s="129" t="s">
        <v>106</v>
      </c>
      <c r="F61" s="129"/>
      <c r="G61" s="156"/>
      <c r="H61" s="159">
        <f t="shared" ref="H61:H71" si="2">F61*G61</f>
        <v>0</v>
      </c>
    </row>
    <row r="62" spans="1:8" ht="12.75" customHeight="1" x14ac:dyDescent="0.25">
      <c r="A62" s="161"/>
      <c r="B62" s="161" t="s">
        <v>3637</v>
      </c>
      <c r="C62" s="162"/>
      <c r="D62" s="58" t="s">
        <v>3638</v>
      </c>
      <c r="E62" s="129" t="s">
        <v>106</v>
      </c>
      <c r="F62" s="129"/>
      <c r="G62" s="156"/>
      <c r="H62" s="159">
        <f t="shared" si="2"/>
        <v>0</v>
      </c>
    </row>
    <row r="63" spans="1:8" ht="12.75" customHeight="1" x14ac:dyDescent="0.25">
      <c r="A63" s="161"/>
      <c r="B63" s="161" t="s">
        <v>3639</v>
      </c>
      <c r="C63" s="162"/>
      <c r="D63" s="58" t="s">
        <v>3640</v>
      </c>
      <c r="E63" s="129" t="s">
        <v>106</v>
      </c>
      <c r="F63" s="129"/>
      <c r="G63" s="156"/>
      <c r="H63" s="159">
        <f t="shared" si="2"/>
        <v>0</v>
      </c>
    </row>
    <row r="64" spans="1:8" ht="12.75" customHeight="1" x14ac:dyDescent="0.25">
      <c r="A64" s="161"/>
      <c r="B64" s="161" t="s">
        <v>3641</v>
      </c>
      <c r="C64" s="162"/>
      <c r="D64" s="126" t="s">
        <v>3600</v>
      </c>
      <c r="E64" s="129" t="s">
        <v>106</v>
      </c>
      <c r="F64" s="129"/>
      <c r="G64" s="156"/>
      <c r="H64" s="159">
        <f t="shared" si="2"/>
        <v>0</v>
      </c>
    </row>
    <row r="65" spans="1:9" ht="12.75" customHeight="1" x14ac:dyDescent="0.25">
      <c r="A65" s="161"/>
      <c r="B65" s="161" t="s">
        <v>3642</v>
      </c>
      <c r="C65" s="162"/>
      <c r="D65" s="58" t="s">
        <v>3643</v>
      </c>
      <c r="E65" s="129" t="s">
        <v>106</v>
      </c>
      <c r="F65" s="129"/>
      <c r="G65" s="156"/>
      <c r="H65" s="159">
        <f t="shared" si="2"/>
        <v>0</v>
      </c>
    </row>
    <row r="66" spans="1:9" ht="25" x14ac:dyDescent="0.25">
      <c r="A66" s="161"/>
      <c r="B66" s="161" t="s">
        <v>3644</v>
      </c>
      <c r="C66" s="162"/>
      <c r="D66" s="58" t="s">
        <v>3645</v>
      </c>
      <c r="E66" s="129" t="s">
        <v>106</v>
      </c>
      <c r="F66" s="129"/>
      <c r="G66" s="156"/>
      <c r="H66" s="159">
        <f t="shared" si="2"/>
        <v>0</v>
      </c>
    </row>
    <row r="67" spans="1:9" ht="25" x14ac:dyDescent="0.25">
      <c r="A67" s="161"/>
      <c r="B67" s="161" t="s">
        <v>3646</v>
      </c>
      <c r="C67" s="162"/>
      <c r="D67" s="58" t="s">
        <v>3647</v>
      </c>
      <c r="E67" s="129" t="s">
        <v>106</v>
      </c>
      <c r="F67" s="129"/>
      <c r="G67" s="156"/>
      <c r="H67" s="159">
        <f t="shared" si="2"/>
        <v>0</v>
      </c>
    </row>
    <row r="68" spans="1:9" ht="12.75" customHeight="1" x14ac:dyDescent="0.25">
      <c r="A68" s="161"/>
      <c r="B68" s="161" t="s">
        <v>3648</v>
      </c>
      <c r="C68" s="162"/>
      <c r="D68" s="230" t="s">
        <v>3649</v>
      </c>
      <c r="E68" s="129" t="s">
        <v>106</v>
      </c>
      <c r="F68" s="129"/>
      <c r="G68" s="156"/>
      <c r="H68" s="159">
        <f t="shared" si="2"/>
        <v>0</v>
      </c>
      <c r="I68" s="255" t="s">
        <v>37</v>
      </c>
    </row>
    <row r="69" spans="1:9" ht="26" x14ac:dyDescent="0.25">
      <c r="A69" s="161" t="s">
        <v>3650</v>
      </c>
      <c r="B69" s="161"/>
      <c r="C69" s="162"/>
      <c r="D69" s="81" t="s">
        <v>3651</v>
      </c>
      <c r="E69" s="129" t="s">
        <v>106</v>
      </c>
      <c r="F69" s="129"/>
      <c r="G69" s="156"/>
      <c r="H69" s="159">
        <f t="shared" si="2"/>
        <v>0</v>
      </c>
    </row>
    <row r="70" spans="1:9" ht="26" x14ac:dyDescent="0.25">
      <c r="A70" s="161" t="s">
        <v>3652</v>
      </c>
      <c r="B70" s="161"/>
      <c r="C70" s="162"/>
      <c r="D70" s="81" t="s">
        <v>3653</v>
      </c>
      <c r="E70" s="129" t="s">
        <v>106</v>
      </c>
      <c r="F70" s="129"/>
      <c r="G70" s="156"/>
      <c r="H70" s="159">
        <f t="shared" si="2"/>
        <v>0</v>
      </c>
    </row>
    <row r="71" spans="1:9" ht="26" x14ac:dyDescent="0.25">
      <c r="A71" s="161" t="s">
        <v>3654</v>
      </c>
      <c r="B71" s="161"/>
      <c r="C71" s="162"/>
      <c r="D71" s="81" t="s">
        <v>3655</v>
      </c>
      <c r="E71" s="129" t="s">
        <v>106</v>
      </c>
      <c r="F71" s="129"/>
      <c r="G71" s="156"/>
      <c r="H71" s="159">
        <f t="shared" si="2"/>
        <v>0</v>
      </c>
    </row>
    <row r="72" spans="1:9" ht="13" x14ac:dyDescent="0.25">
      <c r="A72" s="161" t="s">
        <v>3656</v>
      </c>
      <c r="B72" s="161"/>
      <c r="C72" s="162"/>
      <c r="D72" s="96" t="s">
        <v>3657</v>
      </c>
      <c r="E72" s="16"/>
      <c r="F72" s="16"/>
      <c r="G72" s="160"/>
      <c r="H72" s="159"/>
    </row>
    <row r="73" spans="1:9" ht="12.75" customHeight="1" x14ac:dyDescent="0.25">
      <c r="A73" s="161"/>
      <c r="B73" s="161" t="s">
        <v>3658</v>
      </c>
      <c r="C73" s="162"/>
      <c r="D73" s="82" t="s">
        <v>3659</v>
      </c>
      <c r="E73" s="129" t="s">
        <v>0</v>
      </c>
      <c r="F73" s="129"/>
      <c r="G73" s="156"/>
      <c r="H73" s="159">
        <f>F73*G73</f>
        <v>0</v>
      </c>
    </row>
    <row r="74" spans="1:9" ht="12.75" customHeight="1" x14ac:dyDescent="0.25">
      <c r="A74" s="161"/>
      <c r="B74" s="161" t="s">
        <v>3660</v>
      </c>
      <c r="C74" s="162"/>
      <c r="D74" s="82" t="s">
        <v>3628</v>
      </c>
      <c r="E74" s="129" t="s">
        <v>0</v>
      </c>
      <c r="F74" s="129"/>
      <c r="G74" s="156"/>
      <c r="H74" s="159">
        <f>F74*G74</f>
        <v>0</v>
      </c>
    </row>
    <row r="75" spans="1:9" ht="12.75" customHeight="1" x14ac:dyDescent="0.25">
      <c r="A75" s="161"/>
      <c r="B75" s="161" t="s">
        <v>3661</v>
      </c>
      <c r="C75" s="162"/>
      <c r="D75" s="82" t="s">
        <v>3630</v>
      </c>
      <c r="E75" s="129" t="s">
        <v>0</v>
      </c>
      <c r="F75" s="129"/>
      <c r="G75" s="156"/>
      <c r="H75" s="159">
        <f>F75*G75</f>
        <v>0</v>
      </c>
    </row>
    <row r="76" spans="1:9" ht="13" x14ac:dyDescent="0.25">
      <c r="A76" s="161"/>
      <c r="B76" s="161"/>
      <c r="C76" s="162"/>
      <c r="D76" s="125"/>
      <c r="E76" s="16"/>
      <c r="F76" s="16"/>
      <c r="G76" s="160"/>
      <c r="H76" s="159"/>
    </row>
    <row r="77" spans="1:9" ht="13" x14ac:dyDescent="0.25">
      <c r="A77" s="161"/>
      <c r="B77" s="161"/>
      <c r="C77" s="162"/>
      <c r="D77" s="125"/>
      <c r="E77" s="16"/>
      <c r="F77" s="16"/>
      <c r="G77" s="160"/>
      <c r="H77" s="159"/>
    </row>
    <row r="78" spans="1:9" x14ac:dyDescent="0.25">
      <c r="A78" s="62"/>
      <c r="B78" s="62"/>
      <c r="C78" s="129"/>
      <c r="D78" s="59"/>
      <c r="E78" s="16"/>
      <c r="F78" s="15"/>
      <c r="G78" s="159"/>
      <c r="H78" s="159"/>
    </row>
    <row r="79" spans="1:9" x14ac:dyDescent="0.25">
      <c r="A79" s="136" t="s">
        <v>172</v>
      </c>
      <c r="B79" s="136"/>
      <c r="C79" s="136"/>
      <c r="D79" s="136"/>
      <c r="E79" s="148"/>
      <c r="F79" s="152"/>
      <c r="G79" s="141"/>
      <c r="H79" s="141">
        <f>SUM(H5:H78)</f>
        <v>0</v>
      </c>
    </row>
    <row r="1048355" spans="5:5" x14ac:dyDescent="0.25">
      <c r="E1048355"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D2BC8-E128-400E-A1CD-6CE83AD6328C}">
  <dimension ref="A1:J1048343"/>
  <sheetViews>
    <sheetView view="pageBreakPreview" zoomScaleNormal="100" zoomScaleSheetLayoutView="100" workbookViewId="0">
      <selection activeCell="F1" sqref="F1:I1"/>
    </sheetView>
  </sheetViews>
  <sheetFormatPr defaultColWidth="8.81640625" defaultRowHeight="12.5" x14ac:dyDescent="0.25"/>
  <cols>
    <col min="1" max="1" width="9.36328125" style="43" customWidth="1"/>
    <col min="2" max="2" width="10" style="43" bestFit="1" customWidth="1"/>
    <col min="3" max="4" width="3.81640625" style="43" customWidth="1"/>
    <col min="5" max="5" width="40.6328125" style="43" customWidth="1"/>
    <col min="6" max="6" width="25.453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10" ht="48" customHeight="1" x14ac:dyDescent="0.25">
      <c r="A1" s="41" t="s">
        <v>3662</v>
      </c>
      <c r="B1" s="42"/>
      <c r="C1" s="42"/>
      <c r="D1" s="42"/>
      <c r="E1" s="42"/>
      <c r="F1" s="653" t="s">
        <v>3663</v>
      </c>
      <c r="G1" s="653"/>
      <c r="H1" s="653"/>
      <c r="I1" s="653"/>
    </row>
    <row r="2" spans="1:10" ht="13" x14ac:dyDescent="0.3">
      <c r="A2" s="44" t="s">
        <v>23</v>
      </c>
      <c r="B2" s="44"/>
      <c r="C2" s="79"/>
      <c r="D2" s="45"/>
      <c r="E2" s="45" t="s">
        <v>24</v>
      </c>
      <c r="F2" s="45" t="s">
        <v>25</v>
      </c>
      <c r="G2" s="45" t="s">
        <v>26</v>
      </c>
      <c r="H2" s="45" t="s">
        <v>27</v>
      </c>
      <c r="I2" s="45" t="s">
        <v>28</v>
      </c>
      <c r="J2" s="254" t="s">
        <v>29</v>
      </c>
    </row>
    <row r="3" spans="1:10" x14ac:dyDescent="0.25">
      <c r="A3" s="46"/>
      <c r="B3" s="46"/>
      <c r="C3" s="80"/>
      <c r="D3" s="48"/>
      <c r="E3" s="47"/>
      <c r="F3" s="6"/>
      <c r="G3" s="6"/>
      <c r="H3" s="74"/>
      <c r="I3" s="74"/>
    </row>
    <row r="4" spans="1:10" x14ac:dyDescent="0.25">
      <c r="A4" s="161"/>
      <c r="B4" s="161"/>
      <c r="C4" s="162"/>
      <c r="D4" s="162"/>
      <c r="E4" s="62"/>
      <c r="F4" s="16"/>
      <c r="G4" s="16"/>
      <c r="H4" s="159"/>
      <c r="I4" s="159"/>
    </row>
    <row r="5" spans="1:10" ht="52" x14ac:dyDescent="0.25">
      <c r="A5" s="161" t="s">
        <v>3664</v>
      </c>
      <c r="B5" s="161"/>
      <c r="C5" s="162"/>
      <c r="D5" s="162"/>
      <c r="E5" s="236" t="s">
        <v>3665</v>
      </c>
      <c r="F5" s="16"/>
      <c r="G5" s="16"/>
      <c r="H5" s="160"/>
      <c r="I5" s="159"/>
    </row>
    <row r="6" spans="1:10" ht="26" x14ac:dyDescent="0.25">
      <c r="A6" s="161"/>
      <c r="B6" s="161" t="s">
        <v>3666</v>
      </c>
      <c r="C6" s="162"/>
      <c r="D6" s="162"/>
      <c r="E6" s="230" t="s">
        <v>3667</v>
      </c>
      <c r="F6" s="129" t="s">
        <v>63</v>
      </c>
      <c r="G6" s="129"/>
      <c r="H6" s="156"/>
      <c r="I6" s="159">
        <f t="shared" ref="I6:I13" si="0">G6*H6</f>
        <v>0</v>
      </c>
      <c r="J6" s="255" t="s">
        <v>37</v>
      </c>
    </row>
    <row r="7" spans="1:10" ht="26" x14ac:dyDescent="0.25">
      <c r="A7" s="161"/>
      <c r="B7" s="161" t="s">
        <v>3668</v>
      </c>
      <c r="C7" s="162"/>
      <c r="D7" s="162"/>
      <c r="E7" s="230" t="s">
        <v>3669</v>
      </c>
      <c r="F7" s="129" t="s">
        <v>63</v>
      </c>
      <c r="G7" s="129"/>
      <c r="H7" s="156"/>
      <c r="I7" s="159">
        <f t="shared" si="0"/>
        <v>0</v>
      </c>
      <c r="J7" s="255" t="s">
        <v>37</v>
      </c>
    </row>
    <row r="8" spans="1:10" ht="14.5" x14ac:dyDescent="0.25">
      <c r="A8" s="161"/>
      <c r="B8" s="161" t="s">
        <v>3670</v>
      </c>
      <c r="C8" s="162"/>
      <c r="D8" s="162"/>
      <c r="E8" s="230" t="s">
        <v>3671</v>
      </c>
      <c r="F8" s="129" t="s">
        <v>1737</v>
      </c>
      <c r="G8" s="129"/>
      <c r="H8" s="156"/>
      <c r="I8" s="159">
        <f t="shared" si="0"/>
        <v>0</v>
      </c>
    </row>
    <row r="9" spans="1:10" ht="14.5" x14ac:dyDescent="0.25">
      <c r="A9" s="161"/>
      <c r="B9" s="161" t="s">
        <v>3672</v>
      </c>
      <c r="C9" s="162"/>
      <c r="D9" s="162"/>
      <c r="E9" s="241" t="s">
        <v>3673</v>
      </c>
      <c r="F9" s="129" t="s">
        <v>1737</v>
      </c>
      <c r="G9" s="129"/>
      <c r="H9" s="156"/>
      <c r="I9" s="159">
        <f t="shared" si="0"/>
        <v>0</v>
      </c>
    </row>
    <row r="10" spans="1:10" x14ac:dyDescent="0.25">
      <c r="A10" s="161"/>
      <c r="B10" s="161" t="s">
        <v>3674</v>
      </c>
      <c r="C10" s="162"/>
      <c r="D10" s="162"/>
      <c r="E10" s="230" t="s">
        <v>3675</v>
      </c>
      <c r="F10" s="129" t="s">
        <v>63</v>
      </c>
      <c r="G10" s="129"/>
      <c r="H10" s="156"/>
      <c r="I10" s="159">
        <f t="shared" si="0"/>
        <v>0</v>
      </c>
    </row>
    <row r="11" spans="1:10" x14ac:dyDescent="0.25">
      <c r="A11" s="161"/>
      <c r="B11" s="161" t="s">
        <v>3676</v>
      </c>
      <c r="C11" s="162"/>
      <c r="D11" s="162"/>
      <c r="E11" s="241" t="s">
        <v>3677</v>
      </c>
      <c r="F11" s="129" t="s">
        <v>3678</v>
      </c>
      <c r="G11" s="129"/>
      <c r="H11" s="156"/>
      <c r="I11" s="159">
        <f t="shared" si="0"/>
        <v>0</v>
      </c>
    </row>
    <row r="12" spans="1:10" ht="26" x14ac:dyDescent="0.25">
      <c r="A12" s="161"/>
      <c r="B12" s="161" t="s">
        <v>3679</v>
      </c>
      <c r="C12" s="162"/>
      <c r="D12" s="162"/>
      <c r="E12" s="241" t="s">
        <v>3680</v>
      </c>
      <c r="F12" s="129" t="s">
        <v>106</v>
      </c>
      <c r="G12" s="129"/>
      <c r="H12" s="156"/>
      <c r="I12" s="159">
        <f t="shared" si="0"/>
        <v>0</v>
      </c>
      <c r="J12" s="255" t="s">
        <v>37</v>
      </c>
    </row>
    <row r="13" spans="1:10" ht="26" x14ac:dyDescent="0.25">
      <c r="A13" s="161"/>
      <c r="B13" s="161" t="s">
        <v>3681</v>
      </c>
      <c r="C13" s="162"/>
      <c r="D13" s="162"/>
      <c r="E13" s="241" t="s">
        <v>3682</v>
      </c>
      <c r="F13" s="129" t="s">
        <v>106</v>
      </c>
      <c r="G13" s="129"/>
      <c r="H13" s="156"/>
      <c r="I13" s="159">
        <f t="shared" si="0"/>
        <v>0</v>
      </c>
      <c r="J13" s="255" t="s">
        <v>37</v>
      </c>
    </row>
    <row r="14" spans="1:10" x14ac:dyDescent="0.25">
      <c r="A14" s="161"/>
      <c r="B14" s="161" t="s">
        <v>3683</v>
      </c>
      <c r="C14" s="162"/>
      <c r="D14" s="162"/>
      <c r="E14" s="241" t="s">
        <v>3684</v>
      </c>
      <c r="F14" s="16"/>
      <c r="G14" s="16"/>
      <c r="H14" s="160"/>
      <c r="I14" s="159"/>
    </row>
    <row r="15" spans="1:10" x14ac:dyDescent="0.25">
      <c r="A15" s="161"/>
      <c r="B15" s="161"/>
      <c r="C15" s="162" t="s">
        <v>125</v>
      </c>
      <c r="D15" s="162"/>
      <c r="E15" s="241" t="s">
        <v>3685</v>
      </c>
      <c r="F15" s="16"/>
      <c r="G15" s="16"/>
      <c r="H15" s="160"/>
      <c r="I15" s="159"/>
    </row>
    <row r="16" spans="1:10" ht="26" x14ac:dyDescent="0.25">
      <c r="A16" s="161"/>
      <c r="B16" s="161"/>
      <c r="C16" s="162"/>
      <c r="D16" s="162" t="s">
        <v>543</v>
      </c>
      <c r="E16" s="241" t="s">
        <v>3686</v>
      </c>
      <c r="F16" s="129" t="s">
        <v>106</v>
      </c>
      <c r="G16" s="129"/>
      <c r="H16" s="156"/>
      <c r="I16" s="159">
        <f>G16*H16</f>
        <v>0</v>
      </c>
      <c r="J16" s="255" t="s">
        <v>37</v>
      </c>
    </row>
    <row r="17" spans="1:10" ht="26" x14ac:dyDescent="0.25">
      <c r="A17" s="161"/>
      <c r="B17" s="161"/>
      <c r="C17" s="162"/>
      <c r="D17" s="162" t="s">
        <v>545</v>
      </c>
      <c r="E17" s="241" t="s">
        <v>3687</v>
      </c>
      <c r="F17" s="129" t="s">
        <v>106</v>
      </c>
      <c r="G17" s="129"/>
      <c r="H17" s="156"/>
      <c r="I17" s="159">
        <f>G17*H17</f>
        <v>0</v>
      </c>
      <c r="J17" s="255" t="s">
        <v>37</v>
      </c>
    </row>
    <row r="18" spans="1:10" x14ac:dyDescent="0.25">
      <c r="A18" s="161"/>
      <c r="B18" s="161"/>
      <c r="C18" s="162" t="s">
        <v>128</v>
      </c>
      <c r="D18" s="162"/>
      <c r="E18" s="241" t="s">
        <v>3688</v>
      </c>
      <c r="F18" s="16"/>
      <c r="G18" s="16"/>
      <c r="H18" s="160"/>
      <c r="I18" s="159"/>
    </row>
    <row r="19" spans="1:10" ht="26" x14ac:dyDescent="0.25">
      <c r="A19" s="161"/>
      <c r="B19" s="161"/>
      <c r="C19" s="162"/>
      <c r="D19" s="162" t="s">
        <v>543</v>
      </c>
      <c r="E19" s="241" t="s">
        <v>3689</v>
      </c>
      <c r="F19" s="129" t="s">
        <v>106</v>
      </c>
      <c r="G19" s="129"/>
      <c r="H19" s="156"/>
      <c r="I19" s="159">
        <f>G19*H19</f>
        <v>0</v>
      </c>
      <c r="J19" s="255" t="s">
        <v>37</v>
      </c>
    </row>
    <row r="20" spans="1:10" ht="26" x14ac:dyDescent="0.25">
      <c r="A20" s="161"/>
      <c r="B20" s="161"/>
      <c r="C20" s="162"/>
      <c r="D20" s="162" t="s">
        <v>545</v>
      </c>
      <c r="E20" s="241" t="s">
        <v>3690</v>
      </c>
      <c r="F20" s="129" t="s">
        <v>106</v>
      </c>
      <c r="G20" s="129"/>
      <c r="H20" s="156"/>
      <c r="I20" s="159">
        <f>G20*H20</f>
        <v>0</v>
      </c>
      <c r="J20" s="255" t="s">
        <v>37</v>
      </c>
    </row>
    <row r="21" spans="1:10" ht="26" x14ac:dyDescent="0.25">
      <c r="A21" s="161"/>
      <c r="B21" s="161"/>
      <c r="C21" s="162"/>
      <c r="D21" s="162" t="s">
        <v>1847</v>
      </c>
      <c r="E21" s="241" t="s">
        <v>3691</v>
      </c>
      <c r="F21" s="129" t="s">
        <v>106</v>
      </c>
      <c r="G21" s="129"/>
      <c r="H21" s="156"/>
      <c r="I21" s="159">
        <f>G21*H21</f>
        <v>0</v>
      </c>
      <c r="J21" s="255" t="s">
        <v>37</v>
      </c>
    </row>
    <row r="22" spans="1:10" x14ac:dyDescent="0.25">
      <c r="A22" s="161"/>
      <c r="B22" s="161"/>
      <c r="C22" s="162" t="s">
        <v>17</v>
      </c>
      <c r="D22" s="162"/>
      <c r="E22" s="241" t="s">
        <v>3692</v>
      </c>
      <c r="F22" s="16"/>
      <c r="G22" s="16"/>
      <c r="H22" s="160"/>
      <c r="I22" s="159"/>
    </row>
    <row r="23" spans="1:10" ht="26" x14ac:dyDescent="0.25">
      <c r="A23" s="161"/>
      <c r="B23" s="161"/>
      <c r="C23" s="162"/>
      <c r="D23" s="162" t="s">
        <v>543</v>
      </c>
      <c r="E23" s="241" t="s">
        <v>3689</v>
      </c>
      <c r="F23" s="129" t="s">
        <v>106</v>
      </c>
      <c r="G23" s="129"/>
      <c r="H23" s="156"/>
      <c r="I23" s="159">
        <f t="shared" ref="I23:I28" si="1">G23*H23</f>
        <v>0</v>
      </c>
      <c r="J23" s="255" t="s">
        <v>37</v>
      </c>
    </row>
    <row r="24" spans="1:10" ht="26" x14ac:dyDescent="0.25">
      <c r="A24" s="161"/>
      <c r="B24" s="161"/>
      <c r="C24" s="162"/>
      <c r="D24" s="162" t="s">
        <v>545</v>
      </c>
      <c r="E24" s="241" t="s">
        <v>3690</v>
      </c>
      <c r="F24" s="129" t="s">
        <v>106</v>
      </c>
      <c r="G24" s="129"/>
      <c r="H24" s="156"/>
      <c r="I24" s="159">
        <f t="shared" si="1"/>
        <v>0</v>
      </c>
      <c r="J24" s="255" t="s">
        <v>37</v>
      </c>
    </row>
    <row r="25" spans="1:10" ht="26" x14ac:dyDescent="0.25">
      <c r="A25" s="85"/>
      <c r="B25" s="161"/>
      <c r="C25" s="162"/>
      <c r="D25" s="162" t="s">
        <v>1847</v>
      </c>
      <c r="E25" s="241" t="s">
        <v>3691</v>
      </c>
      <c r="F25" s="129" t="s">
        <v>106</v>
      </c>
      <c r="G25" s="129"/>
      <c r="H25" s="156"/>
      <c r="I25" s="159">
        <f t="shared" si="1"/>
        <v>0</v>
      </c>
      <c r="J25" s="255" t="s">
        <v>37</v>
      </c>
    </row>
    <row r="26" spans="1:10" ht="25" x14ac:dyDescent="0.25">
      <c r="A26" s="85"/>
      <c r="B26" s="161" t="s">
        <v>3693</v>
      </c>
      <c r="C26" s="162"/>
      <c r="D26" s="162"/>
      <c r="E26" s="241" t="s">
        <v>3694</v>
      </c>
      <c r="F26" s="129" t="s">
        <v>0</v>
      </c>
      <c r="G26" s="129"/>
      <c r="H26" s="156"/>
      <c r="I26" s="159">
        <f t="shared" si="1"/>
        <v>0</v>
      </c>
    </row>
    <row r="27" spans="1:10" ht="25" x14ac:dyDescent="0.25">
      <c r="A27" s="85"/>
      <c r="B27" s="161" t="s">
        <v>3695</v>
      </c>
      <c r="C27" s="162"/>
      <c r="D27" s="162"/>
      <c r="E27" s="241" t="s">
        <v>3696</v>
      </c>
      <c r="F27" s="129" t="s">
        <v>0</v>
      </c>
      <c r="G27" s="129"/>
      <c r="H27" s="156"/>
      <c r="I27" s="159">
        <f t="shared" si="1"/>
        <v>0</v>
      </c>
    </row>
    <row r="28" spans="1:10" ht="13" x14ac:dyDescent="0.25">
      <c r="A28" s="85" t="s">
        <v>3697</v>
      </c>
      <c r="B28" s="161"/>
      <c r="C28" s="162"/>
      <c r="D28" s="162"/>
      <c r="E28" s="236" t="s">
        <v>3698</v>
      </c>
      <c r="F28" s="129" t="s">
        <v>106</v>
      </c>
      <c r="G28" s="129"/>
      <c r="H28" s="156"/>
      <c r="I28" s="159">
        <f t="shared" si="1"/>
        <v>0</v>
      </c>
      <c r="J28" s="255" t="s">
        <v>37</v>
      </c>
    </row>
    <row r="29" spans="1:10" ht="13" x14ac:dyDescent="0.25">
      <c r="A29" s="85" t="s">
        <v>3699</v>
      </c>
      <c r="B29" s="161"/>
      <c r="C29" s="162"/>
      <c r="D29" s="162"/>
      <c r="E29" s="127" t="s">
        <v>3700</v>
      </c>
      <c r="F29" s="16"/>
      <c r="G29" s="16"/>
      <c r="H29" s="160"/>
      <c r="I29" s="159"/>
    </row>
    <row r="30" spans="1:10" x14ac:dyDescent="0.25">
      <c r="A30" s="85"/>
      <c r="B30" s="161" t="s">
        <v>3701</v>
      </c>
      <c r="C30" s="162"/>
      <c r="D30" s="162"/>
      <c r="E30" s="58" t="s">
        <v>3702</v>
      </c>
      <c r="F30" s="16"/>
      <c r="G30" s="16"/>
      <c r="H30" s="160"/>
      <c r="I30" s="159"/>
    </row>
    <row r="31" spans="1:10" x14ac:dyDescent="0.25">
      <c r="A31" s="85"/>
      <c r="B31" s="161"/>
      <c r="C31" s="162" t="s">
        <v>125</v>
      </c>
      <c r="D31" s="162"/>
      <c r="E31" s="58" t="s">
        <v>3703</v>
      </c>
      <c r="F31" s="129" t="s">
        <v>63</v>
      </c>
      <c r="G31" s="129"/>
      <c r="H31" s="156"/>
      <c r="I31" s="159">
        <f t="shared" ref="I31:I36" si="2">G31*H31</f>
        <v>0</v>
      </c>
    </row>
    <row r="32" spans="1:10" x14ac:dyDescent="0.25">
      <c r="A32" s="85"/>
      <c r="B32" s="161"/>
      <c r="C32" s="162" t="s">
        <v>128</v>
      </c>
      <c r="D32" s="162"/>
      <c r="E32" s="58" t="s">
        <v>3704</v>
      </c>
      <c r="F32" s="129" t="s">
        <v>63</v>
      </c>
      <c r="G32" s="129"/>
      <c r="H32" s="156"/>
      <c r="I32" s="159">
        <f t="shared" si="2"/>
        <v>0</v>
      </c>
    </row>
    <row r="33" spans="1:10" x14ac:dyDescent="0.25">
      <c r="A33" s="85"/>
      <c r="B33" s="161"/>
      <c r="C33" s="162" t="s">
        <v>17</v>
      </c>
      <c r="D33" s="162"/>
      <c r="E33" s="126" t="s">
        <v>3705</v>
      </c>
      <c r="F33" s="129" t="s">
        <v>63</v>
      </c>
      <c r="G33" s="129"/>
      <c r="H33" s="156"/>
      <c r="I33" s="159">
        <f t="shared" si="2"/>
        <v>0</v>
      </c>
    </row>
    <row r="34" spans="1:10" x14ac:dyDescent="0.25">
      <c r="A34" s="85"/>
      <c r="B34" s="161"/>
      <c r="C34" s="162" t="s">
        <v>18</v>
      </c>
      <c r="D34" s="162"/>
      <c r="E34" s="58" t="s">
        <v>3706</v>
      </c>
      <c r="F34" s="129" t="s">
        <v>63</v>
      </c>
      <c r="G34" s="129"/>
      <c r="H34" s="156"/>
      <c r="I34" s="159">
        <f t="shared" si="2"/>
        <v>0</v>
      </c>
    </row>
    <row r="35" spans="1:10" x14ac:dyDescent="0.25">
      <c r="A35" s="85"/>
      <c r="B35" s="161"/>
      <c r="C35" s="162" t="s">
        <v>19</v>
      </c>
      <c r="D35" s="162"/>
      <c r="E35" s="58" t="s">
        <v>3707</v>
      </c>
      <c r="F35" s="129" t="s">
        <v>63</v>
      </c>
      <c r="G35" s="129"/>
      <c r="H35" s="156"/>
      <c r="I35" s="159">
        <f t="shared" si="2"/>
        <v>0</v>
      </c>
    </row>
    <row r="36" spans="1:10" x14ac:dyDescent="0.25">
      <c r="A36" s="85"/>
      <c r="B36" s="161" t="s">
        <v>3708</v>
      </c>
      <c r="C36" s="162"/>
      <c r="D36" s="162"/>
      <c r="E36" s="126" t="s">
        <v>3709</v>
      </c>
      <c r="F36" s="129" t="s">
        <v>106</v>
      </c>
      <c r="G36" s="129"/>
      <c r="H36" s="156"/>
      <c r="I36" s="159">
        <f t="shared" si="2"/>
        <v>0</v>
      </c>
      <c r="J36" s="255" t="s">
        <v>37</v>
      </c>
    </row>
    <row r="37" spans="1:10" ht="13" x14ac:dyDescent="0.25">
      <c r="A37" s="85" t="s">
        <v>3710</v>
      </c>
      <c r="B37" s="161"/>
      <c r="C37" s="162"/>
      <c r="D37" s="162"/>
      <c r="E37" s="127" t="s">
        <v>3711</v>
      </c>
      <c r="F37" s="16"/>
      <c r="G37" s="16"/>
      <c r="H37" s="160"/>
      <c r="I37" s="159"/>
    </row>
    <row r="38" spans="1:10" x14ac:dyDescent="0.25">
      <c r="A38" s="85"/>
      <c r="B38" s="161" t="s">
        <v>3712</v>
      </c>
      <c r="C38" s="162"/>
      <c r="D38" s="162"/>
      <c r="E38" s="58" t="s">
        <v>3702</v>
      </c>
      <c r="F38" s="16"/>
      <c r="G38" s="16"/>
      <c r="H38" s="160"/>
      <c r="I38" s="159"/>
    </row>
    <row r="39" spans="1:10" x14ac:dyDescent="0.25">
      <c r="A39" s="85"/>
      <c r="B39" s="161"/>
      <c r="C39" s="162" t="s">
        <v>125</v>
      </c>
      <c r="D39" s="162"/>
      <c r="E39" s="58" t="s">
        <v>3703</v>
      </c>
      <c r="F39" s="129" t="s">
        <v>63</v>
      </c>
      <c r="G39" s="129"/>
      <c r="H39" s="156"/>
      <c r="I39" s="159">
        <f t="shared" ref="I39:I44" si="3">G39*H39</f>
        <v>0</v>
      </c>
    </row>
    <row r="40" spans="1:10" x14ac:dyDescent="0.25">
      <c r="A40" s="85"/>
      <c r="B40" s="161"/>
      <c r="C40" s="162" t="s">
        <v>128</v>
      </c>
      <c r="D40" s="162"/>
      <c r="E40" s="58" t="s">
        <v>3704</v>
      </c>
      <c r="F40" s="129" t="s">
        <v>63</v>
      </c>
      <c r="G40" s="129"/>
      <c r="H40" s="156"/>
      <c r="I40" s="159">
        <f t="shared" si="3"/>
        <v>0</v>
      </c>
    </row>
    <row r="41" spans="1:10" x14ac:dyDescent="0.25">
      <c r="A41" s="85"/>
      <c r="B41" s="161"/>
      <c r="C41" s="162" t="s">
        <v>17</v>
      </c>
      <c r="D41" s="162"/>
      <c r="E41" s="126" t="s">
        <v>3705</v>
      </c>
      <c r="F41" s="129" t="s">
        <v>63</v>
      </c>
      <c r="G41" s="129"/>
      <c r="H41" s="156"/>
      <c r="I41" s="159">
        <f t="shared" si="3"/>
        <v>0</v>
      </c>
    </row>
    <row r="42" spans="1:10" x14ac:dyDescent="0.25">
      <c r="A42" s="85"/>
      <c r="B42" s="161"/>
      <c r="C42" s="162" t="s">
        <v>18</v>
      </c>
      <c r="D42" s="162"/>
      <c r="E42" s="58" t="s">
        <v>3706</v>
      </c>
      <c r="F42" s="129" t="s">
        <v>63</v>
      </c>
      <c r="G42" s="129"/>
      <c r="H42" s="156"/>
      <c r="I42" s="159">
        <f t="shared" si="3"/>
        <v>0</v>
      </c>
    </row>
    <row r="43" spans="1:10" x14ac:dyDescent="0.25">
      <c r="A43" s="85"/>
      <c r="B43" s="161"/>
      <c r="C43" s="162" t="s">
        <v>19</v>
      </c>
      <c r="D43" s="162"/>
      <c r="E43" s="58" t="s">
        <v>3713</v>
      </c>
      <c r="F43" s="129" t="s">
        <v>63</v>
      </c>
      <c r="G43" s="129"/>
      <c r="H43" s="156"/>
      <c r="I43" s="159">
        <f t="shared" si="3"/>
        <v>0</v>
      </c>
    </row>
    <row r="44" spans="1:10" ht="13" x14ac:dyDescent="0.25">
      <c r="A44" s="85"/>
      <c r="B44" s="161" t="s">
        <v>3714</v>
      </c>
      <c r="C44" s="162"/>
      <c r="D44" s="162"/>
      <c r="E44" s="241" t="s">
        <v>3715</v>
      </c>
      <c r="F44" s="129" t="s">
        <v>106</v>
      </c>
      <c r="G44" s="129"/>
      <c r="H44" s="156"/>
      <c r="I44" s="159">
        <f t="shared" si="3"/>
        <v>0</v>
      </c>
      <c r="J44" s="255" t="s">
        <v>37</v>
      </c>
    </row>
    <row r="45" spans="1:10" ht="13" x14ac:dyDescent="0.25">
      <c r="A45" s="85" t="s">
        <v>3716</v>
      </c>
      <c r="B45" s="161"/>
      <c r="C45" s="162"/>
      <c r="D45" s="162"/>
      <c r="E45" s="127" t="s">
        <v>3717</v>
      </c>
      <c r="F45" s="16"/>
      <c r="G45" s="16"/>
      <c r="H45" s="160"/>
      <c r="I45" s="159"/>
    </row>
    <row r="46" spans="1:10" x14ac:dyDescent="0.25">
      <c r="A46" s="85"/>
      <c r="B46" s="161" t="s">
        <v>3718</v>
      </c>
      <c r="C46" s="162"/>
      <c r="D46" s="162"/>
      <c r="E46" s="58" t="s">
        <v>3719</v>
      </c>
      <c r="F46" s="129" t="s">
        <v>63</v>
      </c>
      <c r="G46" s="129"/>
      <c r="H46" s="156"/>
      <c r="I46" s="159">
        <f t="shared" ref="I46:I52" si="4">G46*H46</f>
        <v>0</v>
      </c>
    </row>
    <row r="47" spans="1:10" x14ac:dyDescent="0.25">
      <c r="A47" s="85"/>
      <c r="B47" s="161" t="s">
        <v>3720</v>
      </c>
      <c r="C47" s="162"/>
      <c r="D47" s="162"/>
      <c r="E47" s="58" t="s">
        <v>3721</v>
      </c>
      <c r="F47" s="129" t="s">
        <v>63</v>
      </c>
      <c r="G47" s="129"/>
      <c r="H47" s="156"/>
      <c r="I47" s="159">
        <f t="shared" si="4"/>
        <v>0</v>
      </c>
    </row>
    <row r="48" spans="1:10" x14ac:dyDescent="0.25">
      <c r="A48" s="85"/>
      <c r="B48" s="161" t="s">
        <v>3722</v>
      </c>
      <c r="C48" s="162"/>
      <c r="D48" s="162"/>
      <c r="E48" s="126" t="s">
        <v>3723</v>
      </c>
      <c r="F48" s="129" t="s">
        <v>63</v>
      </c>
      <c r="G48" s="129"/>
      <c r="H48" s="156"/>
      <c r="I48" s="159">
        <f t="shared" si="4"/>
        <v>0</v>
      </c>
    </row>
    <row r="49" spans="1:10" x14ac:dyDescent="0.25">
      <c r="A49" s="85"/>
      <c r="B49" s="161" t="s">
        <v>3724</v>
      </c>
      <c r="C49" s="162"/>
      <c r="D49" s="162"/>
      <c r="E49" s="126" t="s">
        <v>3713</v>
      </c>
      <c r="F49" s="129" t="s">
        <v>63</v>
      </c>
      <c r="G49" s="129"/>
      <c r="H49" s="156"/>
      <c r="I49" s="159">
        <f t="shared" si="4"/>
        <v>0</v>
      </c>
    </row>
    <row r="50" spans="1:10" ht="13" x14ac:dyDescent="0.25">
      <c r="A50" s="85"/>
      <c r="B50" s="161" t="s">
        <v>3725</v>
      </c>
      <c r="C50" s="162"/>
      <c r="D50" s="162"/>
      <c r="E50" s="241" t="s">
        <v>3726</v>
      </c>
      <c r="F50" s="129" t="s">
        <v>106</v>
      </c>
      <c r="G50" s="129"/>
      <c r="H50" s="156"/>
      <c r="I50" s="159">
        <f t="shared" si="4"/>
        <v>0</v>
      </c>
      <c r="J50" s="255" t="s">
        <v>37</v>
      </c>
    </row>
    <row r="51" spans="1:10" ht="12.75" customHeight="1" x14ac:dyDescent="0.25">
      <c r="A51" s="85" t="s">
        <v>3727</v>
      </c>
      <c r="B51" s="161"/>
      <c r="C51" s="162"/>
      <c r="D51" s="162"/>
      <c r="E51" s="96" t="s">
        <v>3728</v>
      </c>
      <c r="F51" s="129" t="s">
        <v>106</v>
      </c>
      <c r="G51" s="129"/>
      <c r="H51" s="156"/>
      <c r="I51" s="159">
        <f t="shared" si="4"/>
        <v>0</v>
      </c>
    </row>
    <row r="52" spans="1:10" ht="26" x14ac:dyDescent="0.25">
      <c r="A52" s="85" t="s">
        <v>3729</v>
      </c>
      <c r="B52" s="161"/>
      <c r="C52" s="162"/>
      <c r="D52" s="162"/>
      <c r="E52" s="96" t="s">
        <v>3730</v>
      </c>
      <c r="F52" s="129" t="s">
        <v>106</v>
      </c>
      <c r="G52" s="129"/>
      <c r="H52" s="156"/>
      <c r="I52" s="159">
        <f t="shared" si="4"/>
        <v>0</v>
      </c>
    </row>
    <row r="53" spans="1:10" ht="39" x14ac:dyDescent="0.25">
      <c r="A53" s="85" t="s">
        <v>3731</v>
      </c>
      <c r="B53" s="161"/>
      <c r="C53" s="162"/>
      <c r="D53" s="162"/>
      <c r="E53" s="81" t="s">
        <v>3732</v>
      </c>
      <c r="F53" s="16"/>
      <c r="G53" s="16"/>
      <c r="H53" s="160"/>
      <c r="I53" s="159"/>
    </row>
    <row r="54" spans="1:10" ht="13" x14ac:dyDescent="0.25">
      <c r="A54" s="85"/>
      <c r="B54" s="161" t="s">
        <v>3733</v>
      </c>
      <c r="C54" s="162"/>
      <c r="D54" s="162"/>
      <c r="E54" s="230" t="s">
        <v>3734</v>
      </c>
      <c r="F54" s="129" t="s">
        <v>0</v>
      </c>
      <c r="G54" s="129"/>
      <c r="H54" s="156"/>
      <c r="I54" s="159">
        <f>G54*H54</f>
        <v>0</v>
      </c>
      <c r="J54" s="255" t="s">
        <v>37</v>
      </c>
    </row>
    <row r="55" spans="1:10" ht="26" x14ac:dyDescent="0.25">
      <c r="A55" s="85"/>
      <c r="B55" s="161" t="s">
        <v>3735</v>
      </c>
      <c r="C55" s="162"/>
      <c r="D55" s="162"/>
      <c r="E55" s="230" t="s">
        <v>3736</v>
      </c>
      <c r="F55" s="129" t="s">
        <v>0</v>
      </c>
      <c r="G55" s="129"/>
      <c r="H55" s="156"/>
      <c r="I55" s="159">
        <f>G55*H55</f>
        <v>0</v>
      </c>
      <c r="J55" s="255" t="s">
        <v>37</v>
      </c>
    </row>
    <row r="56" spans="1:10" ht="13" x14ac:dyDescent="0.25">
      <c r="A56" s="85" t="s">
        <v>3737</v>
      </c>
      <c r="B56" s="161"/>
      <c r="C56" s="162"/>
      <c r="D56" s="162"/>
      <c r="E56" s="236" t="s">
        <v>3738</v>
      </c>
      <c r="F56" s="129" t="s">
        <v>63</v>
      </c>
      <c r="G56" s="129"/>
      <c r="H56" s="156"/>
      <c r="I56" s="159">
        <f>G56*H56</f>
        <v>0</v>
      </c>
      <c r="J56" s="255" t="s">
        <v>37</v>
      </c>
    </row>
    <row r="57" spans="1:10" ht="13" x14ac:dyDescent="0.25">
      <c r="A57" s="85" t="s">
        <v>3739</v>
      </c>
      <c r="B57" s="161"/>
      <c r="C57" s="162"/>
      <c r="D57" s="162"/>
      <c r="E57" s="96" t="s">
        <v>3740</v>
      </c>
      <c r="F57" s="16"/>
      <c r="G57" s="16"/>
      <c r="H57" s="160"/>
      <c r="I57" s="159"/>
    </row>
    <row r="58" spans="1:10" ht="12.75" customHeight="1" x14ac:dyDescent="0.25">
      <c r="A58" s="85"/>
      <c r="B58" s="161" t="s">
        <v>3741</v>
      </c>
      <c r="C58" s="162"/>
      <c r="D58" s="162"/>
      <c r="E58" s="82" t="s">
        <v>3742</v>
      </c>
      <c r="F58" s="129" t="s">
        <v>63</v>
      </c>
      <c r="G58" s="129"/>
      <c r="H58" s="156"/>
      <c r="I58" s="159">
        <f t="shared" ref="I58:I63" si="5">G58*H58</f>
        <v>0</v>
      </c>
      <c r="J58" s="255" t="s">
        <v>37</v>
      </c>
    </row>
    <row r="59" spans="1:10" ht="12.75" customHeight="1" x14ac:dyDescent="0.25">
      <c r="A59" s="85"/>
      <c r="B59" s="161" t="s">
        <v>3743</v>
      </c>
      <c r="C59" s="162"/>
      <c r="D59" s="162"/>
      <c r="E59" s="230" t="s">
        <v>3744</v>
      </c>
      <c r="F59" s="129" t="s">
        <v>63</v>
      </c>
      <c r="G59" s="129"/>
      <c r="H59" s="156"/>
      <c r="I59" s="159">
        <f t="shared" si="5"/>
        <v>0</v>
      </c>
      <c r="J59" s="255" t="s">
        <v>37</v>
      </c>
    </row>
    <row r="60" spans="1:10" ht="12.75" customHeight="1" x14ac:dyDescent="0.25">
      <c r="A60" s="85"/>
      <c r="B60" s="161" t="s">
        <v>3745</v>
      </c>
      <c r="C60" s="162"/>
      <c r="D60" s="162"/>
      <c r="E60" s="230" t="s">
        <v>3744</v>
      </c>
      <c r="F60" s="129" t="s">
        <v>63</v>
      </c>
      <c r="G60" s="129"/>
      <c r="H60" s="156"/>
      <c r="I60" s="159">
        <f t="shared" si="5"/>
        <v>0</v>
      </c>
      <c r="J60" s="255" t="s">
        <v>37</v>
      </c>
    </row>
    <row r="61" spans="1:10" ht="12.75" customHeight="1" x14ac:dyDescent="0.25">
      <c r="A61" s="85"/>
      <c r="B61" s="161" t="s">
        <v>3746</v>
      </c>
      <c r="C61" s="162"/>
      <c r="D61" s="162"/>
      <c r="E61" s="230" t="s">
        <v>3744</v>
      </c>
      <c r="F61" s="129" t="s">
        <v>63</v>
      </c>
      <c r="G61" s="129"/>
      <c r="H61" s="156"/>
      <c r="I61" s="159">
        <f t="shared" si="5"/>
        <v>0</v>
      </c>
      <c r="J61" s="255" t="s">
        <v>37</v>
      </c>
    </row>
    <row r="62" spans="1:10" ht="12.75" customHeight="1" x14ac:dyDescent="0.25">
      <c r="A62" s="85"/>
      <c r="B62" s="161" t="s">
        <v>3747</v>
      </c>
      <c r="C62" s="162"/>
      <c r="D62" s="162"/>
      <c r="E62" s="230" t="s">
        <v>3744</v>
      </c>
      <c r="F62" s="129" t="s">
        <v>63</v>
      </c>
      <c r="G62" s="129"/>
      <c r="H62" s="156"/>
      <c r="I62" s="159">
        <f t="shared" si="5"/>
        <v>0</v>
      </c>
      <c r="J62" s="255" t="s">
        <v>37</v>
      </c>
    </row>
    <row r="63" spans="1:10" ht="12.75" customHeight="1" x14ac:dyDescent="0.25">
      <c r="A63" s="85"/>
      <c r="B63" s="161" t="s">
        <v>3748</v>
      </c>
      <c r="C63" s="162"/>
      <c r="D63" s="162"/>
      <c r="E63" s="230" t="s">
        <v>3749</v>
      </c>
      <c r="F63" s="129" t="s">
        <v>106</v>
      </c>
      <c r="G63" s="129"/>
      <c r="H63" s="156"/>
      <c r="I63" s="159">
        <f t="shared" si="5"/>
        <v>0</v>
      </c>
      <c r="J63" s="255" t="s">
        <v>37</v>
      </c>
    </row>
    <row r="64" spans="1:10" ht="13" x14ac:dyDescent="0.25">
      <c r="A64" s="85"/>
      <c r="B64" s="161"/>
      <c r="C64" s="162"/>
      <c r="D64" s="162"/>
      <c r="E64" s="118"/>
      <c r="F64" s="16"/>
      <c r="G64" s="16"/>
      <c r="H64" s="160"/>
      <c r="I64" s="159"/>
    </row>
    <row r="65" spans="1:9" ht="13" x14ac:dyDescent="0.25">
      <c r="A65" s="161"/>
      <c r="B65" s="161"/>
      <c r="C65" s="162"/>
      <c r="D65" s="162"/>
      <c r="E65" s="125"/>
      <c r="F65" s="16"/>
      <c r="G65" s="16"/>
      <c r="H65" s="160"/>
      <c r="I65" s="159"/>
    </row>
    <row r="66" spans="1:9" x14ac:dyDescent="0.25">
      <c r="A66" s="62"/>
      <c r="B66" s="62"/>
      <c r="C66" s="129"/>
      <c r="D66" s="129"/>
      <c r="E66" s="59"/>
      <c r="F66" s="16"/>
      <c r="G66" s="16"/>
      <c r="H66" s="160"/>
      <c r="I66" s="159"/>
    </row>
    <row r="67" spans="1:9" x14ac:dyDescent="0.25">
      <c r="A67" s="136" t="s">
        <v>172</v>
      </c>
      <c r="B67" s="136"/>
      <c r="C67" s="136"/>
      <c r="D67" s="136"/>
      <c r="E67" s="136"/>
      <c r="F67" s="148"/>
      <c r="G67" s="152"/>
      <c r="H67" s="141"/>
      <c r="I67" s="141">
        <f>SUM(I5:I66)</f>
        <v>0</v>
      </c>
    </row>
    <row r="1048343" spans="6:6" x14ac:dyDescent="0.25">
      <c r="F1048343" s="53"/>
    </row>
  </sheetData>
  <mergeCells count="1">
    <mergeCell ref="F1:I1"/>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872D4-0528-41B9-B82B-B05398ECB4F3}">
  <dimension ref="A1:I1048381"/>
  <sheetViews>
    <sheetView view="pageBreakPreview" zoomScaleNormal="100" zoomScaleSheetLayoutView="100" workbookViewId="0">
      <selection activeCell="H7" sqref="H7"/>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3750</v>
      </c>
      <c r="B1" s="42"/>
      <c r="C1" s="42"/>
      <c r="D1" s="42"/>
      <c r="E1" s="653" t="s">
        <v>3751</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5"/>
      <c r="H3" s="5"/>
    </row>
    <row r="4" spans="1:9" x14ac:dyDescent="0.25">
      <c r="A4" s="161"/>
      <c r="B4" s="161"/>
      <c r="C4" s="162"/>
      <c r="D4" s="62"/>
      <c r="E4" s="16"/>
      <c r="F4" s="16"/>
      <c r="G4" s="15"/>
      <c r="H4" s="15"/>
    </row>
    <row r="5" spans="1:9" ht="65" x14ac:dyDescent="0.25">
      <c r="A5" s="161" t="s">
        <v>3752</v>
      </c>
      <c r="B5" s="161"/>
      <c r="C5" s="162"/>
      <c r="D5" s="127" t="s">
        <v>3753</v>
      </c>
      <c r="E5" s="16"/>
      <c r="F5" s="16"/>
      <c r="G5" s="160"/>
      <c r="H5" s="159"/>
    </row>
    <row r="6" spans="1:9" x14ac:dyDescent="0.25">
      <c r="A6" s="161"/>
      <c r="B6" s="161" t="s">
        <v>3754</v>
      </c>
      <c r="C6" s="162"/>
      <c r="D6" s="58" t="s">
        <v>3755</v>
      </c>
      <c r="E6" s="16"/>
      <c r="F6" s="16"/>
      <c r="G6" s="160"/>
      <c r="H6" s="159"/>
    </row>
    <row r="7" spans="1:9" ht="14.5" x14ac:dyDescent="0.25">
      <c r="A7" s="161"/>
      <c r="B7" s="161"/>
      <c r="C7" s="162" t="s">
        <v>125</v>
      </c>
      <c r="D7" s="82" t="s">
        <v>3756</v>
      </c>
      <c r="E7" s="129" t="s">
        <v>1737</v>
      </c>
      <c r="F7" s="129"/>
      <c r="G7" s="156"/>
      <c r="H7" s="159"/>
    </row>
    <row r="8" spans="1:9" ht="14.5" x14ac:dyDescent="0.25">
      <c r="A8" s="161"/>
      <c r="B8" s="161"/>
      <c r="C8" s="162" t="s">
        <v>128</v>
      </c>
      <c r="D8" s="82" t="s">
        <v>3757</v>
      </c>
      <c r="E8" s="129" t="s">
        <v>1737</v>
      </c>
      <c r="F8" s="129"/>
      <c r="G8" s="156"/>
      <c r="H8" s="159">
        <f>F8*G8</f>
        <v>0</v>
      </c>
    </row>
    <row r="9" spans="1:9" ht="14.5" x14ac:dyDescent="0.25">
      <c r="A9" s="161"/>
      <c r="B9" s="161"/>
      <c r="C9" s="162" t="s">
        <v>17</v>
      </c>
      <c r="D9" s="82" t="s">
        <v>3758</v>
      </c>
      <c r="E9" s="129" t="s">
        <v>1737</v>
      </c>
      <c r="F9" s="129"/>
      <c r="G9" s="156"/>
      <c r="H9" s="159">
        <f>F9*G9</f>
        <v>0</v>
      </c>
    </row>
    <row r="10" spans="1:9" ht="14.5" x14ac:dyDescent="0.25">
      <c r="A10" s="161"/>
      <c r="B10" s="161"/>
      <c r="C10" s="162" t="s">
        <v>18</v>
      </c>
      <c r="D10" s="128" t="s">
        <v>3759</v>
      </c>
      <c r="E10" s="129" t="s">
        <v>1737</v>
      </c>
      <c r="F10" s="129"/>
      <c r="G10" s="156"/>
      <c r="H10" s="159">
        <f>F10*G10</f>
        <v>0</v>
      </c>
    </row>
    <row r="11" spans="1:9" x14ac:dyDescent="0.25">
      <c r="A11" s="161"/>
      <c r="B11" s="161" t="s">
        <v>3760</v>
      </c>
      <c r="C11" s="162"/>
      <c r="D11" s="82" t="s">
        <v>3761</v>
      </c>
      <c r="E11" s="16"/>
      <c r="F11" s="16"/>
      <c r="G11" s="160"/>
      <c r="H11" s="159"/>
    </row>
    <row r="12" spans="1:9" ht="28" x14ac:dyDescent="0.25">
      <c r="A12" s="161"/>
      <c r="B12" s="161"/>
      <c r="C12" s="162" t="s">
        <v>125</v>
      </c>
      <c r="D12" s="230" t="s">
        <v>3762</v>
      </c>
      <c r="E12" s="129" t="s">
        <v>1737</v>
      </c>
      <c r="F12" s="129"/>
      <c r="G12" s="156"/>
      <c r="H12" s="159">
        <f>F12*G12</f>
        <v>0</v>
      </c>
      <c r="I12" s="255" t="s">
        <v>37</v>
      </c>
    </row>
    <row r="13" spans="1:9" ht="28" x14ac:dyDescent="0.25">
      <c r="A13" s="161"/>
      <c r="B13" s="161"/>
      <c r="C13" s="162" t="s">
        <v>128</v>
      </c>
      <c r="D13" s="230" t="s">
        <v>3763</v>
      </c>
      <c r="E13" s="129" t="s">
        <v>1737</v>
      </c>
      <c r="F13" s="129"/>
      <c r="G13" s="156"/>
      <c r="H13" s="159">
        <f>F13*G13</f>
        <v>0</v>
      </c>
      <c r="I13" s="255" t="s">
        <v>37</v>
      </c>
    </row>
    <row r="14" spans="1:9" ht="27" x14ac:dyDescent="0.25">
      <c r="A14" s="161"/>
      <c r="B14" s="161"/>
      <c r="C14" s="162" t="s">
        <v>17</v>
      </c>
      <c r="D14" s="230" t="s">
        <v>3764</v>
      </c>
      <c r="E14" s="129" t="s">
        <v>1737</v>
      </c>
      <c r="F14" s="129"/>
      <c r="G14" s="156"/>
      <c r="H14" s="159">
        <f>F14*G14</f>
        <v>0</v>
      </c>
      <c r="I14" s="255" t="s">
        <v>37</v>
      </c>
    </row>
    <row r="15" spans="1:9" ht="14.5" x14ac:dyDescent="0.25">
      <c r="A15" s="161"/>
      <c r="B15" s="161"/>
      <c r="C15" s="162" t="s">
        <v>18</v>
      </c>
      <c r="D15" s="82" t="s">
        <v>3765</v>
      </c>
      <c r="E15" s="129" t="s">
        <v>1737</v>
      </c>
      <c r="F15" s="129"/>
      <c r="G15" s="156"/>
      <c r="H15" s="159">
        <f>F15*G15</f>
        <v>0</v>
      </c>
      <c r="I15" s="255" t="s">
        <v>37</v>
      </c>
    </row>
    <row r="16" spans="1:9" x14ac:dyDescent="0.25">
      <c r="A16" s="161"/>
      <c r="B16" s="161" t="s">
        <v>3766</v>
      </c>
      <c r="C16" s="162"/>
      <c r="D16" s="128" t="s">
        <v>3767</v>
      </c>
      <c r="E16" s="16"/>
      <c r="F16" s="16"/>
      <c r="G16" s="160"/>
      <c r="H16" s="159"/>
    </row>
    <row r="17" spans="1:9" ht="14.5" x14ac:dyDescent="0.25">
      <c r="A17" s="161"/>
      <c r="B17" s="85"/>
      <c r="C17" s="162" t="s">
        <v>125</v>
      </c>
      <c r="D17" s="82" t="s">
        <v>3756</v>
      </c>
      <c r="E17" s="129" t="s">
        <v>1737</v>
      </c>
      <c r="F17" s="129"/>
      <c r="G17" s="156"/>
      <c r="H17" s="159">
        <f>F17*G17</f>
        <v>0</v>
      </c>
    </row>
    <row r="18" spans="1:9" ht="14.5" x14ac:dyDescent="0.25">
      <c r="A18" s="161"/>
      <c r="B18" s="161"/>
      <c r="C18" s="162" t="s">
        <v>128</v>
      </c>
      <c r="D18" s="82" t="s">
        <v>3757</v>
      </c>
      <c r="E18" s="129" t="s">
        <v>1737</v>
      </c>
      <c r="F18" s="129"/>
      <c r="G18" s="156"/>
      <c r="H18" s="159">
        <f>F18*G18</f>
        <v>0</v>
      </c>
    </row>
    <row r="19" spans="1:9" ht="14.5" x14ac:dyDescent="0.25">
      <c r="A19" s="161"/>
      <c r="B19" s="161"/>
      <c r="C19" s="162" t="s">
        <v>17</v>
      </c>
      <c r="D19" s="128" t="s">
        <v>3758</v>
      </c>
      <c r="E19" s="129" t="s">
        <v>1737</v>
      </c>
      <c r="F19" s="129"/>
      <c r="G19" s="156"/>
      <c r="H19" s="159">
        <f>F19*G19</f>
        <v>0</v>
      </c>
    </row>
    <row r="20" spans="1:9" ht="14.5" x14ac:dyDescent="0.25">
      <c r="A20" s="161"/>
      <c r="B20" s="161"/>
      <c r="C20" s="162" t="s">
        <v>18</v>
      </c>
      <c r="D20" s="128" t="s">
        <v>3759</v>
      </c>
      <c r="E20" s="129" t="s">
        <v>1737</v>
      </c>
      <c r="F20" s="129"/>
      <c r="G20" s="156"/>
      <c r="H20" s="159">
        <f>F20*G20</f>
        <v>0</v>
      </c>
    </row>
    <row r="21" spans="1:9" ht="25" x14ac:dyDescent="0.25">
      <c r="A21" s="161"/>
      <c r="B21" s="161" t="s">
        <v>3768</v>
      </c>
      <c r="C21" s="85"/>
      <c r="D21" s="128" t="s">
        <v>3769</v>
      </c>
      <c r="E21" s="16"/>
      <c r="F21" s="16"/>
      <c r="G21" s="160"/>
      <c r="H21" s="159"/>
    </row>
    <row r="22" spans="1:9" ht="14.5" x14ac:dyDescent="0.25">
      <c r="A22" s="161"/>
      <c r="B22" s="85"/>
      <c r="C22" s="162" t="s">
        <v>125</v>
      </c>
      <c r="D22" s="82" t="s">
        <v>3756</v>
      </c>
      <c r="E22" s="129" t="s">
        <v>1737</v>
      </c>
      <c r="F22" s="129"/>
      <c r="G22" s="156"/>
      <c r="H22" s="157">
        <f>F22*G22</f>
        <v>0</v>
      </c>
    </row>
    <row r="23" spans="1:9" ht="14.5" x14ac:dyDescent="0.25">
      <c r="A23" s="161"/>
      <c r="B23" s="161"/>
      <c r="C23" s="162" t="s">
        <v>128</v>
      </c>
      <c r="D23" s="82" t="s">
        <v>3757</v>
      </c>
      <c r="E23" s="129" t="s">
        <v>1737</v>
      </c>
      <c r="F23" s="129"/>
      <c r="G23" s="156"/>
      <c r="H23" s="157">
        <f>F23*G23</f>
        <v>0</v>
      </c>
    </row>
    <row r="24" spans="1:9" ht="14.5" x14ac:dyDescent="0.25">
      <c r="A24" s="161"/>
      <c r="B24" s="161"/>
      <c r="C24" s="162" t="s">
        <v>17</v>
      </c>
      <c r="D24" s="128" t="s">
        <v>3758</v>
      </c>
      <c r="E24" s="129" t="s">
        <v>1737</v>
      </c>
      <c r="F24" s="129"/>
      <c r="G24" s="156"/>
      <c r="H24" s="157">
        <f>F24*G24</f>
        <v>0</v>
      </c>
    </row>
    <row r="25" spans="1:9" ht="14.5" x14ac:dyDescent="0.25">
      <c r="A25" s="161"/>
      <c r="B25" s="161"/>
      <c r="C25" s="162" t="s">
        <v>18</v>
      </c>
      <c r="D25" s="128" t="s">
        <v>3759</v>
      </c>
      <c r="E25" s="129" t="s">
        <v>1737</v>
      </c>
      <c r="F25" s="129"/>
      <c r="G25" s="156"/>
      <c r="H25" s="157">
        <f>F25*G25</f>
        <v>0</v>
      </c>
    </row>
    <row r="26" spans="1:9" ht="13" x14ac:dyDescent="0.25">
      <c r="A26" s="161"/>
      <c r="B26" s="161" t="s">
        <v>3770</v>
      </c>
      <c r="C26" s="85"/>
      <c r="D26" s="241" t="s">
        <v>3771</v>
      </c>
      <c r="E26" s="16"/>
      <c r="F26" s="16"/>
      <c r="G26" s="160"/>
      <c r="H26" s="159"/>
      <c r="I26" s="255" t="s">
        <v>37</v>
      </c>
    </row>
    <row r="27" spans="1:9" ht="14.5" x14ac:dyDescent="0.25">
      <c r="A27" s="161"/>
      <c r="B27" s="85"/>
      <c r="C27" s="162" t="s">
        <v>125</v>
      </c>
      <c r="D27" s="82" t="s">
        <v>3756</v>
      </c>
      <c r="E27" s="129" t="s">
        <v>1737</v>
      </c>
      <c r="F27" s="129"/>
      <c r="G27" s="156"/>
      <c r="H27" s="159">
        <f>F27*G27</f>
        <v>0</v>
      </c>
    </row>
    <row r="28" spans="1:9" ht="14.5" x14ac:dyDescent="0.25">
      <c r="A28" s="161"/>
      <c r="B28" s="161"/>
      <c r="C28" s="162" t="s">
        <v>128</v>
      </c>
      <c r="D28" s="82" t="s">
        <v>3757</v>
      </c>
      <c r="E28" s="129" t="s">
        <v>1737</v>
      </c>
      <c r="F28" s="129"/>
      <c r="G28" s="156"/>
      <c r="H28" s="159">
        <f>F28*G28</f>
        <v>0</v>
      </c>
    </row>
    <row r="29" spans="1:9" ht="14.5" x14ac:dyDescent="0.25">
      <c r="A29" s="161"/>
      <c r="B29" s="161"/>
      <c r="C29" s="162" t="s">
        <v>17</v>
      </c>
      <c r="D29" s="128" t="s">
        <v>3772</v>
      </c>
      <c r="E29" s="129" t="s">
        <v>1737</v>
      </c>
      <c r="F29" s="129"/>
      <c r="G29" s="156"/>
      <c r="H29" s="159">
        <f>F29*G29</f>
        <v>0</v>
      </c>
    </row>
    <row r="30" spans="1:9" ht="14.5" x14ac:dyDescent="0.25">
      <c r="A30" s="161"/>
      <c r="B30" s="161"/>
      <c r="C30" s="162" t="s">
        <v>18</v>
      </c>
      <c r="D30" s="128" t="s">
        <v>3759</v>
      </c>
      <c r="E30" s="129" t="s">
        <v>1737</v>
      </c>
      <c r="F30" s="129"/>
      <c r="G30" s="156"/>
      <c r="H30" s="159">
        <f>F30*G30</f>
        <v>0</v>
      </c>
    </row>
    <row r="31" spans="1:9" ht="37.5" x14ac:dyDescent="0.25">
      <c r="A31" s="161"/>
      <c r="B31" s="161" t="s">
        <v>3773</v>
      </c>
      <c r="C31" s="85"/>
      <c r="D31" s="128" t="s">
        <v>3774</v>
      </c>
      <c r="E31" s="129" t="s">
        <v>1737</v>
      </c>
      <c r="F31" s="129"/>
      <c r="G31" s="156"/>
      <c r="H31" s="159">
        <f>F31*G31</f>
        <v>0</v>
      </c>
    </row>
    <row r="32" spans="1:9" x14ac:dyDescent="0.25">
      <c r="A32" s="161"/>
      <c r="B32" s="161" t="s">
        <v>3775</v>
      </c>
      <c r="C32" s="162"/>
      <c r="D32" s="128" t="s">
        <v>3776</v>
      </c>
      <c r="E32" s="16"/>
      <c r="F32" s="16"/>
      <c r="G32" s="160"/>
      <c r="H32" s="159"/>
    </row>
    <row r="33" spans="1:9" ht="39" x14ac:dyDescent="0.25">
      <c r="A33" s="161"/>
      <c r="B33" s="85"/>
      <c r="C33" s="162" t="s">
        <v>125</v>
      </c>
      <c r="D33" s="241" t="s">
        <v>3777</v>
      </c>
      <c r="E33" s="129" t="s">
        <v>106</v>
      </c>
      <c r="F33" s="129"/>
      <c r="G33" s="156"/>
      <c r="H33" s="159">
        <f>F33*G33</f>
        <v>0</v>
      </c>
      <c r="I33" s="255" t="s">
        <v>37</v>
      </c>
    </row>
    <row r="34" spans="1:9" ht="39" x14ac:dyDescent="0.25">
      <c r="A34" s="161"/>
      <c r="B34" s="161"/>
      <c r="C34" s="162" t="s">
        <v>128</v>
      </c>
      <c r="D34" s="241" t="s">
        <v>3778</v>
      </c>
      <c r="E34" s="129" t="s">
        <v>106</v>
      </c>
      <c r="F34" s="129"/>
      <c r="G34" s="156"/>
      <c r="H34" s="159">
        <f>F34*G34</f>
        <v>0</v>
      </c>
      <c r="I34" s="255" t="s">
        <v>37</v>
      </c>
    </row>
    <row r="35" spans="1:9" ht="39" x14ac:dyDescent="0.25">
      <c r="A35" s="161"/>
      <c r="B35" s="161"/>
      <c r="C35" s="162" t="s">
        <v>17</v>
      </c>
      <c r="D35" s="241" t="s">
        <v>3779</v>
      </c>
      <c r="E35" s="129" t="s">
        <v>106</v>
      </c>
      <c r="F35" s="129"/>
      <c r="G35" s="156"/>
      <c r="H35" s="159">
        <f>F35*G35</f>
        <v>0</v>
      </c>
      <c r="I35" s="255" t="s">
        <v>37</v>
      </c>
    </row>
    <row r="36" spans="1:9" x14ac:dyDescent="0.25">
      <c r="A36" s="161"/>
      <c r="B36" s="161" t="s">
        <v>3780</v>
      </c>
      <c r="C36" s="162"/>
      <c r="D36" s="128" t="s">
        <v>3781</v>
      </c>
      <c r="E36" s="16"/>
      <c r="F36" s="16"/>
      <c r="G36" s="160"/>
      <c r="H36" s="159"/>
    </row>
    <row r="37" spans="1:9" ht="39" x14ac:dyDescent="0.25">
      <c r="A37" s="161"/>
      <c r="B37" s="85"/>
      <c r="C37" s="162" t="s">
        <v>125</v>
      </c>
      <c r="D37" s="241" t="s">
        <v>3777</v>
      </c>
      <c r="E37" s="129" t="s">
        <v>106</v>
      </c>
      <c r="F37" s="129"/>
      <c r="G37" s="156"/>
      <c r="H37" s="159">
        <f>F37*G37</f>
        <v>0</v>
      </c>
      <c r="I37" s="255" t="s">
        <v>37</v>
      </c>
    </row>
    <row r="38" spans="1:9" ht="39" x14ac:dyDescent="0.25">
      <c r="A38" s="161"/>
      <c r="B38" s="161"/>
      <c r="C38" s="162" t="s">
        <v>128</v>
      </c>
      <c r="D38" s="241" t="s">
        <v>3778</v>
      </c>
      <c r="E38" s="129" t="s">
        <v>106</v>
      </c>
      <c r="F38" s="129"/>
      <c r="G38" s="156"/>
      <c r="H38" s="159">
        <f>F38*G38</f>
        <v>0</v>
      </c>
      <c r="I38" s="255" t="s">
        <v>37</v>
      </c>
    </row>
    <row r="39" spans="1:9" ht="39" x14ac:dyDescent="0.25">
      <c r="A39" s="161"/>
      <c r="B39" s="161"/>
      <c r="C39" s="162" t="s">
        <v>17</v>
      </c>
      <c r="D39" s="241" t="s">
        <v>3779</v>
      </c>
      <c r="E39" s="129" t="s">
        <v>106</v>
      </c>
      <c r="F39" s="129"/>
      <c r="G39" s="156"/>
      <c r="H39" s="159">
        <f>F39*G39</f>
        <v>0</v>
      </c>
      <c r="I39" s="255" t="s">
        <v>37</v>
      </c>
    </row>
    <row r="40" spans="1:9" x14ac:dyDescent="0.25">
      <c r="A40" s="161"/>
      <c r="B40" s="161" t="s">
        <v>3782</v>
      </c>
      <c r="C40" s="85"/>
      <c r="D40" s="241" t="s">
        <v>3783</v>
      </c>
      <c r="E40" s="16"/>
      <c r="F40" s="16"/>
      <c r="G40" s="160"/>
      <c r="H40" s="159"/>
    </row>
    <row r="41" spans="1:9" ht="26" x14ac:dyDescent="0.25">
      <c r="A41" s="161"/>
      <c r="B41" s="85"/>
      <c r="C41" s="162" t="s">
        <v>125</v>
      </c>
      <c r="D41" s="241" t="s">
        <v>3784</v>
      </c>
      <c r="E41" s="129" t="s">
        <v>106</v>
      </c>
      <c r="F41" s="129"/>
      <c r="G41" s="156"/>
      <c r="H41" s="159">
        <f>F41*G41</f>
        <v>0</v>
      </c>
      <c r="I41" s="255" t="s">
        <v>37</v>
      </c>
    </row>
    <row r="42" spans="1:9" ht="26" x14ac:dyDescent="0.25">
      <c r="A42" s="161"/>
      <c r="B42" s="161"/>
      <c r="C42" s="162" t="s">
        <v>128</v>
      </c>
      <c r="D42" s="241" t="s">
        <v>3785</v>
      </c>
      <c r="E42" s="129" t="s">
        <v>106</v>
      </c>
      <c r="F42" s="129"/>
      <c r="G42" s="156"/>
      <c r="H42" s="159">
        <f>F42*G42</f>
        <v>0</v>
      </c>
      <c r="I42" s="255" t="s">
        <v>37</v>
      </c>
    </row>
    <row r="43" spans="1:9" ht="26" x14ac:dyDescent="0.25">
      <c r="A43" s="161"/>
      <c r="B43" s="161"/>
      <c r="C43" s="162" t="s">
        <v>17</v>
      </c>
      <c r="D43" s="241" t="s">
        <v>3786</v>
      </c>
      <c r="E43" s="129" t="s">
        <v>106</v>
      </c>
      <c r="F43" s="129"/>
      <c r="G43" s="156"/>
      <c r="H43" s="159">
        <f>F43*G43</f>
        <v>0</v>
      </c>
      <c r="I43" s="255" t="s">
        <v>37</v>
      </c>
    </row>
    <row r="44" spans="1:9" ht="26" x14ac:dyDescent="0.25">
      <c r="A44" s="161"/>
      <c r="B44" s="161"/>
      <c r="C44" s="162" t="s">
        <v>18</v>
      </c>
      <c r="D44" s="241" t="s">
        <v>3787</v>
      </c>
      <c r="E44" s="129" t="s">
        <v>106</v>
      </c>
      <c r="F44" s="129"/>
      <c r="G44" s="156"/>
      <c r="H44" s="159">
        <f>F44*G44</f>
        <v>0</v>
      </c>
      <c r="I44" s="255" t="s">
        <v>37</v>
      </c>
    </row>
    <row r="45" spans="1:9" x14ac:dyDescent="0.25">
      <c r="A45" s="161"/>
      <c r="B45" s="161" t="s">
        <v>3788</v>
      </c>
      <c r="C45" s="85"/>
      <c r="D45" s="128" t="s">
        <v>3789</v>
      </c>
      <c r="E45" s="16"/>
      <c r="F45" s="16"/>
      <c r="G45" s="160"/>
      <c r="H45" s="159"/>
    </row>
    <row r="46" spans="1:9" ht="26" x14ac:dyDescent="0.25">
      <c r="A46" s="161"/>
      <c r="B46" s="85"/>
      <c r="C46" s="162" t="s">
        <v>125</v>
      </c>
      <c r="D46" s="241" t="s">
        <v>3784</v>
      </c>
      <c r="E46" s="129" t="s">
        <v>106</v>
      </c>
      <c r="F46" s="129"/>
      <c r="G46" s="156"/>
      <c r="H46" s="159">
        <f t="shared" ref="H46:H51" si="0">F46*G46</f>
        <v>0</v>
      </c>
      <c r="I46" s="255" t="s">
        <v>37</v>
      </c>
    </row>
    <row r="47" spans="1:9" ht="26" x14ac:dyDescent="0.25">
      <c r="A47" s="161"/>
      <c r="B47" s="161"/>
      <c r="C47" s="162" t="s">
        <v>128</v>
      </c>
      <c r="D47" s="241" t="s">
        <v>3785</v>
      </c>
      <c r="E47" s="129" t="s">
        <v>106</v>
      </c>
      <c r="F47" s="129"/>
      <c r="G47" s="156"/>
      <c r="H47" s="159">
        <f t="shared" si="0"/>
        <v>0</v>
      </c>
      <c r="I47" s="255" t="s">
        <v>37</v>
      </c>
    </row>
    <row r="48" spans="1:9" ht="26" x14ac:dyDescent="0.25">
      <c r="A48" s="161"/>
      <c r="B48" s="161"/>
      <c r="C48" s="162" t="s">
        <v>17</v>
      </c>
      <c r="D48" s="241" t="s">
        <v>3786</v>
      </c>
      <c r="E48" s="129" t="s">
        <v>106</v>
      </c>
      <c r="F48" s="129"/>
      <c r="G48" s="156"/>
      <c r="H48" s="159">
        <f t="shared" si="0"/>
        <v>0</v>
      </c>
      <c r="I48" s="255" t="s">
        <v>37</v>
      </c>
    </row>
    <row r="49" spans="1:9" ht="26" x14ac:dyDescent="0.25">
      <c r="A49" s="161"/>
      <c r="B49" s="161"/>
      <c r="C49" s="162" t="s">
        <v>18</v>
      </c>
      <c r="D49" s="241" t="s">
        <v>3787</v>
      </c>
      <c r="E49" s="129" t="s">
        <v>106</v>
      </c>
      <c r="F49" s="129"/>
      <c r="G49" s="156"/>
      <c r="H49" s="159">
        <f t="shared" si="0"/>
        <v>0</v>
      </c>
      <c r="I49" s="255" t="s">
        <v>37</v>
      </c>
    </row>
    <row r="50" spans="1:9" ht="51.5" x14ac:dyDescent="0.25">
      <c r="A50" s="161"/>
      <c r="B50" s="161" t="s">
        <v>3790</v>
      </c>
      <c r="C50" s="85"/>
      <c r="D50" s="234" t="s">
        <v>3791</v>
      </c>
      <c r="E50" s="129" t="s">
        <v>1737</v>
      </c>
      <c r="F50" s="129"/>
      <c r="G50" s="156"/>
      <c r="H50" s="159">
        <f t="shared" si="0"/>
        <v>0</v>
      </c>
      <c r="I50" s="255" t="s">
        <v>37</v>
      </c>
    </row>
    <row r="51" spans="1:9" ht="38.5" x14ac:dyDescent="0.25">
      <c r="A51" s="161"/>
      <c r="B51" s="161" t="s">
        <v>3792</v>
      </c>
      <c r="C51" s="162"/>
      <c r="D51" s="230" t="s">
        <v>3793</v>
      </c>
      <c r="E51" s="129" t="s">
        <v>1737</v>
      </c>
      <c r="F51" s="129"/>
      <c r="G51" s="156"/>
      <c r="H51" s="159">
        <f t="shared" si="0"/>
        <v>0</v>
      </c>
      <c r="I51" s="255" t="s">
        <v>37</v>
      </c>
    </row>
    <row r="52" spans="1:9" ht="13" x14ac:dyDescent="0.25">
      <c r="A52" s="161" t="s">
        <v>3794</v>
      </c>
      <c r="B52" s="161"/>
      <c r="C52" s="162"/>
      <c r="D52" s="127" t="s">
        <v>3795</v>
      </c>
      <c r="E52" s="16"/>
      <c r="F52" s="16"/>
      <c r="G52" s="160"/>
      <c r="H52" s="159"/>
    </row>
    <row r="53" spans="1:9" x14ac:dyDescent="0.25">
      <c r="A53" s="161"/>
      <c r="B53" s="161" t="s">
        <v>3796</v>
      </c>
      <c r="C53" s="162"/>
      <c r="D53" s="58" t="s">
        <v>3797</v>
      </c>
      <c r="E53" s="16"/>
      <c r="F53" s="16"/>
      <c r="G53" s="160"/>
      <c r="H53" s="159"/>
    </row>
    <row r="54" spans="1:9" ht="14.5" x14ac:dyDescent="0.25">
      <c r="A54" s="161"/>
      <c r="B54" s="161"/>
      <c r="C54" s="162" t="s">
        <v>125</v>
      </c>
      <c r="D54" s="58" t="s">
        <v>3798</v>
      </c>
      <c r="E54" s="129" t="s">
        <v>1737</v>
      </c>
      <c r="F54" s="129"/>
      <c r="G54" s="156"/>
      <c r="H54" s="159">
        <f>F54*G54</f>
        <v>0</v>
      </c>
    </row>
    <row r="55" spans="1:9" ht="14.5" x14ac:dyDescent="0.25">
      <c r="A55" s="161"/>
      <c r="B55" s="161"/>
      <c r="C55" s="162" t="s">
        <v>128</v>
      </c>
      <c r="D55" s="58" t="s">
        <v>3799</v>
      </c>
      <c r="E55" s="129" t="s">
        <v>1737</v>
      </c>
      <c r="F55" s="129"/>
      <c r="G55" s="156"/>
      <c r="H55" s="159">
        <f>F55*G55</f>
        <v>0</v>
      </c>
    </row>
    <row r="56" spans="1:9" ht="14.5" x14ac:dyDescent="0.25">
      <c r="A56" s="161"/>
      <c r="B56" s="161"/>
      <c r="C56" s="162" t="s">
        <v>17</v>
      </c>
      <c r="D56" s="126" t="s">
        <v>3800</v>
      </c>
      <c r="E56" s="129" t="s">
        <v>1737</v>
      </c>
      <c r="F56" s="129"/>
      <c r="G56" s="156"/>
      <c r="H56" s="159">
        <f>F56*G56</f>
        <v>0</v>
      </c>
      <c r="I56" s="255" t="s">
        <v>37</v>
      </c>
    </row>
    <row r="57" spans="1:9" ht="25" x14ac:dyDescent="0.25">
      <c r="A57" s="161"/>
      <c r="B57" s="161" t="s">
        <v>3801</v>
      </c>
      <c r="C57" s="162"/>
      <c r="D57" s="82" t="s">
        <v>3802</v>
      </c>
      <c r="E57" s="16"/>
      <c r="F57" s="16"/>
      <c r="G57" s="160"/>
      <c r="H57" s="159"/>
    </row>
    <row r="58" spans="1:9" ht="14.5" x14ac:dyDescent="0.25">
      <c r="A58" s="161"/>
      <c r="B58" s="161"/>
      <c r="C58" s="162" t="s">
        <v>125</v>
      </c>
      <c r="D58" s="126" t="s">
        <v>3799</v>
      </c>
      <c r="E58" s="129" t="s">
        <v>1737</v>
      </c>
      <c r="F58" s="129"/>
      <c r="G58" s="156"/>
      <c r="H58" s="159">
        <f>F58*G58</f>
        <v>0</v>
      </c>
    </row>
    <row r="59" spans="1:9" ht="14.5" x14ac:dyDescent="0.25">
      <c r="A59" s="161"/>
      <c r="B59" s="161"/>
      <c r="C59" s="162" t="s">
        <v>128</v>
      </c>
      <c r="D59" s="126" t="s">
        <v>3800</v>
      </c>
      <c r="E59" s="129" t="s">
        <v>1737</v>
      </c>
      <c r="F59" s="129"/>
      <c r="G59" s="156"/>
      <c r="H59" s="159">
        <f>F59*G59</f>
        <v>0</v>
      </c>
      <c r="I59" s="255" t="s">
        <v>37</v>
      </c>
    </row>
    <row r="60" spans="1:9" ht="26" x14ac:dyDescent="0.25">
      <c r="A60" s="161" t="s">
        <v>3803</v>
      </c>
      <c r="B60" s="161"/>
      <c r="C60" s="162"/>
      <c r="D60" s="127" t="s">
        <v>3804</v>
      </c>
      <c r="E60" s="16"/>
      <c r="F60" s="16"/>
      <c r="G60" s="160"/>
      <c r="H60" s="159"/>
    </row>
    <row r="61" spans="1:9" ht="26" x14ac:dyDescent="0.25">
      <c r="A61" s="161"/>
      <c r="B61" s="161" t="s">
        <v>3805</v>
      </c>
      <c r="C61" s="162"/>
      <c r="D61" s="230" t="s">
        <v>3806</v>
      </c>
      <c r="E61" s="129" t="s">
        <v>76</v>
      </c>
      <c r="F61" s="129"/>
      <c r="G61" s="156"/>
      <c r="H61" s="159">
        <f>F61*G61</f>
        <v>0</v>
      </c>
      <c r="I61" s="255" t="s">
        <v>37</v>
      </c>
    </row>
    <row r="62" spans="1:9" ht="13" x14ac:dyDescent="0.25">
      <c r="A62" s="161"/>
      <c r="B62" s="161" t="s">
        <v>3807</v>
      </c>
      <c r="C62" s="162"/>
      <c r="D62" s="230" t="s">
        <v>3808</v>
      </c>
      <c r="E62" s="129" t="s">
        <v>0</v>
      </c>
      <c r="F62" s="129"/>
      <c r="G62" s="156"/>
      <c r="H62" s="159">
        <f>F62*G62</f>
        <v>0</v>
      </c>
      <c r="I62" s="255" t="s">
        <v>37</v>
      </c>
    </row>
    <row r="63" spans="1:9" ht="13" x14ac:dyDescent="0.25">
      <c r="A63" s="161" t="s">
        <v>3809</v>
      </c>
      <c r="B63" s="161"/>
      <c r="C63" s="162"/>
      <c r="D63" s="127" t="s">
        <v>3810</v>
      </c>
      <c r="E63" s="16"/>
      <c r="F63" s="16"/>
      <c r="G63" s="160"/>
      <c r="H63" s="159"/>
    </row>
    <row r="64" spans="1:9" ht="26" x14ac:dyDescent="0.25">
      <c r="A64" s="161"/>
      <c r="B64" s="161" t="s">
        <v>3811</v>
      </c>
      <c r="C64" s="162"/>
      <c r="D64" s="241" t="s">
        <v>3812</v>
      </c>
      <c r="E64" s="129" t="s">
        <v>106</v>
      </c>
      <c r="F64" s="129"/>
      <c r="G64" s="156"/>
      <c r="H64" s="159">
        <f>F64*G64</f>
        <v>0</v>
      </c>
      <c r="I64" s="255" t="s">
        <v>37</v>
      </c>
    </row>
    <row r="65" spans="1:8" ht="25" x14ac:dyDescent="0.25">
      <c r="A65" s="161"/>
      <c r="B65" s="161" t="s">
        <v>3813</v>
      </c>
      <c r="C65" s="162"/>
      <c r="D65" s="128" t="s">
        <v>3814</v>
      </c>
      <c r="E65" s="129" t="s">
        <v>1737</v>
      </c>
      <c r="F65" s="129"/>
      <c r="G65" s="156"/>
      <c r="H65" s="159">
        <f>F65*G65</f>
        <v>0</v>
      </c>
    </row>
    <row r="66" spans="1:8" ht="26" x14ac:dyDescent="0.25">
      <c r="A66" s="161" t="s">
        <v>3815</v>
      </c>
      <c r="B66" s="161"/>
      <c r="C66" s="162"/>
      <c r="D66" s="142" t="s">
        <v>3816</v>
      </c>
      <c r="E66" s="16"/>
      <c r="F66" s="16"/>
      <c r="G66" s="160"/>
      <c r="H66" s="159"/>
    </row>
    <row r="67" spans="1:8" ht="14.5" x14ac:dyDescent="0.25">
      <c r="A67" s="161"/>
      <c r="B67" s="161" t="s">
        <v>3817</v>
      </c>
      <c r="C67" s="162"/>
      <c r="D67" s="62" t="s">
        <v>3818</v>
      </c>
      <c r="E67" s="129" t="s">
        <v>66</v>
      </c>
      <c r="F67" s="129"/>
      <c r="G67" s="156"/>
      <c r="H67" s="159">
        <f>F67*G67</f>
        <v>0</v>
      </c>
    </row>
    <row r="68" spans="1:8" ht="37.5" x14ac:dyDescent="0.25">
      <c r="A68" s="161"/>
      <c r="B68" s="161" t="s">
        <v>3819</v>
      </c>
      <c r="C68" s="162"/>
      <c r="D68" s="62" t="s">
        <v>3820</v>
      </c>
      <c r="E68" s="129" t="s">
        <v>66</v>
      </c>
      <c r="F68" s="129"/>
      <c r="G68" s="156"/>
      <c r="H68" s="159">
        <f>F68*G68</f>
        <v>0</v>
      </c>
    </row>
    <row r="69" spans="1:8" ht="25" x14ac:dyDescent="0.25">
      <c r="A69" s="161"/>
      <c r="B69" s="161" t="s">
        <v>3821</v>
      </c>
      <c r="C69" s="162"/>
      <c r="D69" s="128" t="s">
        <v>3822</v>
      </c>
      <c r="E69" s="129" t="s">
        <v>66</v>
      </c>
      <c r="F69" s="129"/>
      <c r="G69" s="156"/>
      <c r="H69" s="159">
        <f>F69*G69</f>
        <v>0</v>
      </c>
    </row>
    <row r="70" spans="1:8" ht="25" x14ac:dyDescent="0.25">
      <c r="A70" s="161"/>
      <c r="B70" s="161" t="s">
        <v>3823</v>
      </c>
      <c r="C70" s="162"/>
      <c r="D70" s="128" t="s">
        <v>3824</v>
      </c>
      <c r="E70" s="129" t="s">
        <v>66</v>
      </c>
      <c r="F70" s="129"/>
      <c r="G70" s="156"/>
      <c r="H70" s="159">
        <f>F70*G70</f>
        <v>0</v>
      </c>
    </row>
    <row r="71" spans="1:8" ht="25" x14ac:dyDescent="0.25">
      <c r="A71" s="161"/>
      <c r="B71" s="161" t="s">
        <v>3825</v>
      </c>
      <c r="C71" s="162"/>
      <c r="D71" s="128" t="s">
        <v>3826</v>
      </c>
      <c r="E71" s="129" t="s">
        <v>66</v>
      </c>
      <c r="F71" s="129"/>
      <c r="G71" s="156"/>
      <c r="H71" s="159">
        <f>F71*G71</f>
        <v>0</v>
      </c>
    </row>
    <row r="72" spans="1:8" ht="26" x14ac:dyDescent="0.25">
      <c r="A72" s="161" t="s">
        <v>3827</v>
      </c>
      <c r="B72" s="161"/>
      <c r="C72" s="162"/>
      <c r="D72" s="127" t="s">
        <v>3828</v>
      </c>
      <c r="E72" s="16"/>
      <c r="F72" s="16"/>
      <c r="G72" s="160"/>
      <c r="H72" s="159"/>
    </row>
    <row r="73" spans="1:8" ht="14.5" x14ac:dyDescent="0.25">
      <c r="A73" s="161"/>
      <c r="B73" s="161" t="s">
        <v>3829</v>
      </c>
      <c r="C73" s="162"/>
      <c r="D73" s="82" t="s">
        <v>3756</v>
      </c>
      <c r="E73" s="129" t="s">
        <v>1737</v>
      </c>
      <c r="F73" s="129"/>
      <c r="G73" s="156"/>
      <c r="H73" s="159">
        <f>F73*G73</f>
        <v>0</v>
      </c>
    </row>
    <row r="74" spans="1:8" ht="14.5" x14ac:dyDescent="0.25">
      <c r="A74" s="161"/>
      <c r="B74" s="161" t="s">
        <v>3830</v>
      </c>
      <c r="C74" s="162"/>
      <c r="D74" s="82" t="s">
        <v>3757</v>
      </c>
      <c r="E74" s="129" t="s">
        <v>1737</v>
      </c>
      <c r="F74" s="129"/>
      <c r="G74" s="156"/>
      <c r="H74" s="159">
        <f>F74*G74</f>
        <v>0</v>
      </c>
    </row>
    <row r="75" spans="1:8" ht="14.5" x14ac:dyDescent="0.25">
      <c r="A75" s="161"/>
      <c r="B75" s="161" t="s">
        <v>3831</v>
      </c>
      <c r="C75" s="162"/>
      <c r="D75" s="128" t="s">
        <v>3832</v>
      </c>
      <c r="E75" s="129" t="s">
        <v>1737</v>
      </c>
      <c r="F75" s="129"/>
      <c r="G75" s="156"/>
      <c r="H75" s="159">
        <f>F75*G75</f>
        <v>0</v>
      </c>
    </row>
    <row r="76" spans="1:8" ht="14.5" x14ac:dyDescent="0.25">
      <c r="A76" s="161"/>
      <c r="B76" s="161" t="s">
        <v>3833</v>
      </c>
      <c r="C76" s="162"/>
      <c r="D76" s="128" t="s">
        <v>3834</v>
      </c>
      <c r="E76" s="129" t="s">
        <v>1737</v>
      </c>
      <c r="F76" s="129"/>
      <c r="G76" s="156"/>
      <c r="H76" s="159">
        <f>F76*G76</f>
        <v>0</v>
      </c>
    </row>
    <row r="77" spans="1:8" ht="26" x14ac:dyDescent="0.25">
      <c r="A77" s="161" t="s">
        <v>3835</v>
      </c>
      <c r="B77" s="161"/>
      <c r="C77" s="162"/>
      <c r="D77" s="127" t="s">
        <v>3836</v>
      </c>
      <c r="E77" s="16"/>
      <c r="F77" s="16"/>
      <c r="G77" s="160"/>
      <c r="H77" s="159"/>
    </row>
    <row r="78" spans="1:8" ht="25" x14ac:dyDescent="0.25">
      <c r="A78" s="161"/>
      <c r="B78" s="161" t="s">
        <v>3837</v>
      </c>
      <c r="C78" s="162"/>
      <c r="D78" s="82" t="s">
        <v>3838</v>
      </c>
      <c r="E78" s="16"/>
      <c r="F78" s="16"/>
      <c r="G78" s="160"/>
      <c r="H78" s="159"/>
    </row>
    <row r="79" spans="1:8" ht="14.5" x14ac:dyDescent="0.25">
      <c r="A79" s="161"/>
      <c r="B79" s="161"/>
      <c r="C79" s="162" t="s">
        <v>125</v>
      </c>
      <c r="D79" s="82" t="s">
        <v>3756</v>
      </c>
      <c r="E79" s="129" t="s">
        <v>1737</v>
      </c>
      <c r="F79" s="129"/>
      <c r="G79" s="156"/>
      <c r="H79" s="159">
        <f>F79*G79</f>
        <v>0</v>
      </c>
    </row>
    <row r="80" spans="1:8" ht="14.5" x14ac:dyDescent="0.25">
      <c r="A80" s="161"/>
      <c r="B80" s="161"/>
      <c r="C80" s="162" t="s">
        <v>128</v>
      </c>
      <c r="D80" s="82" t="s">
        <v>3757</v>
      </c>
      <c r="E80" s="129" t="s">
        <v>1737</v>
      </c>
      <c r="F80" s="129"/>
      <c r="G80" s="156"/>
      <c r="H80" s="159">
        <f>F80*G80</f>
        <v>0</v>
      </c>
    </row>
    <row r="81" spans="1:9" ht="14.5" x14ac:dyDescent="0.25">
      <c r="A81" s="161"/>
      <c r="B81" s="161"/>
      <c r="C81" s="162" t="s">
        <v>17</v>
      </c>
      <c r="D81" s="128" t="s">
        <v>3832</v>
      </c>
      <c r="E81" s="129" t="s">
        <v>1737</v>
      </c>
      <c r="F81" s="129"/>
      <c r="G81" s="156"/>
      <c r="H81" s="159">
        <f>F81*G81</f>
        <v>0</v>
      </c>
    </row>
    <row r="82" spans="1:9" ht="14.5" x14ac:dyDescent="0.25">
      <c r="A82" s="161"/>
      <c r="B82" s="161"/>
      <c r="C82" s="162" t="s">
        <v>18</v>
      </c>
      <c r="D82" s="128" t="s">
        <v>3834</v>
      </c>
      <c r="E82" s="129" t="s">
        <v>1737</v>
      </c>
      <c r="F82" s="129"/>
      <c r="G82" s="156"/>
      <c r="H82" s="159">
        <f>F82*G82</f>
        <v>0</v>
      </c>
    </row>
    <row r="83" spans="1:9" ht="25" x14ac:dyDescent="0.25">
      <c r="A83" s="161"/>
      <c r="B83" s="161" t="s">
        <v>3839</v>
      </c>
      <c r="C83" s="162"/>
      <c r="D83" s="128" t="s">
        <v>3840</v>
      </c>
      <c r="E83" s="16"/>
      <c r="F83" s="16"/>
      <c r="G83" s="160"/>
      <c r="H83" s="159"/>
    </row>
    <row r="84" spans="1:9" ht="14.5" x14ac:dyDescent="0.25">
      <c r="A84" s="161"/>
      <c r="B84" s="161"/>
      <c r="C84" s="162" t="s">
        <v>125</v>
      </c>
      <c r="D84" s="82" t="s">
        <v>3841</v>
      </c>
      <c r="E84" s="129" t="s">
        <v>1737</v>
      </c>
      <c r="F84" s="129"/>
      <c r="G84" s="156"/>
      <c r="H84" s="159">
        <f>F84*G84</f>
        <v>0</v>
      </c>
    </row>
    <row r="85" spans="1:9" ht="14.5" x14ac:dyDescent="0.25">
      <c r="A85" s="161"/>
      <c r="B85" s="161"/>
      <c r="C85" s="162" t="s">
        <v>128</v>
      </c>
      <c r="D85" s="128" t="s">
        <v>3832</v>
      </c>
      <c r="E85" s="129" t="s">
        <v>1737</v>
      </c>
      <c r="F85" s="129"/>
      <c r="G85" s="156"/>
      <c r="H85" s="159">
        <f>F85*G85</f>
        <v>0</v>
      </c>
    </row>
    <row r="86" spans="1:9" ht="14.5" x14ac:dyDescent="0.25">
      <c r="A86" s="161"/>
      <c r="B86" s="161"/>
      <c r="C86" s="162" t="s">
        <v>17</v>
      </c>
      <c r="D86" s="128" t="s">
        <v>3834</v>
      </c>
      <c r="E86" s="129" t="s">
        <v>1737</v>
      </c>
      <c r="F86" s="129"/>
      <c r="G86" s="156"/>
      <c r="H86" s="159">
        <f>F86*G86</f>
        <v>0</v>
      </c>
    </row>
    <row r="87" spans="1:9" ht="13" x14ac:dyDescent="0.25">
      <c r="A87" s="161" t="s">
        <v>3842</v>
      </c>
      <c r="B87" s="161"/>
      <c r="C87" s="162"/>
      <c r="D87" s="125" t="s">
        <v>3843</v>
      </c>
      <c r="E87" s="16"/>
      <c r="F87" s="16"/>
      <c r="G87" s="160"/>
      <c r="H87" s="159"/>
    </row>
    <row r="88" spans="1:9" ht="26" x14ac:dyDescent="0.25">
      <c r="A88" s="161"/>
      <c r="B88" s="161" t="s">
        <v>3844</v>
      </c>
      <c r="C88" s="162"/>
      <c r="D88" s="230" t="s">
        <v>3845</v>
      </c>
      <c r="E88" s="129" t="s">
        <v>106</v>
      </c>
      <c r="F88" s="129"/>
      <c r="G88" s="156"/>
      <c r="H88" s="159">
        <f>F88*G88</f>
        <v>0</v>
      </c>
      <c r="I88" s="255" t="s">
        <v>37</v>
      </c>
    </row>
    <row r="89" spans="1:9" ht="26" x14ac:dyDescent="0.25">
      <c r="A89" s="161"/>
      <c r="B89" s="161" t="s">
        <v>3846</v>
      </c>
      <c r="C89" s="162"/>
      <c r="D89" s="241" t="s">
        <v>3847</v>
      </c>
      <c r="E89" s="129" t="s">
        <v>106</v>
      </c>
      <c r="F89" s="129"/>
      <c r="G89" s="156"/>
      <c r="H89" s="159">
        <f>F89*G89</f>
        <v>0</v>
      </c>
      <c r="I89" s="255" t="s">
        <v>37</v>
      </c>
    </row>
    <row r="90" spans="1:9" ht="26" x14ac:dyDescent="0.25">
      <c r="A90" s="161"/>
      <c r="B90" s="161" t="s">
        <v>3848</v>
      </c>
      <c r="C90" s="162"/>
      <c r="D90" s="241" t="s">
        <v>3849</v>
      </c>
      <c r="E90" s="129" t="s">
        <v>106</v>
      </c>
      <c r="F90" s="129"/>
      <c r="G90" s="156"/>
      <c r="H90" s="159">
        <f>F90*G90</f>
        <v>0</v>
      </c>
      <c r="I90" s="255" t="s">
        <v>37</v>
      </c>
    </row>
    <row r="91" spans="1:9" ht="13" x14ac:dyDescent="0.25">
      <c r="A91" s="161" t="s">
        <v>3850</v>
      </c>
      <c r="B91" s="161"/>
      <c r="C91" s="162"/>
      <c r="D91" s="127" t="s">
        <v>3851</v>
      </c>
      <c r="E91" s="16"/>
      <c r="F91" s="16"/>
      <c r="G91" s="160"/>
      <c r="H91" s="159"/>
    </row>
    <row r="92" spans="1:9" x14ac:dyDescent="0.25">
      <c r="A92" s="161"/>
      <c r="B92" s="161" t="s">
        <v>3852</v>
      </c>
      <c r="C92" s="162"/>
      <c r="D92" s="128" t="s">
        <v>3853</v>
      </c>
      <c r="E92" s="176" t="s">
        <v>169</v>
      </c>
      <c r="F92" s="16" t="s">
        <v>170</v>
      </c>
      <c r="G92" s="160" t="s">
        <v>171</v>
      </c>
      <c r="H92" s="157"/>
    </row>
    <row r="93" spans="1:9" ht="25" x14ac:dyDescent="0.25">
      <c r="A93" s="161"/>
      <c r="B93" s="161" t="s">
        <v>3854</v>
      </c>
      <c r="C93" s="162"/>
      <c r="D93" s="128" t="s">
        <v>3855</v>
      </c>
      <c r="E93" s="51" t="s">
        <v>91</v>
      </c>
      <c r="F93" s="165">
        <f>H92</f>
        <v>0</v>
      </c>
      <c r="G93" s="163"/>
      <c r="H93" s="159">
        <f>F93*G93</f>
        <v>0</v>
      </c>
    </row>
    <row r="94" spans="1:9" ht="26" x14ac:dyDescent="0.25">
      <c r="A94" s="161" t="s">
        <v>3856</v>
      </c>
      <c r="B94" s="161"/>
      <c r="C94" s="162"/>
      <c r="D94" s="81" t="s">
        <v>3857</v>
      </c>
      <c r="E94" s="16"/>
      <c r="F94" s="16"/>
      <c r="G94" s="16"/>
      <c r="H94" s="158"/>
    </row>
    <row r="95" spans="1:9" ht="14.25" customHeight="1" x14ac:dyDescent="0.25">
      <c r="A95" s="161"/>
      <c r="B95" s="161" t="s">
        <v>3858</v>
      </c>
      <c r="C95" s="162"/>
      <c r="D95" s="82" t="s">
        <v>3756</v>
      </c>
      <c r="E95" s="129" t="s">
        <v>1737</v>
      </c>
      <c r="F95" s="129"/>
      <c r="G95" s="156"/>
      <c r="H95" s="159">
        <f>F95*G95</f>
        <v>0</v>
      </c>
    </row>
    <row r="96" spans="1:9" ht="14.25" customHeight="1" x14ac:dyDescent="0.25">
      <c r="A96" s="161"/>
      <c r="B96" s="161" t="s">
        <v>3859</v>
      </c>
      <c r="C96" s="162"/>
      <c r="D96" s="82" t="s">
        <v>3757</v>
      </c>
      <c r="E96" s="129" t="s">
        <v>1737</v>
      </c>
      <c r="F96" s="129"/>
      <c r="G96" s="156"/>
      <c r="H96" s="159">
        <f>F96*G96</f>
        <v>0</v>
      </c>
    </row>
    <row r="97" spans="1:8" ht="14.25" customHeight="1" x14ac:dyDescent="0.25">
      <c r="A97" s="161"/>
      <c r="B97" s="161" t="s">
        <v>3860</v>
      </c>
      <c r="C97" s="162"/>
      <c r="D97" s="82" t="s">
        <v>3832</v>
      </c>
      <c r="E97" s="129" t="s">
        <v>1737</v>
      </c>
      <c r="F97" s="129"/>
      <c r="G97" s="156"/>
      <c r="H97" s="159">
        <f>F97*G97</f>
        <v>0</v>
      </c>
    </row>
    <row r="98" spans="1:8" ht="14.25" customHeight="1" x14ac:dyDescent="0.25">
      <c r="A98" s="161"/>
      <c r="B98" s="161" t="s">
        <v>3861</v>
      </c>
      <c r="C98" s="162"/>
      <c r="D98" s="82" t="s">
        <v>3834</v>
      </c>
      <c r="E98" s="129" t="s">
        <v>1737</v>
      </c>
      <c r="F98" s="129"/>
      <c r="G98" s="156"/>
      <c r="H98" s="159">
        <f>F98*G98</f>
        <v>0</v>
      </c>
    </row>
    <row r="99" spans="1:8" ht="13" x14ac:dyDescent="0.25">
      <c r="A99" s="161" t="s">
        <v>3862</v>
      </c>
      <c r="B99" s="161"/>
      <c r="C99" s="162"/>
      <c r="D99" s="81" t="s">
        <v>3863</v>
      </c>
      <c r="E99" s="16"/>
      <c r="F99" s="16"/>
      <c r="G99" s="160"/>
      <c r="H99" s="159"/>
    </row>
    <row r="100" spans="1:8" ht="14.25" customHeight="1" x14ac:dyDescent="0.25">
      <c r="A100" s="85"/>
      <c r="B100" s="161" t="s">
        <v>3864</v>
      </c>
      <c r="C100" s="162"/>
      <c r="D100" s="82" t="s">
        <v>3865</v>
      </c>
      <c r="E100" s="129" t="s">
        <v>1737</v>
      </c>
      <c r="F100" s="129"/>
      <c r="G100" s="156"/>
      <c r="H100" s="159">
        <f>F100*G100</f>
        <v>0</v>
      </c>
    </row>
    <row r="101" spans="1:8" ht="14.25" customHeight="1" x14ac:dyDescent="0.25">
      <c r="A101" s="85"/>
      <c r="B101" s="161" t="s">
        <v>3866</v>
      </c>
      <c r="C101" s="162"/>
      <c r="D101" s="82" t="s">
        <v>3834</v>
      </c>
      <c r="E101" s="129" t="s">
        <v>1737</v>
      </c>
      <c r="F101" s="129"/>
      <c r="G101" s="156"/>
      <c r="H101" s="159">
        <f>F101*G101</f>
        <v>0</v>
      </c>
    </row>
    <row r="102" spans="1:8" x14ac:dyDescent="0.25">
      <c r="A102" s="85"/>
      <c r="B102" s="161"/>
      <c r="C102" s="162"/>
      <c r="D102" s="82"/>
      <c r="E102" s="16"/>
      <c r="F102" s="16"/>
      <c r="G102" s="160"/>
      <c r="H102" s="159"/>
    </row>
    <row r="103" spans="1:8" ht="13" x14ac:dyDescent="0.25">
      <c r="A103" s="161"/>
      <c r="B103" s="161"/>
      <c r="C103" s="162"/>
      <c r="D103" s="125"/>
      <c r="E103" s="16"/>
      <c r="F103" s="16"/>
      <c r="G103" s="160"/>
      <c r="H103" s="159"/>
    </row>
    <row r="104" spans="1:8" x14ac:dyDescent="0.25">
      <c r="A104" s="62"/>
      <c r="B104" s="62"/>
      <c r="C104" s="129"/>
      <c r="D104" s="59"/>
      <c r="E104" s="16"/>
      <c r="F104" s="16"/>
      <c r="G104" s="160"/>
      <c r="H104" s="159"/>
    </row>
    <row r="105" spans="1:8" x14ac:dyDescent="0.25">
      <c r="A105" s="136" t="s">
        <v>172</v>
      </c>
      <c r="B105" s="136"/>
      <c r="C105" s="136"/>
      <c r="D105" s="136"/>
      <c r="E105" s="148"/>
      <c r="F105" s="154"/>
      <c r="G105" s="166"/>
      <c r="H105" s="141">
        <f>SUM(H5:H104)</f>
        <v>0</v>
      </c>
    </row>
    <row r="1048381" spans="5:5" x14ac:dyDescent="0.25">
      <c r="E1048381"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DE21A-4666-460C-B50D-A098D0A54D16}">
  <sheetPr codeName="Sheet5">
    <tabColor rgb="FFFFFF00"/>
  </sheetPr>
  <dimension ref="A1:L1048510"/>
  <sheetViews>
    <sheetView view="pageBreakPreview" zoomScale="75" zoomScaleNormal="100" zoomScaleSheetLayoutView="100" workbookViewId="0">
      <selection activeCell="I83" sqref="I83"/>
    </sheetView>
  </sheetViews>
  <sheetFormatPr defaultColWidth="8.81640625" defaultRowHeight="12.5" x14ac:dyDescent="0.25"/>
  <cols>
    <col min="1" max="1" width="9.36328125" customWidth="1"/>
    <col min="2" max="2" width="9" bestFit="1" customWidth="1"/>
    <col min="3" max="3" width="3.1796875" bestFit="1" customWidth="1"/>
    <col min="4" max="4" width="3.1796875" customWidth="1"/>
    <col min="5" max="5" width="40.6328125" customWidth="1"/>
    <col min="6" max="6" width="17.453125" bestFit="1" customWidth="1"/>
    <col min="7" max="9" width="20.6328125" customWidth="1"/>
    <col min="259" max="259" width="9.36328125" customWidth="1"/>
    <col min="260" max="260" width="6.6328125" customWidth="1"/>
    <col min="261" max="261" width="40.6328125" customWidth="1"/>
    <col min="262" max="265" width="9.36328125" customWidth="1"/>
    <col min="515" max="515" width="9.36328125" customWidth="1"/>
    <col min="516" max="516" width="6.6328125" customWidth="1"/>
    <col min="517" max="517" width="40.6328125" customWidth="1"/>
    <col min="518" max="521" width="9.36328125" customWidth="1"/>
    <col min="771" max="771" width="9.36328125" customWidth="1"/>
    <col min="772" max="772" width="6.6328125" customWidth="1"/>
    <col min="773" max="773" width="40.6328125" customWidth="1"/>
    <col min="774" max="777" width="9.36328125" customWidth="1"/>
    <col min="1027" max="1027" width="9.36328125" customWidth="1"/>
    <col min="1028" max="1028" width="6.6328125" customWidth="1"/>
    <col min="1029" max="1029" width="40.6328125" customWidth="1"/>
    <col min="1030" max="1033" width="9.36328125" customWidth="1"/>
    <col min="1283" max="1283" width="9.36328125" customWidth="1"/>
    <col min="1284" max="1284" width="6.6328125" customWidth="1"/>
    <col min="1285" max="1285" width="40.6328125" customWidth="1"/>
    <col min="1286" max="1289" width="9.36328125" customWidth="1"/>
    <col min="1539" max="1539" width="9.36328125" customWidth="1"/>
    <col min="1540" max="1540" width="6.6328125" customWidth="1"/>
    <col min="1541" max="1541" width="40.6328125" customWidth="1"/>
    <col min="1542" max="1545" width="9.36328125" customWidth="1"/>
    <col min="1795" max="1795" width="9.36328125" customWidth="1"/>
    <col min="1796" max="1796" width="6.6328125" customWidth="1"/>
    <col min="1797" max="1797" width="40.6328125" customWidth="1"/>
    <col min="1798" max="1801" width="9.36328125" customWidth="1"/>
    <col min="2051" max="2051" width="9.36328125" customWidth="1"/>
    <col min="2052" max="2052" width="6.6328125" customWidth="1"/>
    <col min="2053" max="2053" width="40.6328125" customWidth="1"/>
    <col min="2054" max="2057" width="9.36328125" customWidth="1"/>
    <col min="2307" max="2307" width="9.36328125" customWidth="1"/>
    <col min="2308" max="2308" width="6.6328125" customWidth="1"/>
    <col min="2309" max="2309" width="40.6328125" customWidth="1"/>
    <col min="2310" max="2313" width="9.36328125" customWidth="1"/>
    <col min="2563" max="2563" width="9.36328125" customWidth="1"/>
    <col min="2564" max="2564" width="6.6328125" customWidth="1"/>
    <col min="2565" max="2565" width="40.6328125" customWidth="1"/>
    <col min="2566" max="2569" width="9.36328125" customWidth="1"/>
    <col min="2819" max="2819" width="9.36328125" customWidth="1"/>
    <col min="2820" max="2820" width="6.6328125" customWidth="1"/>
    <col min="2821" max="2821" width="40.6328125" customWidth="1"/>
    <col min="2822" max="2825" width="9.36328125" customWidth="1"/>
    <col min="3075" max="3075" width="9.36328125" customWidth="1"/>
    <col min="3076" max="3076" width="6.6328125" customWidth="1"/>
    <col min="3077" max="3077" width="40.6328125" customWidth="1"/>
    <col min="3078" max="3081" width="9.36328125" customWidth="1"/>
    <col min="3331" max="3331" width="9.36328125" customWidth="1"/>
    <col min="3332" max="3332" width="6.6328125" customWidth="1"/>
    <col min="3333" max="3333" width="40.6328125" customWidth="1"/>
    <col min="3334" max="3337" width="9.36328125" customWidth="1"/>
    <col min="3587" max="3587" width="9.36328125" customWidth="1"/>
    <col min="3588" max="3588" width="6.6328125" customWidth="1"/>
    <col min="3589" max="3589" width="40.6328125" customWidth="1"/>
    <col min="3590" max="3593" width="9.36328125" customWidth="1"/>
    <col min="3843" max="3843" width="9.36328125" customWidth="1"/>
    <col min="3844" max="3844" width="6.6328125" customWidth="1"/>
    <col min="3845" max="3845" width="40.6328125" customWidth="1"/>
    <col min="3846" max="3849" width="9.36328125" customWidth="1"/>
    <col min="4099" max="4099" width="9.36328125" customWidth="1"/>
    <col min="4100" max="4100" width="6.6328125" customWidth="1"/>
    <col min="4101" max="4101" width="40.6328125" customWidth="1"/>
    <col min="4102" max="4105" width="9.36328125" customWidth="1"/>
    <col min="4355" max="4355" width="9.36328125" customWidth="1"/>
    <col min="4356" max="4356" width="6.6328125" customWidth="1"/>
    <col min="4357" max="4357" width="40.6328125" customWidth="1"/>
    <col min="4358" max="4361" width="9.36328125" customWidth="1"/>
    <col min="4611" max="4611" width="9.36328125" customWidth="1"/>
    <col min="4612" max="4612" width="6.6328125" customWidth="1"/>
    <col min="4613" max="4613" width="40.6328125" customWidth="1"/>
    <col min="4614" max="4617" width="9.36328125" customWidth="1"/>
    <col min="4867" max="4867" width="9.36328125" customWidth="1"/>
    <col min="4868" max="4868" width="6.6328125" customWidth="1"/>
    <col min="4869" max="4869" width="40.6328125" customWidth="1"/>
    <col min="4870" max="4873" width="9.36328125" customWidth="1"/>
    <col min="5123" max="5123" width="9.36328125" customWidth="1"/>
    <col min="5124" max="5124" width="6.6328125" customWidth="1"/>
    <col min="5125" max="5125" width="40.6328125" customWidth="1"/>
    <col min="5126" max="5129" width="9.36328125" customWidth="1"/>
    <col min="5379" max="5379" width="9.36328125" customWidth="1"/>
    <col min="5380" max="5380" width="6.6328125" customWidth="1"/>
    <col min="5381" max="5381" width="40.6328125" customWidth="1"/>
    <col min="5382" max="5385" width="9.36328125" customWidth="1"/>
    <col min="5635" max="5635" width="9.36328125" customWidth="1"/>
    <col min="5636" max="5636" width="6.6328125" customWidth="1"/>
    <col min="5637" max="5637" width="40.6328125" customWidth="1"/>
    <col min="5638" max="5641" width="9.36328125" customWidth="1"/>
    <col min="5891" max="5891" width="9.36328125" customWidth="1"/>
    <col min="5892" max="5892" width="6.6328125" customWidth="1"/>
    <col min="5893" max="5893" width="40.6328125" customWidth="1"/>
    <col min="5894" max="5897" width="9.36328125" customWidth="1"/>
    <col min="6147" max="6147" width="9.36328125" customWidth="1"/>
    <col min="6148" max="6148" width="6.6328125" customWidth="1"/>
    <col min="6149" max="6149" width="40.6328125" customWidth="1"/>
    <col min="6150" max="6153" width="9.36328125" customWidth="1"/>
    <col min="6403" max="6403" width="9.36328125" customWidth="1"/>
    <col min="6404" max="6404" width="6.6328125" customWidth="1"/>
    <col min="6405" max="6405" width="40.6328125" customWidth="1"/>
    <col min="6406" max="6409" width="9.36328125" customWidth="1"/>
    <col min="6659" max="6659" width="9.36328125" customWidth="1"/>
    <col min="6660" max="6660" width="6.6328125" customWidth="1"/>
    <col min="6661" max="6661" width="40.6328125" customWidth="1"/>
    <col min="6662" max="6665" width="9.36328125" customWidth="1"/>
    <col min="6915" max="6915" width="9.36328125" customWidth="1"/>
    <col min="6916" max="6916" width="6.6328125" customWidth="1"/>
    <col min="6917" max="6917" width="40.6328125" customWidth="1"/>
    <col min="6918" max="6921" width="9.36328125" customWidth="1"/>
    <col min="7171" max="7171" width="9.36328125" customWidth="1"/>
    <col min="7172" max="7172" width="6.6328125" customWidth="1"/>
    <col min="7173" max="7173" width="40.6328125" customWidth="1"/>
    <col min="7174" max="7177" width="9.36328125" customWidth="1"/>
    <col min="7427" max="7427" width="9.36328125" customWidth="1"/>
    <col min="7428" max="7428" width="6.6328125" customWidth="1"/>
    <col min="7429" max="7429" width="40.6328125" customWidth="1"/>
    <col min="7430" max="7433" width="9.36328125" customWidth="1"/>
    <col min="7683" max="7683" width="9.36328125" customWidth="1"/>
    <col min="7684" max="7684" width="6.6328125" customWidth="1"/>
    <col min="7685" max="7685" width="40.6328125" customWidth="1"/>
    <col min="7686" max="7689" width="9.36328125" customWidth="1"/>
    <col min="7939" max="7939" width="9.36328125" customWidth="1"/>
    <col min="7940" max="7940" width="6.6328125" customWidth="1"/>
    <col min="7941" max="7941" width="40.6328125" customWidth="1"/>
    <col min="7942" max="7945" width="9.36328125" customWidth="1"/>
    <col min="8195" max="8195" width="9.36328125" customWidth="1"/>
    <col min="8196" max="8196" width="6.6328125" customWidth="1"/>
    <col min="8197" max="8197" width="40.6328125" customWidth="1"/>
    <col min="8198" max="8201" width="9.36328125" customWidth="1"/>
    <col min="8451" max="8451" width="9.36328125" customWidth="1"/>
    <col min="8452" max="8452" width="6.6328125" customWidth="1"/>
    <col min="8453" max="8453" width="40.6328125" customWidth="1"/>
    <col min="8454" max="8457" width="9.36328125" customWidth="1"/>
    <col min="8707" max="8707" width="9.36328125" customWidth="1"/>
    <col min="8708" max="8708" width="6.6328125" customWidth="1"/>
    <col min="8709" max="8709" width="40.6328125" customWidth="1"/>
    <col min="8710" max="8713" width="9.36328125" customWidth="1"/>
    <col min="8963" max="8963" width="9.36328125" customWidth="1"/>
    <col min="8964" max="8964" width="6.6328125" customWidth="1"/>
    <col min="8965" max="8965" width="40.6328125" customWidth="1"/>
    <col min="8966" max="8969" width="9.36328125" customWidth="1"/>
    <col min="9219" max="9219" width="9.36328125" customWidth="1"/>
    <col min="9220" max="9220" width="6.6328125" customWidth="1"/>
    <col min="9221" max="9221" width="40.6328125" customWidth="1"/>
    <col min="9222" max="9225" width="9.36328125" customWidth="1"/>
    <col min="9475" max="9475" width="9.36328125" customWidth="1"/>
    <col min="9476" max="9476" width="6.6328125" customWidth="1"/>
    <col min="9477" max="9477" width="40.6328125" customWidth="1"/>
    <col min="9478" max="9481" width="9.36328125" customWidth="1"/>
    <col min="9731" max="9731" width="9.36328125" customWidth="1"/>
    <col min="9732" max="9732" width="6.6328125" customWidth="1"/>
    <col min="9733" max="9733" width="40.6328125" customWidth="1"/>
    <col min="9734" max="9737" width="9.36328125" customWidth="1"/>
    <col min="9987" max="9987" width="9.36328125" customWidth="1"/>
    <col min="9988" max="9988" width="6.6328125" customWidth="1"/>
    <col min="9989" max="9989" width="40.6328125" customWidth="1"/>
    <col min="9990" max="9993" width="9.36328125" customWidth="1"/>
    <col min="10243" max="10243" width="9.36328125" customWidth="1"/>
    <col min="10244" max="10244" width="6.6328125" customWidth="1"/>
    <col min="10245" max="10245" width="40.6328125" customWidth="1"/>
    <col min="10246" max="10249" width="9.36328125" customWidth="1"/>
    <col min="10499" max="10499" width="9.36328125" customWidth="1"/>
    <col min="10500" max="10500" width="6.6328125" customWidth="1"/>
    <col min="10501" max="10501" width="40.6328125" customWidth="1"/>
    <col min="10502" max="10505" width="9.36328125" customWidth="1"/>
    <col min="10755" max="10755" width="9.36328125" customWidth="1"/>
    <col min="10756" max="10756" width="6.6328125" customWidth="1"/>
    <col min="10757" max="10757" width="40.6328125" customWidth="1"/>
    <col min="10758" max="10761" width="9.36328125" customWidth="1"/>
    <col min="11011" max="11011" width="9.36328125" customWidth="1"/>
    <col min="11012" max="11012" width="6.6328125" customWidth="1"/>
    <col min="11013" max="11013" width="40.6328125" customWidth="1"/>
    <col min="11014" max="11017" width="9.36328125" customWidth="1"/>
    <col min="11267" max="11267" width="9.36328125" customWidth="1"/>
    <col min="11268" max="11268" width="6.6328125" customWidth="1"/>
    <col min="11269" max="11269" width="40.6328125" customWidth="1"/>
    <col min="11270" max="11273" width="9.36328125" customWidth="1"/>
    <col min="11523" max="11523" width="9.36328125" customWidth="1"/>
    <col min="11524" max="11524" width="6.6328125" customWidth="1"/>
    <col min="11525" max="11525" width="40.6328125" customWidth="1"/>
    <col min="11526" max="11529" width="9.36328125" customWidth="1"/>
    <col min="11779" max="11779" width="9.36328125" customWidth="1"/>
    <col min="11780" max="11780" width="6.6328125" customWidth="1"/>
    <col min="11781" max="11781" width="40.6328125" customWidth="1"/>
    <col min="11782" max="11785" width="9.36328125" customWidth="1"/>
    <col min="12035" max="12035" width="9.36328125" customWidth="1"/>
    <col min="12036" max="12036" width="6.6328125" customWidth="1"/>
    <col min="12037" max="12037" width="40.6328125" customWidth="1"/>
    <col min="12038" max="12041" width="9.36328125" customWidth="1"/>
    <col min="12291" max="12291" width="9.36328125" customWidth="1"/>
    <col min="12292" max="12292" width="6.6328125" customWidth="1"/>
    <col min="12293" max="12293" width="40.6328125" customWidth="1"/>
    <col min="12294" max="12297" width="9.36328125" customWidth="1"/>
    <col min="12547" max="12547" width="9.36328125" customWidth="1"/>
    <col min="12548" max="12548" width="6.6328125" customWidth="1"/>
    <col min="12549" max="12549" width="40.6328125" customWidth="1"/>
    <col min="12550" max="12553" width="9.36328125" customWidth="1"/>
    <col min="12803" max="12803" width="9.36328125" customWidth="1"/>
    <col min="12804" max="12804" width="6.6328125" customWidth="1"/>
    <col min="12805" max="12805" width="40.6328125" customWidth="1"/>
    <col min="12806" max="12809" width="9.36328125" customWidth="1"/>
    <col min="13059" max="13059" width="9.36328125" customWidth="1"/>
    <col min="13060" max="13060" width="6.6328125" customWidth="1"/>
    <col min="13061" max="13061" width="40.6328125" customWidth="1"/>
    <col min="13062" max="13065" width="9.36328125" customWidth="1"/>
    <col min="13315" max="13315" width="9.36328125" customWidth="1"/>
    <col min="13316" max="13316" width="6.6328125" customWidth="1"/>
    <col min="13317" max="13317" width="40.6328125" customWidth="1"/>
    <col min="13318" max="13321" width="9.36328125" customWidth="1"/>
    <col min="13571" max="13571" width="9.36328125" customWidth="1"/>
    <col min="13572" max="13572" width="6.6328125" customWidth="1"/>
    <col min="13573" max="13573" width="40.6328125" customWidth="1"/>
    <col min="13574" max="13577" width="9.36328125" customWidth="1"/>
    <col min="13827" max="13827" width="9.36328125" customWidth="1"/>
    <col min="13828" max="13828" width="6.6328125" customWidth="1"/>
    <col min="13829" max="13829" width="40.6328125" customWidth="1"/>
    <col min="13830" max="13833" width="9.36328125" customWidth="1"/>
    <col min="14083" max="14083" width="9.36328125" customWidth="1"/>
    <col min="14084" max="14084" width="6.6328125" customWidth="1"/>
    <col min="14085" max="14085" width="40.6328125" customWidth="1"/>
    <col min="14086" max="14089" width="9.36328125" customWidth="1"/>
    <col min="14339" max="14339" width="9.36328125" customWidth="1"/>
    <col min="14340" max="14340" width="6.6328125" customWidth="1"/>
    <col min="14341" max="14341" width="40.6328125" customWidth="1"/>
    <col min="14342" max="14345" width="9.36328125" customWidth="1"/>
    <col min="14595" max="14595" width="9.36328125" customWidth="1"/>
    <col min="14596" max="14596" width="6.6328125" customWidth="1"/>
    <col min="14597" max="14597" width="40.6328125" customWidth="1"/>
    <col min="14598" max="14601" width="9.36328125" customWidth="1"/>
    <col min="14851" max="14851" width="9.36328125" customWidth="1"/>
    <col min="14852" max="14852" width="6.6328125" customWidth="1"/>
    <col min="14853" max="14853" width="40.6328125" customWidth="1"/>
    <col min="14854" max="14857" width="9.36328125" customWidth="1"/>
    <col min="15107" max="15107" width="9.36328125" customWidth="1"/>
    <col min="15108" max="15108" width="6.6328125" customWidth="1"/>
    <col min="15109" max="15109" width="40.6328125" customWidth="1"/>
    <col min="15110" max="15113" width="9.36328125" customWidth="1"/>
    <col min="15363" max="15363" width="9.36328125" customWidth="1"/>
    <col min="15364" max="15364" width="6.6328125" customWidth="1"/>
    <col min="15365" max="15365" width="40.6328125" customWidth="1"/>
    <col min="15366" max="15369" width="9.36328125" customWidth="1"/>
    <col min="15619" max="15619" width="9.36328125" customWidth="1"/>
    <col min="15620" max="15620" width="6.6328125" customWidth="1"/>
    <col min="15621" max="15621" width="40.6328125" customWidth="1"/>
    <col min="15622" max="15625" width="9.36328125" customWidth="1"/>
    <col min="15875" max="15875" width="9.36328125" customWidth="1"/>
    <col min="15876" max="15876" width="6.6328125" customWidth="1"/>
    <col min="15877" max="15877" width="40.6328125" customWidth="1"/>
    <col min="15878" max="15881" width="9.36328125" customWidth="1"/>
    <col min="16131" max="16131" width="9.36328125" customWidth="1"/>
    <col min="16132" max="16132" width="6.6328125" customWidth="1"/>
    <col min="16133" max="16133" width="40.6328125" customWidth="1"/>
    <col min="16134" max="16137" width="9.36328125" customWidth="1"/>
  </cols>
  <sheetData>
    <row r="1" spans="1:10" ht="48" customHeight="1" x14ac:dyDescent="0.25">
      <c r="A1" s="23" t="s">
        <v>487</v>
      </c>
      <c r="B1" s="10"/>
      <c r="C1" s="10"/>
      <c r="D1" s="10"/>
      <c r="E1" s="10"/>
      <c r="F1" s="652" t="s">
        <v>488</v>
      </c>
      <c r="G1" s="652"/>
      <c r="H1" s="652"/>
      <c r="I1" s="652"/>
    </row>
    <row r="2" spans="1:10" ht="13" x14ac:dyDescent="0.3">
      <c r="A2" s="24" t="s">
        <v>23</v>
      </c>
      <c r="B2" s="24"/>
      <c r="C2" s="25"/>
      <c r="D2" s="24"/>
      <c r="E2" s="9" t="s">
        <v>24</v>
      </c>
      <c r="F2" s="9" t="s">
        <v>25</v>
      </c>
      <c r="G2" s="9" t="s">
        <v>26</v>
      </c>
      <c r="H2" s="9" t="s">
        <v>27</v>
      </c>
      <c r="I2" s="9" t="s">
        <v>28</v>
      </c>
      <c r="J2" s="518"/>
    </row>
    <row r="3" spans="1:10" x14ac:dyDescent="0.25">
      <c r="A3" s="7"/>
      <c r="B3" s="7"/>
      <c r="C3" s="21"/>
      <c r="D3" s="7"/>
      <c r="E3" s="5"/>
      <c r="F3" s="6"/>
      <c r="G3" s="6"/>
      <c r="H3" s="5"/>
      <c r="I3" s="5"/>
    </row>
    <row r="4" spans="1:10" x14ac:dyDescent="0.25">
      <c r="A4" s="8"/>
      <c r="B4" s="8"/>
      <c r="C4" s="26"/>
      <c r="D4" s="8"/>
      <c r="E4" s="5"/>
      <c r="F4" s="6"/>
      <c r="G4" s="6"/>
      <c r="H4" s="5"/>
      <c r="I4" s="5"/>
    </row>
    <row r="5" spans="1:10" ht="26" hidden="1" x14ac:dyDescent="0.25">
      <c r="A5" s="13" t="s">
        <v>489</v>
      </c>
      <c r="B5" s="7"/>
      <c r="C5" s="21"/>
      <c r="D5" s="7"/>
      <c r="E5" s="588" t="s">
        <v>490</v>
      </c>
      <c r="F5" s="6"/>
      <c r="G5" s="6"/>
      <c r="H5" s="78"/>
      <c r="I5" s="74"/>
    </row>
    <row r="6" spans="1:10" ht="25" hidden="1" x14ac:dyDescent="0.25">
      <c r="A6" s="7"/>
      <c r="B6" s="13" t="s">
        <v>491</v>
      </c>
      <c r="C6" s="21"/>
      <c r="D6" s="7"/>
      <c r="E6" s="90" t="s">
        <v>490</v>
      </c>
      <c r="F6" s="91" t="s">
        <v>34</v>
      </c>
      <c r="G6" s="6"/>
      <c r="H6" s="78"/>
      <c r="I6" s="74">
        <f>G6*H6</f>
        <v>0</v>
      </c>
    </row>
    <row r="7" spans="1:10" ht="25" hidden="1" x14ac:dyDescent="0.25">
      <c r="A7" s="7"/>
      <c r="B7" s="13" t="s">
        <v>492</v>
      </c>
      <c r="C7" s="21"/>
      <c r="D7" s="7"/>
      <c r="E7" s="28" t="s">
        <v>493</v>
      </c>
      <c r="F7" s="27"/>
      <c r="G7" s="6"/>
      <c r="H7" s="78"/>
      <c r="I7" s="74"/>
    </row>
    <row r="8" spans="1:10" ht="25" hidden="1" x14ac:dyDescent="0.25">
      <c r="A8" s="7"/>
      <c r="B8" s="13"/>
      <c r="C8" s="22" t="s">
        <v>125</v>
      </c>
      <c r="D8" s="13"/>
      <c r="E8" s="90" t="s">
        <v>494</v>
      </c>
      <c r="F8" s="27" t="s">
        <v>193</v>
      </c>
      <c r="G8" s="6"/>
      <c r="H8" s="78"/>
      <c r="I8" s="74">
        <f>G8*H8</f>
        <v>0</v>
      </c>
    </row>
    <row r="9" spans="1:10" ht="25" hidden="1" x14ac:dyDescent="0.25">
      <c r="A9" s="7"/>
      <c r="B9" s="13"/>
      <c r="C9" s="22" t="s">
        <v>128</v>
      </c>
      <c r="D9" s="13"/>
      <c r="E9" s="90" t="s">
        <v>495</v>
      </c>
      <c r="F9" s="27" t="s">
        <v>193</v>
      </c>
      <c r="G9" s="6"/>
      <c r="H9" s="78"/>
      <c r="I9" s="74">
        <f>G9*H9</f>
        <v>0</v>
      </c>
    </row>
    <row r="10" spans="1:10" ht="25" hidden="1" x14ac:dyDescent="0.25">
      <c r="A10" s="7"/>
      <c r="B10" s="13"/>
      <c r="C10" s="22" t="s">
        <v>17</v>
      </c>
      <c r="D10" s="13"/>
      <c r="E10" s="28" t="s">
        <v>496</v>
      </c>
      <c r="F10" s="27" t="s">
        <v>193</v>
      </c>
      <c r="G10" s="6"/>
      <c r="H10" s="78"/>
      <c r="I10" s="74">
        <f>G10*H10</f>
        <v>0</v>
      </c>
    </row>
    <row r="11" spans="1:10" ht="13" x14ac:dyDescent="0.3">
      <c r="A11" s="13" t="s">
        <v>5813</v>
      </c>
      <c r="B11" s="13"/>
      <c r="C11" s="21"/>
      <c r="D11" s="7"/>
      <c r="E11" s="589" t="s">
        <v>5769</v>
      </c>
      <c r="F11" s="91" t="s">
        <v>34</v>
      </c>
      <c r="G11" s="590">
        <v>1</v>
      </c>
      <c r="H11" s="77"/>
      <c r="I11" s="74">
        <f>ROUND(G11*H11,2)</f>
        <v>0</v>
      </c>
    </row>
    <row r="12" spans="1:10" ht="13" hidden="1" x14ac:dyDescent="0.3">
      <c r="A12" s="13" t="s">
        <v>5814</v>
      </c>
      <c r="B12" s="13"/>
      <c r="C12" s="21"/>
      <c r="D12" s="591"/>
      <c r="E12" s="589" t="s">
        <v>5770</v>
      </c>
      <c r="F12" s="91" t="s">
        <v>34</v>
      </c>
      <c r="G12" s="590"/>
      <c r="H12" s="78"/>
      <c r="I12" s="74">
        <f t="shared" ref="I12:I33" si="0">ROUND(G12*H12,2)</f>
        <v>0</v>
      </c>
    </row>
    <row r="13" spans="1:10" ht="13" hidden="1" x14ac:dyDescent="0.3">
      <c r="A13" s="13" t="s">
        <v>497</v>
      </c>
      <c r="B13" s="13"/>
      <c r="C13" s="21"/>
      <c r="D13" s="591"/>
      <c r="E13" s="589" t="s">
        <v>498</v>
      </c>
      <c r="F13" s="11"/>
      <c r="G13" s="592"/>
      <c r="H13" s="78"/>
      <c r="I13" s="74">
        <f t="shared" si="0"/>
        <v>0</v>
      </c>
      <c r="J13" s="256"/>
    </row>
    <row r="14" spans="1:10" ht="117" hidden="1" x14ac:dyDescent="0.3">
      <c r="A14" s="7"/>
      <c r="B14" s="13"/>
      <c r="C14" s="21"/>
      <c r="D14" s="591"/>
      <c r="E14" s="593" t="s">
        <v>499</v>
      </c>
      <c r="F14" s="11"/>
      <c r="G14" s="592"/>
      <c r="H14" s="594"/>
      <c r="I14" s="74"/>
      <c r="J14" s="256"/>
    </row>
    <row r="15" spans="1:10" ht="13" hidden="1" x14ac:dyDescent="0.3">
      <c r="A15" s="595" t="s">
        <v>500</v>
      </c>
      <c r="B15" s="13"/>
      <c r="C15" s="21"/>
      <c r="D15" s="591"/>
      <c r="E15" s="593" t="s">
        <v>501</v>
      </c>
      <c r="F15" s="11"/>
      <c r="G15" s="592"/>
      <c r="H15" s="594"/>
      <c r="I15" s="74"/>
      <c r="J15" s="256"/>
    </row>
    <row r="16" spans="1:10" ht="13" hidden="1" x14ac:dyDescent="0.3">
      <c r="A16" s="7"/>
      <c r="B16" s="13"/>
      <c r="C16" s="21"/>
      <c r="D16" s="591"/>
      <c r="E16" s="593" t="s">
        <v>502</v>
      </c>
      <c r="F16" s="11"/>
      <c r="G16" s="592"/>
      <c r="H16" s="594"/>
      <c r="I16" s="74"/>
      <c r="J16" s="256"/>
    </row>
    <row r="17" spans="1:10" ht="13" hidden="1" x14ac:dyDescent="0.3">
      <c r="A17" s="7"/>
      <c r="B17" s="13"/>
      <c r="C17" s="21"/>
      <c r="D17" s="591"/>
      <c r="E17" s="593" t="s">
        <v>503</v>
      </c>
      <c r="F17" s="11"/>
      <c r="G17" s="592"/>
      <c r="H17" s="594"/>
      <c r="I17" s="74"/>
      <c r="J17" s="256"/>
    </row>
    <row r="18" spans="1:10" ht="13" hidden="1" x14ac:dyDescent="0.3">
      <c r="A18" s="7"/>
      <c r="B18" s="13"/>
      <c r="C18" s="21"/>
      <c r="D18" s="591"/>
      <c r="E18" s="593" t="s">
        <v>504</v>
      </c>
      <c r="F18" s="11"/>
      <c r="G18" s="592"/>
      <c r="H18" s="594"/>
      <c r="I18" s="74"/>
      <c r="J18" s="256"/>
    </row>
    <row r="19" spans="1:10" ht="13" hidden="1" x14ac:dyDescent="0.3">
      <c r="A19" s="7"/>
      <c r="B19" s="13"/>
      <c r="C19" s="21"/>
      <c r="D19" s="591"/>
      <c r="E19" s="593" t="s">
        <v>505</v>
      </c>
      <c r="F19" s="11"/>
      <c r="G19" s="592"/>
      <c r="H19" s="594"/>
      <c r="I19" s="74"/>
      <c r="J19" s="256"/>
    </row>
    <row r="20" spans="1:10" ht="13" hidden="1" x14ac:dyDescent="0.25">
      <c r="A20" s="13" t="s">
        <v>506</v>
      </c>
      <c r="B20" s="13"/>
      <c r="C20" s="21"/>
      <c r="D20" s="591"/>
      <c r="E20" s="596" t="s">
        <v>507</v>
      </c>
      <c r="F20" s="11"/>
      <c r="G20" s="592"/>
      <c r="H20" s="78"/>
      <c r="I20" s="74">
        <f t="shared" si="0"/>
        <v>0</v>
      </c>
    </row>
    <row r="21" spans="1:10" hidden="1" x14ac:dyDescent="0.25">
      <c r="A21" s="7"/>
      <c r="B21" s="13" t="s">
        <v>508</v>
      </c>
      <c r="C21" s="21"/>
      <c r="D21" s="591"/>
      <c r="E21" s="90" t="s">
        <v>59</v>
      </c>
      <c r="F21" s="27" t="s">
        <v>60</v>
      </c>
      <c r="G21" s="592"/>
      <c r="H21" s="78"/>
      <c r="I21" s="74">
        <f t="shared" si="0"/>
        <v>0</v>
      </c>
    </row>
    <row r="22" spans="1:10" hidden="1" x14ac:dyDescent="0.25">
      <c r="A22" s="7"/>
      <c r="B22" s="13" t="s">
        <v>509</v>
      </c>
      <c r="C22" s="21"/>
      <c r="D22" s="591"/>
      <c r="E22" s="90" t="s">
        <v>62</v>
      </c>
      <c r="F22" s="27" t="s">
        <v>63</v>
      </c>
      <c r="G22" s="592"/>
      <c r="H22" s="78"/>
      <c r="I22" s="74">
        <f t="shared" si="0"/>
        <v>0</v>
      </c>
    </row>
    <row r="23" spans="1:10" ht="14.5" hidden="1" x14ac:dyDescent="0.25">
      <c r="A23" s="5"/>
      <c r="B23" s="13" t="s">
        <v>510</v>
      </c>
      <c r="C23" s="591"/>
      <c r="D23" s="591"/>
      <c r="E23" s="90" t="s">
        <v>65</v>
      </c>
      <c r="F23" s="27" t="s">
        <v>434</v>
      </c>
      <c r="G23" s="592"/>
      <c r="H23" s="78"/>
      <c r="I23" s="74">
        <f t="shared" si="0"/>
        <v>0</v>
      </c>
    </row>
    <row r="24" spans="1:10" hidden="1" x14ac:dyDescent="0.25">
      <c r="A24" s="5"/>
      <c r="B24" s="13" t="s">
        <v>511</v>
      </c>
      <c r="C24" s="591"/>
      <c r="D24" s="591"/>
      <c r="E24" s="90" t="s">
        <v>68</v>
      </c>
      <c r="F24" s="27" t="s">
        <v>63</v>
      </c>
      <c r="G24" s="592"/>
      <c r="H24" s="78"/>
      <c r="I24" s="74">
        <f t="shared" si="0"/>
        <v>0</v>
      </c>
    </row>
    <row r="25" spans="1:10" ht="25" hidden="1" x14ac:dyDescent="0.25">
      <c r="A25" s="140"/>
      <c r="B25" s="13" t="s">
        <v>512</v>
      </c>
      <c r="C25" s="591"/>
      <c r="D25" s="591"/>
      <c r="E25" s="90" t="s">
        <v>70</v>
      </c>
      <c r="F25" s="27" t="s">
        <v>434</v>
      </c>
      <c r="G25" s="592"/>
      <c r="H25" s="78"/>
      <c r="I25" s="74">
        <f t="shared" si="0"/>
        <v>0</v>
      </c>
    </row>
    <row r="26" spans="1:10" ht="25" hidden="1" x14ac:dyDescent="0.25">
      <c r="A26" s="140"/>
      <c r="B26" s="13" t="s">
        <v>513</v>
      </c>
      <c r="C26" s="591"/>
      <c r="D26" s="591"/>
      <c r="E26" s="90" t="s">
        <v>72</v>
      </c>
      <c r="F26" s="27" t="s">
        <v>73</v>
      </c>
      <c r="G26" s="592"/>
      <c r="H26" s="78"/>
      <c r="I26" s="74">
        <f t="shared" si="0"/>
        <v>0</v>
      </c>
    </row>
    <row r="27" spans="1:10" ht="25" hidden="1" x14ac:dyDescent="0.25">
      <c r="A27" s="140"/>
      <c r="B27" s="13" t="s">
        <v>514</v>
      </c>
      <c r="C27" s="591"/>
      <c r="D27" s="591"/>
      <c r="E27" s="90" t="s">
        <v>75</v>
      </c>
      <c r="F27" s="27" t="s">
        <v>515</v>
      </c>
      <c r="G27" s="592"/>
      <c r="H27" s="78"/>
      <c r="I27" s="74">
        <f t="shared" si="0"/>
        <v>0</v>
      </c>
    </row>
    <row r="28" spans="1:10" hidden="1" x14ac:dyDescent="0.25">
      <c r="A28" s="140"/>
      <c r="B28" s="13" t="s">
        <v>516</v>
      </c>
      <c r="C28" s="591"/>
      <c r="D28" s="591"/>
      <c r="E28" s="90" t="s">
        <v>517</v>
      </c>
      <c r="F28" s="27" t="s">
        <v>0</v>
      </c>
      <c r="G28" s="592"/>
      <c r="H28" s="78"/>
      <c r="I28" s="74">
        <f t="shared" si="0"/>
        <v>0</v>
      </c>
    </row>
    <row r="29" spans="1:10" ht="25" hidden="1" x14ac:dyDescent="0.25">
      <c r="A29" s="140"/>
      <c r="B29" s="13" t="s">
        <v>518</v>
      </c>
      <c r="C29" s="591"/>
      <c r="D29" s="591"/>
      <c r="E29" s="90" t="s">
        <v>519</v>
      </c>
      <c r="F29" s="27" t="s">
        <v>63</v>
      </c>
      <c r="G29" s="592"/>
      <c r="H29" s="78"/>
      <c r="I29" s="74">
        <f t="shared" si="0"/>
        <v>0</v>
      </c>
    </row>
    <row r="30" spans="1:10" ht="25" hidden="1" x14ac:dyDescent="0.25">
      <c r="A30" s="140"/>
      <c r="B30" s="13" t="s">
        <v>520</v>
      </c>
      <c r="C30" s="591"/>
      <c r="D30" s="591"/>
      <c r="E30" s="90" t="s">
        <v>521</v>
      </c>
      <c r="F30" s="27" t="s">
        <v>83</v>
      </c>
      <c r="G30" s="592"/>
      <c r="H30" s="78"/>
      <c r="I30" s="74">
        <f t="shared" si="0"/>
        <v>0</v>
      </c>
    </row>
    <row r="31" spans="1:10" ht="25" hidden="1" x14ac:dyDescent="0.25">
      <c r="A31" s="140"/>
      <c r="B31" s="13" t="s">
        <v>522</v>
      </c>
      <c r="C31" s="591"/>
      <c r="D31" s="591"/>
      <c r="E31" s="90" t="s">
        <v>85</v>
      </c>
      <c r="F31" s="27" t="s">
        <v>86</v>
      </c>
      <c r="G31" s="597" t="s">
        <v>87</v>
      </c>
      <c r="H31" s="89"/>
      <c r="I31" s="74"/>
    </row>
    <row r="32" spans="1:10" ht="25" hidden="1" x14ac:dyDescent="0.25">
      <c r="A32" s="140"/>
      <c r="B32" s="13" t="s">
        <v>523</v>
      </c>
      <c r="C32" s="591"/>
      <c r="D32" s="591"/>
      <c r="E32" s="28" t="s">
        <v>524</v>
      </c>
      <c r="F32" s="27" t="s">
        <v>91</v>
      </c>
      <c r="G32" s="592">
        <f>I31</f>
        <v>0</v>
      </c>
      <c r="H32" s="598"/>
      <c r="I32" s="74"/>
    </row>
    <row r="33" spans="1:12" ht="13" hidden="1" x14ac:dyDescent="0.3">
      <c r="A33" s="140" t="s">
        <v>525</v>
      </c>
      <c r="B33" s="13"/>
      <c r="C33" s="591"/>
      <c r="D33" s="591"/>
      <c r="E33" s="599" t="s">
        <v>526</v>
      </c>
      <c r="F33" s="27" t="s">
        <v>63</v>
      </c>
      <c r="G33" s="590"/>
      <c r="H33" s="78"/>
      <c r="I33" s="74">
        <f t="shared" si="0"/>
        <v>0</v>
      </c>
    </row>
    <row r="34" spans="1:12" ht="13" hidden="1" x14ac:dyDescent="0.3">
      <c r="A34" s="140" t="s">
        <v>527</v>
      </c>
      <c r="B34" s="13"/>
      <c r="C34" s="591"/>
      <c r="D34" s="591"/>
      <c r="E34" s="599" t="s">
        <v>528</v>
      </c>
      <c r="F34" s="91"/>
      <c r="G34" s="592"/>
      <c r="H34" s="78"/>
      <c r="I34" s="74"/>
    </row>
    <row r="35" spans="1:12" ht="26" hidden="1" customHeight="1" x14ac:dyDescent="0.25">
      <c r="A35" s="140"/>
      <c r="B35" s="591" t="s">
        <v>529</v>
      </c>
      <c r="C35" s="600"/>
      <c r="D35" s="591"/>
      <c r="E35" s="601" t="s">
        <v>530</v>
      </c>
      <c r="F35" s="16"/>
      <c r="G35" s="592"/>
      <c r="H35" s="78"/>
      <c r="I35" s="74"/>
    </row>
    <row r="36" spans="1:12" ht="25" hidden="1" x14ac:dyDescent="0.25">
      <c r="A36" s="140"/>
      <c r="B36" s="591"/>
      <c r="C36" s="602" t="s">
        <v>125</v>
      </c>
      <c r="D36" s="591"/>
      <c r="E36" s="601" t="s">
        <v>531</v>
      </c>
      <c r="F36" s="16" t="s">
        <v>106</v>
      </c>
      <c r="G36" s="511"/>
      <c r="H36" s="78"/>
      <c r="I36" s="74">
        <f t="shared" ref="I36:I40" si="1">ROUND(G36*H36,2)</f>
        <v>0</v>
      </c>
      <c r="J36" s="256"/>
    </row>
    <row r="37" spans="1:12" ht="25" hidden="1" x14ac:dyDescent="0.25">
      <c r="A37" s="140"/>
      <c r="B37" s="591"/>
      <c r="C37" s="602" t="s">
        <v>128</v>
      </c>
      <c r="D37" s="591"/>
      <c r="E37" s="601" t="s">
        <v>532</v>
      </c>
      <c r="F37" s="16" t="s">
        <v>106</v>
      </c>
      <c r="G37" s="511"/>
      <c r="H37" s="78"/>
      <c r="I37" s="74">
        <f t="shared" si="1"/>
        <v>0</v>
      </c>
      <c r="J37" s="256"/>
    </row>
    <row r="38" spans="1:12" hidden="1" x14ac:dyDescent="0.25">
      <c r="A38" s="140"/>
      <c r="B38" s="591" t="s">
        <v>533</v>
      </c>
      <c r="C38" s="602"/>
      <c r="D38" s="591"/>
      <c r="E38" s="601" t="s">
        <v>534</v>
      </c>
      <c r="F38" s="16" t="s">
        <v>106</v>
      </c>
      <c r="G38" s="511"/>
      <c r="H38" s="78"/>
      <c r="I38" s="74">
        <f t="shared" si="1"/>
        <v>0</v>
      </c>
    </row>
    <row r="39" spans="1:12" hidden="1" x14ac:dyDescent="0.25">
      <c r="A39" s="140"/>
      <c r="B39" s="591" t="s">
        <v>535</v>
      </c>
      <c r="C39" s="602"/>
      <c r="D39" s="591"/>
      <c r="E39" s="601" t="s">
        <v>536</v>
      </c>
      <c r="F39" s="91" t="s">
        <v>537</v>
      </c>
      <c r="G39" s="603"/>
      <c r="H39" s="78"/>
      <c r="I39" s="74">
        <f t="shared" si="1"/>
        <v>0</v>
      </c>
      <c r="L39" s="12"/>
    </row>
    <row r="40" spans="1:12" hidden="1" x14ac:dyDescent="0.25">
      <c r="A40" s="140"/>
      <c r="B40" s="591" t="s">
        <v>538</v>
      </c>
      <c r="C40" s="602"/>
      <c r="D40" s="602"/>
      <c r="E40" s="601" t="s">
        <v>539</v>
      </c>
      <c r="F40" s="91" t="s">
        <v>537</v>
      </c>
      <c r="G40" s="603"/>
      <c r="H40" s="78"/>
      <c r="I40" s="74">
        <f t="shared" si="1"/>
        <v>0</v>
      </c>
    </row>
    <row r="41" spans="1:12" hidden="1" x14ac:dyDescent="0.25">
      <c r="A41" s="140"/>
      <c r="B41" s="591" t="s">
        <v>540</v>
      </c>
      <c r="C41" s="602"/>
      <c r="D41" s="602"/>
      <c r="E41" s="601" t="s">
        <v>541</v>
      </c>
      <c r="F41" s="91"/>
      <c r="G41" s="592"/>
      <c r="H41" s="78"/>
      <c r="I41" s="74"/>
    </row>
    <row r="42" spans="1:12" ht="38.5" hidden="1" x14ac:dyDescent="0.25">
      <c r="A42" s="140"/>
      <c r="B42" s="591"/>
      <c r="C42" s="602" t="s">
        <v>125</v>
      </c>
      <c r="D42" s="602"/>
      <c r="E42" s="604" t="s">
        <v>542</v>
      </c>
      <c r="F42" s="16"/>
      <c r="G42" s="592"/>
      <c r="H42" s="78"/>
      <c r="I42" s="74"/>
      <c r="J42" s="256"/>
    </row>
    <row r="43" spans="1:12" hidden="1" x14ac:dyDescent="0.25">
      <c r="A43" s="140"/>
      <c r="B43" s="591"/>
      <c r="C43" s="602"/>
      <c r="D43" s="602" t="s">
        <v>543</v>
      </c>
      <c r="E43" s="601" t="s">
        <v>544</v>
      </c>
      <c r="F43" s="16" t="s">
        <v>106</v>
      </c>
      <c r="G43" s="592"/>
      <c r="H43" s="78"/>
      <c r="I43" s="74">
        <f t="shared" ref="I43:I49" si="2">G43*H43</f>
        <v>0</v>
      </c>
    </row>
    <row r="44" spans="1:12" hidden="1" x14ac:dyDescent="0.25">
      <c r="A44" s="140"/>
      <c r="B44" s="591"/>
      <c r="C44" s="602"/>
      <c r="D44" s="602" t="s">
        <v>545</v>
      </c>
      <c r="E44" s="601" t="s">
        <v>546</v>
      </c>
      <c r="F44" s="16" t="s">
        <v>106</v>
      </c>
      <c r="G44" s="590"/>
      <c r="H44" s="78"/>
      <c r="I44" s="74">
        <f t="shared" ref="I44:I45" si="3">ROUND(G44*H44,2)</f>
        <v>0</v>
      </c>
    </row>
    <row r="45" spans="1:12" hidden="1" x14ac:dyDescent="0.25">
      <c r="A45" s="140"/>
      <c r="B45" s="591"/>
      <c r="C45" s="602" t="s">
        <v>128</v>
      </c>
      <c r="D45" s="602"/>
      <c r="E45" s="601" t="s">
        <v>547</v>
      </c>
      <c r="F45" s="16" t="s">
        <v>106</v>
      </c>
      <c r="G45" s="590"/>
      <c r="H45" s="78"/>
      <c r="I45" s="74">
        <f t="shared" si="3"/>
        <v>0</v>
      </c>
    </row>
    <row r="46" spans="1:12" ht="26" hidden="1" x14ac:dyDescent="0.25">
      <c r="A46" s="140"/>
      <c r="B46" s="591"/>
      <c r="C46" s="602" t="s">
        <v>17</v>
      </c>
      <c r="D46" s="602"/>
      <c r="E46" s="604" t="s">
        <v>553</v>
      </c>
      <c r="F46" s="16" t="s">
        <v>106</v>
      </c>
      <c r="G46" s="590"/>
      <c r="H46" s="78"/>
      <c r="I46" s="74">
        <f t="shared" si="2"/>
        <v>0</v>
      </c>
      <c r="J46" s="256"/>
    </row>
    <row r="47" spans="1:12" ht="26" hidden="1" x14ac:dyDescent="0.25">
      <c r="A47" s="140"/>
      <c r="B47" s="591"/>
      <c r="C47" s="602" t="s">
        <v>18</v>
      </c>
      <c r="D47" s="602"/>
      <c r="E47" s="604" t="s">
        <v>554</v>
      </c>
      <c r="F47" s="16" t="s">
        <v>106</v>
      </c>
      <c r="G47" s="590"/>
      <c r="H47" s="78"/>
      <c r="I47" s="74">
        <f t="shared" si="2"/>
        <v>0</v>
      </c>
      <c r="J47" s="256"/>
    </row>
    <row r="48" spans="1:12" hidden="1" x14ac:dyDescent="0.25">
      <c r="A48" s="140"/>
      <c r="B48" s="591"/>
      <c r="C48" s="602" t="s">
        <v>19</v>
      </c>
      <c r="D48" s="602"/>
      <c r="E48" s="601" t="s">
        <v>548</v>
      </c>
      <c r="F48" s="16" t="s">
        <v>106</v>
      </c>
      <c r="G48" s="590"/>
      <c r="H48" s="78"/>
      <c r="I48" s="74">
        <f t="shared" si="2"/>
        <v>0</v>
      </c>
    </row>
    <row r="49" spans="1:10" ht="25" hidden="1" x14ac:dyDescent="0.25">
      <c r="A49" s="140"/>
      <c r="B49" s="591"/>
      <c r="C49" s="602" t="s">
        <v>133</v>
      </c>
      <c r="D49" s="602"/>
      <c r="E49" s="601" t="s">
        <v>549</v>
      </c>
      <c r="F49" s="91" t="s">
        <v>34</v>
      </c>
      <c r="G49" s="590"/>
      <c r="H49" s="78"/>
      <c r="I49" s="74">
        <f t="shared" si="2"/>
        <v>0</v>
      </c>
    </row>
    <row r="50" spans="1:10" hidden="1" x14ac:dyDescent="0.25">
      <c r="A50" s="140"/>
      <c r="B50" s="591" t="s">
        <v>550</v>
      </c>
      <c r="C50" s="605"/>
      <c r="D50" s="605"/>
      <c r="E50" s="601" t="s">
        <v>551</v>
      </c>
      <c r="F50" s="606"/>
      <c r="G50" s="590"/>
      <c r="H50" s="78"/>
      <c r="I50" s="74"/>
    </row>
    <row r="51" spans="1:10" ht="39" hidden="1" x14ac:dyDescent="0.25">
      <c r="A51" s="140"/>
      <c r="B51" s="591"/>
      <c r="C51" s="602" t="s">
        <v>125</v>
      </c>
      <c r="D51" s="605"/>
      <c r="E51" s="604" t="s">
        <v>552</v>
      </c>
      <c r="F51" s="91" t="s">
        <v>34</v>
      </c>
      <c r="G51" s="590"/>
      <c r="H51" s="78"/>
      <c r="I51" s="74">
        <f t="shared" ref="I51:I64" si="4">ROUND(G51*H51,2)</f>
        <v>0</v>
      </c>
    </row>
    <row r="52" spans="1:10" hidden="1" x14ac:dyDescent="0.25">
      <c r="A52" s="140"/>
      <c r="B52" s="591"/>
      <c r="C52" s="602" t="s">
        <v>128</v>
      </c>
      <c r="D52" s="605"/>
      <c r="E52" s="604" t="s">
        <v>547</v>
      </c>
      <c r="F52" s="91" t="s">
        <v>34</v>
      </c>
      <c r="G52" s="590"/>
      <c r="H52" s="78"/>
      <c r="I52" s="74">
        <f t="shared" si="4"/>
        <v>0</v>
      </c>
    </row>
    <row r="53" spans="1:10" ht="26" hidden="1" x14ac:dyDescent="0.25">
      <c r="A53" s="140"/>
      <c r="B53" s="591"/>
      <c r="C53" s="602" t="s">
        <v>17</v>
      </c>
      <c r="D53" s="591"/>
      <c r="E53" s="604" t="s">
        <v>553</v>
      </c>
      <c r="F53" s="91" t="s">
        <v>34</v>
      </c>
      <c r="G53" s="590"/>
      <c r="H53" s="78"/>
      <c r="I53" s="74">
        <f t="shared" si="4"/>
        <v>0</v>
      </c>
      <c r="J53" s="256"/>
    </row>
    <row r="54" spans="1:10" ht="27" hidden="1" customHeight="1" x14ac:dyDescent="0.25">
      <c r="A54" s="140"/>
      <c r="B54" s="591"/>
      <c r="C54" s="602" t="s">
        <v>18</v>
      </c>
      <c r="D54" s="591"/>
      <c r="E54" s="604" t="s">
        <v>554</v>
      </c>
      <c r="F54" s="91" t="s">
        <v>34</v>
      </c>
      <c r="G54" s="590"/>
      <c r="H54" s="78"/>
      <c r="I54" s="74">
        <f t="shared" si="4"/>
        <v>0</v>
      </c>
      <c r="J54" s="256"/>
    </row>
    <row r="55" spans="1:10" hidden="1" x14ac:dyDescent="0.25">
      <c r="A55" s="140"/>
      <c r="B55" s="591"/>
      <c r="C55" s="602" t="s">
        <v>19</v>
      </c>
      <c r="D55" s="591"/>
      <c r="E55" s="601" t="s">
        <v>548</v>
      </c>
      <c r="F55" s="91" t="s">
        <v>34</v>
      </c>
      <c r="G55" s="590"/>
      <c r="H55" s="78"/>
      <c r="I55" s="74">
        <f t="shared" si="4"/>
        <v>0</v>
      </c>
      <c r="J55" s="12"/>
    </row>
    <row r="56" spans="1:10" ht="25" hidden="1" x14ac:dyDescent="0.25">
      <c r="A56" s="140"/>
      <c r="B56" s="591"/>
      <c r="C56" s="602" t="s">
        <v>133</v>
      </c>
      <c r="D56" s="591"/>
      <c r="E56" s="607" t="s">
        <v>549</v>
      </c>
      <c r="F56" s="91" t="s">
        <v>34</v>
      </c>
      <c r="G56" s="590"/>
      <c r="H56" s="78"/>
      <c r="I56" s="74">
        <f t="shared" si="4"/>
        <v>0</v>
      </c>
    </row>
    <row r="57" spans="1:10" hidden="1" x14ac:dyDescent="0.25">
      <c r="A57" s="140"/>
      <c r="B57" s="591" t="s">
        <v>555</v>
      </c>
      <c r="C57" s="591"/>
      <c r="D57" s="591"/>
      <c r="E57" s="90" t="s">
        <v>556</v>
      </c>
      <c r="F57" s="11"/>
      <c r="G57" s="590"/>
      <c r="H57" s="78"/>
      <c r="I57" s="74">
        <f t="shared" si="4"/>
        <v>0</v>
      </c>
    </row>
    <row r="58" spans="1:10" ht="12.75" hidden="1" customHeight="1" x14ac:dyDescent="0.25">
      <c r="A58" s="140"/>
      <c r="B58" s="591"/>
      <c r="C58" s="602" t="s">
        <v>125</v>
      </c>
      <c r="D58" s="591"/>
      <c r="E58" s="90" t="s">
        <v>557</v>
      </c>
      <c r="F58" s="11" t="s">
        <v>0</v>
      </c>
      <c r="G58" s="590"/>
      <c r="H58" s="78"/>
      <c r="I58" s="74">
        <f t="shared" si="4"/>
        <v>0</v>
      </c>
    </row>
    <row r="59" spans="1:10" hidden="1" x14ac:dyDescent="0.25">
      <c r="A59" s="140"/>
      <c r="B59" s="591"/>
      <c r="C59" s="602" t="s">
        <v>128</v>
      </c>
      <c r="D59" s="591"/>
      <c r="E59" s="90" t="s">
        <v>558</v>
      </c>
      <c r="F59" s="11" t="s">
        <v>0</v>
      </c>
      <c r="G59" s="590"/>
      <c r="H59" s="78"/>
      <c r="I59" s="74">
        <f t="shared" si="4"/>
        <v>0</v>
      </c>
    </row>
    <row r="60" spans="1:10" ht="12" hidden="1" customHeight="1" x14ac:dyDescent="0.25">
      <c r="A60" s="140"/>
      <c r="B60" s="591"/>
      <c r="C60" s="602" t="s">
        <v>17</v>
      </c>
      <c r="D60" s="591"/>
      <c r="E60" s="28" t="s">
        <v>559</v>
      </c>
      <c r="F60" s="11" t="s">
        <v>0</v>
      </c>
      <c r="G60" s="590"/>
      <c r="H60" s="78"/>
      <c r="I60" s="74">
        <f t="shared" si="4"/>
        <v>0</v>
      </c>
    </row>
    <row r="61" spans="1:10" hidden="1" x14ac:dyDescent="0.25">
      <c r="A61" s="140"/>
      <c r="B61" s="591" t="s">
        <v>560</v>
      </c>
      <c r="C61" s="591"/>
      <c r="D61" s="591"/>
      <c r="E61" s="608" t="s">
        <v>561</v>
      </c>
      <c r="F61" s="11" t="s">
        <v>34</v>
      </c>
      <c r="G61" s="590"/>
      <c r="H61" s="78"/>
      <c r="I61" s="74">
        <f t="shared" si="4"/>
        <v>0</v>
      </c>
    </row>
    <row r="62" spans="1:10" hidden="1" x14ac:dyDescent="0.25">
      <c r="A62" s="140"/>
      <c r="B62" s="591" t="s">
        <v>562</v>
      </c>
      <c r="C62" s="591"/>
      <c r="D62" s="591"/>
      <c r="E62" s="609" t="s">
        <v>563</v>
      </c>
      <c r="F62" s="11" t="s">
        <v>34</v>
      </c>
      <c r="G62" s="590"/>
      <c r="H62" s="78"/>
      <c r="I62" s="74">
        <f t="shared" si="4"/>
        <v>0</v>
      </c>
    </row>
    <row r="63" spans="1:10" ht="13" hidden="1" x14ac:dyDescent="0.3">
      <c r="A63" s="140" t="s">
        <v>564</v>
      </c>
      <c r="B63" s="591"/>
      <c r="C63" s="591"/>
      <c r="D63" s="591"/>
      <c r="E63" s="589" t="s">
        <v>565</v>
      </c>
      <c r="F63" s="11" t="s">
        <v>566</v>
      </c>
      <c r="G63" s="590"/>
      <c r="H63" s="78"/>
      <c r="I63" s="74">
        <f t="shared" si="4"/>
        <v>0</v>
      </c>
    </row>
    <row r="64" spans="1:10" ht="13" hidden="1" x14ac:dyDescent="0.3">
      <c r="A64" s="140" t="s">
        <v>567</v>
      </c>
      <c r="B64" s="591"/>
      <c r="C64" s="591"/>
      <c r="D64" s="591"/>
      <c r="E64" s="589" t="s">
        <v>568</v>
      </c>
      <c r="F64" s="11" t="s">
        <v>34</v>
      </c>
      <c r="G64" s="590"/>
      <c r="H64" s="78"/>
      <c r="I64" s="74">
        <f t="shared" si="4"/>
        <v>0</v>
      </c>
    </row>
    <row r="65" spans="1:9" ht="13" hidden="1" x14ac:dyDescent="0.3">
      <c r="A65" s="140" t="s">
        <v>569</v>
      </c>
      <c r="B65" s="591"/>
      <c r="C65" s="591"/>
      <c r="D65" s="591"/>
      <c r="E65" s="610" t="s">
        <v>570</v>
      </c>
      <c r="F65" s="11"/>
      <c r="G65" s="590"/>
      <c r="H65" s="78"/>
      <c r="I65" s="74"/>
    </row>
    <row r="66" spans="1:9" ht="25" hidden="1" x14ac:dyDescent="0.25">
      <c r="A66" s="140"/>
      <c r="B66" s="591" t="s">
        <v>571</v>
      </c>
      <c r="C66" s="591"/>
      <c r="D66" s="591"/>
      <c r="E66" s="611" t="s">
        <v>572</v>
      </c>
      <c r="F66" s="11" t="s">
        <v>34</v>
      </c>
      <c r="G66" s="590"/>
      <c r="H66" s="78"/>
      <c r="I66" s="74">
        <f>G66*H66</f>
        <v>0</v>
      </c>
    </row>
    <row r="67" spans="1:9" ht="25" hidden="1" x14ac:dyDescent="0.25">
      <c r="A67" s="140"/>
      <c r="B67" s="591" t="s">
        <v>573</v>
      </c>
      <c r="C67" s="591"/>
      <c r="D67" s="591"/>
      <c r="E67" s="170" t="s">
        <v>574</v>
      </c>
      <c r="F67" s="11" t="s">
        <v>34</v>
      </c>
      <c r="G67" s="590"/>
      <c r="H67" s="78"/>
      <c r="I67" s="74">
        <f>G67*H67</f>
        <v>0</v>
      </c>
    </row>
    <row r="68" spans="1:9" ht="13" hidden="1" x14ac:dyDescent="0.25">
      <c r="A68" s="140" t="s">
        <v>575</v>
      </c>
      <c r="B68" s="591"/>
      <c r="C68" s="591"/>
      <c r="D68" s="591"/>
      <c r="E68" s="612" t="s">
        <v>576</v>
      </c>
      <c r="F68" s="11"/>
      <c r="G68" s="590"/>
      <c r="H68" s="78"/>
      <c r="I68" s="74"/>
    </row>
    <row r="69" spans="1:9" hidden="1" x14ac:dyDescent="0.25">
      <c r="A69" s="140"/>
      <c r="B69" s="591" t="s">
        <v>577</v>
      </c>
      <c r="C69" s="591"/>
      <c r="D69" s="591"/>
      <c r="E69" s="13" t="s">
        <v>578</v>
      </c>
      <c r="F69" s="11" t="s">
        <v>106</v>
      </c>
      <c r="G69" s="590"/>
      <c r="H69" s="78"/>
      <c r="I69" s="74">
        <f>ROUND(G69*H69,2)</f>
        <v>0</v>
      </c>
    </row>
    <row r="70" spans="1:9" hidden="1" x14ac:dyDescent="0.25">
      <c r="A70" s="140"/>
      <c r="B70" s="591" t="s">
        <v>579</v>
      </c>
      <c r="C70" s="591"/>
      <c r="D70" s="591"/>
      <c r="E70" s="179" t="s">
        <v>580</v>
      </c>
      <c r="F70" s="11" t="s">
        <v>106</v>
      </c>
      <c r="G70" s="590"/>
      <c r="H70" s="78"/>
      <c r="I70" s="74">
        <f>G70*H70</f>
        <v>0</v>
      </c>
    </row>
    <row r="71" spans="1:9" ht="26" hidden="1" x14ac:dyDescent="0.3">
      <c r="A71" s="140" t="s">
        <v>581</v>
      </c>
      <c r="B71" s="591"/>
      <c r="C71" s="591"/>
      <c r="D71" s="591"/>
      <c r="E71" s="566" t="s">
        <v>582</v>
      </c>
      <c r="F71" s="11"/>
      <c r="G71" s="590"/>
      <c r="H71" s="78"/>
      <c r="I71" s="74"/>
    </row>
    <row r="72" spans="1:9" ht="25" hidden="1" x14ac:dyDescent="0.25">
      <c r="A72" s="140"/>
      <c r="B72" s="591" t="s">
        <v>583</v>
      </c>
      <c r="C72" s="591"/>
      <c r="D72" s="591"/>
      <c r="E72" s="559" t="s">
        <v>584</v>
      </c>
      <c r="F72" s="11" t="s">
        <v>86</v>
      </c>
      <c r="G72" s="597" t="s">
        <v>87</v>
      </c>
      <c r="H72" s="89"/>
      <c r="I72" s="74"/>
    </row>
    <row r="73" spans="1:9" ht="25" hidden="1" x14ac:dyDescent="0.25">
      <c r="A73" s="140"/>
      <c r="B73" s="591" t="s">
        <v>585</v>
      </c>
      <c r="C73" s="591"/>
      <c r="D73" s="591"/>
      <c r="E73" s="170" t="s">
        <v>586</v>
      </c>
      <c r="F73" s="11" t="s">
        <v>91</v>
      </c>
      <c r="G73" s="78">
        <f>I72</f>
        <v>0</v>
      </c>
      <c r="H73" s="598"/>
      <c r="I73" s="74">
        <f>ROUND(G73*H73,2)</f>
        <v>0</v>
      </c>
    </row>
    <row r="74" spans="1:9" x14ac:dyDescent="0.25">
      <c r="A74" s="140" t="s">
        <v>5808</v>
      </c>
      <c r="B74" s="591"/>
      <c r="C74" s="591"/>
      <c r="D74" s="591"/>
      <c r="E74" s="170" t="s">
        <v>5771</v>
      </c>
      <c r="F74" s="11"/>
      <c r="G74" s="78"/>
      <c r="H74" s="598"/>
      <c r="I74" s="74"/>
    </row>
    <row r="75" spans="1:9" ht="37.5" hidden="1" x14ac:dyDescent="0.25">
      <c r="A75" s="140"/>
      <c r="B75" s="613" t="s">
        <v>5809</v>
      </c>
      <c r="C75" s="591"/>
      <c r="D75" s="591"/>
      <c r="E75" s="170" t="s">
        <v>5772</v>
      </c>
      <c r="F75" s="11" t="s">
        <v>106</v>
      </c>
      <c r="G75" s="590"/>
      <c r="H75" s="78"/>
      <c r="I75" s="74">
        <f>ROUND(G75*H75,2)</f>
        <v>0</v>
      </c>
    </row>
    <row r="76" spans="1:9" ht="25" hidden="1" x14ac:dyDescent="0.25">
      <c r="A76" s="140"/>
      <c r="B76" s="613" t="s">
        <v>5810</v>
      </c>
      <c r="C76" s="591"/>
      <c r="D76" s="591"/>
      <c r="E76" s="170" t="s">
        <v>5773</v>
      </c>
      <c r="F76" s="11" t="s">
        <v>5756</v>
      </c>
      <c r="G76" s="614" t="s">
        <v>5778</v>
      </c>
      <c r="H76" s="615"/>
      <c r="I76" s="74"/>
    </row>
    <row r="77" spans="1:9" ht="54" hidden="1" customHeight="1" x14ac:dyDescent="0.25">
      <c r="A77" s="140"/>
      <c r="B77" s="613" t="s">
        <v>5811</v>
      </c>
      <c r="C77" s="591"/>
      <c r="D77" s="591"/>
      <c r="E77" s="170" t="s">
        <v>5774</v>
      </c>
      <c r="F77" s="11" t="s">
        <v>106</v>
      </c>
      <c r="G77" s="590"/>
      <c r="H77" s="78"/>
      <c r="I77" s="74">
        <f>ROUND(G77*H77,2)</f>
        <v>0</v>
      </c>
    </row>
    <row r="78" spans="1:9" ht="25" hidden="1" x14ac:dyDescent="0.25">
      <c r="A78" s="140"/>
      <c r="B78" s="613" t="s">
        <v>5812</v>
      </c>
      <c r="C78" s="591"/>
      <c r="D78" s="591"/>
      <c r="E78" s="170" t="s">
        <v>5775</v>
      </c>
      <c r="F78" s="11" t="s">
        <v>5756</v>
      </c>
      <c r="G78" s="614" t="s">
        <v>5778</v>
      </c>
      <c r="H78" s="615"/>
      <c r="I78" s="74"/>
    </row>
    <row r="79" spans="1:9" ht="25" x14ac:dyDescent="0.25">
      <c r="A79" s="140"/>
      <c r="B79" s="613" t="s">
        <v>5809</v>
      </c>
      <c r="C79" s="591"/>
      <c r="D79" s="591"/>
      <c r="E79" s="170" t="s">
        <v>5776</v>
      </c>
      <c r="F79" s="11" t="s">
        <v>106</v>
      </c>
      <c r="G79" s="590">
        <v>10</v>
      </c>
      <c r="H79" s="77"/>
      <c r="I79" s="74">
        <f>G79*H79</f>
        <v>0</v>
      </c>
    </row>
    <row r="80" spans="1:9" ht="37.5" x14ac:dyDescent="0.25">
      <c r="A80" s="140"/>
      <c r="B80" s="613" t="s">
        <v>5810</v>
      </c>
      <c r="C80" s="591"/>
      <c r="D80" s="591"/>
      <c r="E80" s="170" t="s">
        <v>5777</v>
      </c>
      <c r="F80" s="11" t="s">
        <v>5756</v>
      </c>
      <c r="G80" s="614" t="s">
        <v>5778</v>
      </c>
      <c r="H80" s="615" t="s">
        <v>44</v>
      </c>
      <c r="I80" s="52"/>
    </row>
    <row r="81" spans="1:10" ht="25" x14ac:dyDescent="0.25">
      <c r="A81" s="140" t="s">
        <v>5805</v>
      </c>
      <c r="B81" s="591"/>
      <c r="C81" s="591"/>
      <c r="D81" s="591"/>
      <c r="E81" s="170" t="s">
        <v>5779</v>
      </c>
      <c r="F81" s="11" t="s">
        <v>5756</v>
      </c>
      <c r="G81" s="614" t="s">
        <v>5778</v>
      </c>
      <c r="H81" s="615" t="s">
        <v>44</v>
      </c>
      <c r="I81" s="52"/>
    </row>
    <row r="82" spans="1:10" x14ac:dyDescent="0.25">
      <c r="A82" s="140" t="s">
        <v>5806</v>
      </c>
      <c r="B82" s="591"/>
      <c r="C82" s="591"/>
      <c r="D82" s="591"/>
      <c r="E82" s="170" t="s">
        <v>5780</v>
      </c>
      <c r="F82" s="11" t="s">
        <v>34</v>
      </c>
      <c r="G82" s="590">
        <v>1</v>
      </c>
      <c r="H82" s="77"/>
      <c r="I82" s="74">
        <f>ROUND(G82*H82,2)</f>
        <v>0</v>
      </c>
    </row>
    <row r="83" spans="1:10" ht="25" x14ac:dyDescent="0.25">
      <c r="A83" s="140" t="s">
        <v>5807</v>
      </c>
      <c r="B83" s="591"/>
      <c r="C83" s="591"/>
      <c r="D83" s="591"/>
      <c r="E83" s="170" t="s">
        <v>5781</v>
      </c>
      <c r="F83" s="11" t="s">
        <v>5756</v>
      </c>
      <c r="G83" s="614" t="s">
        <v>5778</v>
      </c>
      <c r="H83" s="615" t="s">
        <v>44</v>
      </c>
      <c r="I83" s="52"/>
    </row>
    <row r="84" spans="1:10" x14ac:dyDescent="0.25">
      <c r="A84" s="140"/>
      <c r="B84" s="591"/>
      <c r="C84" s="591"/>
      <c r="D84" s="591"/>
      <c r="E84" s="170"/>
      <c r="F84" s="11"/>
      <c r="G84" s="78"/>
      <c r="H84" s="598"/>
      <c r="I84" s="74"/>
    </row>
    <row r="85" spans="1:10" ht="13" x14ac:dyDescent="0.3">
      <c r="A85" s="140"/>
      <c r="B85" s="591"/>
      <c r="C85" s="591"/>
      <c r="D85" s="591"/>
      <c r="E85" s="170"/>
      <c r="F85" s="11"/>
      <c r="G85" s="5"/>
      <c r="H85" s="5"/>
      <c r="I85" s="74"/>
      <c r="J85" s="616"/>
    </row>
    <row r="86" spans="1:10" x14ac:dyDescent="0.25">
      <c r="A86" s="140"/>
      <c r="B86" s="591"/>
      <c r="C86" s="591"/>
      <c r="D86" s="591"/>
      <c r="E86" s="567"/>
      <c r="F86" s="11"/>
      <c r="G86" s="5"/>
      <c r="H86" s="5"/>
      <c r="I86" s="74"/>
    </row>
    <row r="87" spans="1:10" ht="13" x14ac:dyDescent="0.3">
      <c r="A87" s="140"/>
      <c r="B87" s="591"/>
      <c r="C87" s="591"/>
      <c r="D87" s="591"/>
      <c r="E87" s="599"/>
      <c r="F87" s="6"/>
      <c r="G87" s="5"/>
      <c r="H87" s="5"/>
      <c r="I87" s="74"/>
    </row>
    <row r="88" spans="1:10" x14ac:dyDescent="0.25">
      <c r="A88" s="2" t="s">
        <v>172</v>
      </c>
      <c r="B88" s="4"/>
      <c r="C88" s="14"/>
      <c r="D88" s="14"/>
      <c r="E88" s="3"/>
      <c r="F88" s="148"/>
      <c r="G88" s="2"/>
      <c r="H88" s="2"/>
      <c r="I88" s="88">
        <f>SUM(I5:I87)</f>
        <v>0</v>
      </c>
    </row>
    <row r="89" spans="1:10" x14ac:dyDescent="0.25">
      <c r="F89" s="617"/>
    </row>
    <row r="1048510" spans="6:6" x14ac:dyDescent="0.25">
      <c r="F1048510" s="11"/>
    </row>
  </sheetData>
  <sheetProtection algorithmName="SHA-512" hashValue="wlTmx5QUKF0c/jVv7GMcmW3QUW96v4Z75VvV6SyNpAwysvg75pbEET64/F0eBB7I0d75//OJIqPb0/jEa0jDBQ==" saltValue="Jft4NvbGx1xP+ItetKch/Q==" spinCount="100000" sheet="1" objects="1" scenarios="1" selectLockedCells="1"/>
  <mergeCells count="1">
    <mergeCell ref="F1:I1"/>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6BA9A-FD5D-4813-AE21-B038FD60AB8E}">
  <sheetPr>
    <tabColor rgb="FFFFFF00"/>
  </sheetPr>
  <dimension ref="A1:K1048390"/>
  <sheetViews>
    <sheetView view="pageBreakPreview" zoomScale="75" zoomScaleNormal="100" zoomScaleSheetLayoutView="100" workbookViewId="0">
      <selection activeCell="F56" sqref="F56"/>
    </sheetView>
  </sheetViews>
  <sheetFormatPr defaultColWidth="8.81640625" defaultRowHeight="12.5" x14ac:dyDescent="0.25"/>
  <cols>
    <col min="1" max="1" width="9.36328125" customWidth="1"/>
    <col min="2" max="2" width="10" bestFit="1" customWidth="1"/>
    <col min="3" max="3" width="40.6328125" customWidth="1"/>
    <col min="4" max="4" width="25.453125" bestFit="1" customWidth="1"/>
    <col min="5" max="7" width="20.6328125" customWidth="1"/>
    <col min="8" max="9" width="9.1796875"/>
    <col min="10" max="10" width="17.36328125" customWidth="1"/>
    <col min="11" max="256" width="9.1796875"/>
    <col min="257" max="257" width="9.36328125" customWidth="1"/>
    <col min="258" max="258" width="6.6328125" customWidth="1"/>
    <col min="259" max="259" width="40.6328125" customWidth="1"/>
    <col min="260" max="263" width="9.36328125" customWidth="1"/>
    <col min="264" max="512" width="9.1796875"/>
    <col min="513" max="513" width="9.36328125" customWidth="1"/>
    <col min="514" max="514" width="6.6328125" customWidth="1"/>
    <col min="515" max="515" width="40.6328125" customWidth="1"/>
    <col min="516" max="519" width="9.36328125" customWidth="1"/>
    <col min="520" max="768" width="9.1796875"/>
    <col min="769" max="769" width="9.36328125" customWidth="1"/>
    <col min="770" max="770" width="6.6328125" customWidth="1"/>
    <col min="771" max="771" width="40.6328125" customWidth="1"/>
    <col min="772" max="775" width="9.36328125" customWidth="1"/>
    <col min="776" max="1024" width="9.1796875"/>
    <col min="1025" max="1025" width="9.36328125" customWidth="1"/>
    <col min="1026" max="1026" width="6.6328125" customWidth="1"/>
    <col min="1027" max="1027" width="40.6328125" customWidth="1"/>
    <col min="1028" max="1031" width="9.36328125" customWidth="1"/>
    <col min="1032" max="1280" width="9.1796875"/>
    <col min="1281" max="1281" width="9.36328125" customWidth="1"/>
    <col min="1282" max="1282" width="6.6328125" customWidth="1"/>
    <col min="1283" max="1283" width="40.6328125" customWidth="1"/>
    <col min="1284" max="1287" width="9.36328125" customWidth="1"/>
    <col min="1288" max="1536" width="9.1796875"/>
    <col min="1537" max="1537" width="9.36328125" customWidth="1"/>
    <col min="1538" max="1538" width="6.6328125" customWidth="1"/>
    <col min="1539" max="1539" width="40.6328125" customWidth="1"/>
    <col min="1540" max="1543" width="9.36328125" customWidth="1"/>
    <col min="1544" max="1792" width="9.1796875"/>
    <col min="1793" max="1793" width="9.36328125" customWidth="1"/>
    <col min="1794" max="1794" width="6.6328125" customWidth="1"/>
    <col min="1795" max="1795" width="40.6328125" customWidth="1"/>
    <col min="1796" max="1799" width="9.36328125" customWidth="1"/>
    <col min="1800" max="2048" width="9.1796875"/>
    <col min="2049" max="2049" width="9.36328125" customWidth="1"/>
    <col min="2050" max="2050" width="6.6328125" customWidth="1"/>
    <col min="2051" max="2051" width="40.6328125" customWidth="1"/>
    <col min="2052" max="2055" width="9.36328125" customWidth="1"/>
    <col min="2056" max="2304" width="9.1796875"/>
    <col min="2305" max="2305" width="9.36328125" customWidth="1"/>
    <col min="2306" max="2306" width="6.6328125" customWidth="1"/>
    <col min="2307" max="2307" width="40.6328125" customWidth="1"/>
    <col min="2308" max="2311" width="9.36328125" customWidth="1"/>
    <col min="2312" max="2560" width="9.1796875"/>
    <col min="2561" max="2561" width="9.36328125" customWidth="1"/>
    <col min="2562" max="2562" width="6.6328125" customWidth="1"/>
    <col min="2563" max="2563" width="40.6328125" customWidth="1"/>
    <col min="2564" max="2567" width="9.36328125" customWidth="1"/>
    <col min="2568" max="2816" width="9.1796875"/>
    <col min="2817" max="2817" width="9.36328125" customWidth="1"/>
    <col min="2818" max="2818" width="6.6328125" customWidth="1"/>
    <col min="2819" max="2819" width="40.6328125" customWidth="1"/>
    <col min="2820" max="2823" width="9.36328125" customWidth="1"/>
    <col min="2824" max="3072" width="9.1796875"/>
    <col min="3073" max="3073" width="9.36328125" customWidth="1"/>
    <col min="3074" max="3074" width="6.6328125" customWidth="1"/>
    <col min="3075" max="3075" width="40.6328125" customWidth="1"/>
    <col min="3076" max="3079" width="9.36328125" customWidth="1"/>
    <col min="3080" max="3328" width="9.1796875"/>
    <col min="3329" max="3329" width="9.36328125" customWidth="1"/>
    <col min="3330" max="3330" width="6.6328125" customWidth="1"/>
    <col min="3331" max="3331" width="40.6328125" customWidth="1"/>
    <col min="3332" max="3335" width="9.36328125" customWidth="1"/>
    <col min="3336" max="3584" width="9.1796875"/>
    <col min="3585" max="3585" width="9.36328125" customWidth="1"/>
    <col min="3586" max="3586" width="6.6328125" customWidth="1"/>
    <col min="3587" max="3587" width="40.6328125" customWidth="1"/>
    <col min="3588" max="3591" width="9.36328125" customWidth="1"/>
    <col min="3592" max="3840" width="9.1796875"/>
    <col min="3841" max="3841" width="9.36328125" customWidth="1"/>
    <col min="3842" max="3842" width="6.6328125" customWidth="1"/>
    <col min="3843" max="3843" width="40.6328125" customWidth="1"/>
    <col min="3844" max="3847" width="9.36328125" customWidth="1"/>
    <col min="3848" max="4096" width="9.1796875"/>
    <col min="4097" max="4097" width="9.36328125" customWidth="1"/>
    <col min="4098" max="4098" width="6.6328125" customWidth="1"/>
    <col min="4099" max="4099" width="40.6328125" customWidth="1"/>
    <col min="4100" max="4103" width="9.36328125" customWidth="1"/>
    <col min="4104" max="4352" width="9.1796875"/>
    <col min="4353" max="4353" width="9.36328125" customWidth="1"/>
    <col min="4354" max="4354" width="6.6328125" customWidth="1"/>
    <col min="4355" max="4355" width="40.6328125" customWidth="1"/>
    <col min="4356" max="4359" width="9.36328125" customWidth="1"/>
    <col min="4360" max="4608" width="9.1796875"/>
    <col min="4609" max="4609" width="9.36328125" customWidth="1"/>
    <col min="4610" max="4610" width="6.6328125" customWidth="1"/>
    <col min="4611" max="4611" width="40.6328125" customWidth="1"/>
    <col min="4612" max="4615" width="9.36328125" customWidth="1"/>
    <col min="4616" max="4864" width="9.1796875"/>
    <col min="4865" max="4865" width="9.36328125" customWidth="1"/>
    <col min="4866" max="4866" width="6.6328125" customWidth="1"/>
    <col min="4867" max="4867" width="40.6328125" customWidth="1"/>
    <col min="4868" max="4871" width="9.36328125" customWidth="1"/>
    <col min="4872" max="5120" width="9.1796875"/>
    <col min="5121" max="5121" width="9.36328125" customWidth="1"/>
    <col min="5122" max="5122" width="6.6328125" customWidth="1"/>
    <col min="5123" max="5123" width="40.6328125" customWidth="1"/>
    <col min="5124" max="5127" width="9.36328125" customWidth="1"/>
    <col min="5128" max="5376" width="9.1796875"/>
    <col min="5377" max="5377" width="9.36328125" customWidth="1"/>
    <col min="5378" max="5378" width="6.6328125" customWidth="1"/>
    <col min="5379" max="5379" width="40.6328125" customWidth="1"/>
    <col min="5380" max="5383" width="9.36328125" customWidth="1"/>
    <col min="5384" max="5632" width="9.1796875"/>
    <col min="5633" max="5633" width="9.36328125" customWidth="1"/>
    <col min="5634" max="5634" width="6.6328125" customWidth="1"/>
    <col min="5635" max="5635" width="40.6328125" customWidth="1"/>
    <col min="5636" max="5639" width="9.36328125" customWidth="1"/>
    <col min="5640" max="5888" width="9.1796875"/>
    <col min="5889" max="5889" width="9.36328125" customWidth="1"/>
    <col min="5890" max="5890" width="6.6328125" customWidth="1"/>
    <col min="5891" max="5891" width="40.6328125" customWidth="1"/>
    <col min="5892" max="5895" width="9.36328125" customWidth="1"/>
    <col min="5896" max="6144" width="9.1796875"/>
    <col min="6145" max="6145" width="9.36328125" customWidth="1"/>
    <col min="6146" max="6146" width="6.6328125" customWidth="1"/>
    <col min="6147" max="6147" width="40.6328125" customWidth="1"/>
    <col min="6148" max="6151" width="9.36328125" customWidth="1"/>
    <col min="6152" max="6400" width="9.1796875"/>
    <col min="6401" max="6401" width="9.36328125" customWidth="1"/>
    <col min="6402" max="6402" width="6.6328125" customWidth="1"/>
    <col min="6403" max="6403" width="40.6328125" customWidth="1"/>
    <col min="6404" max="6407" width="9.36328125" customWidth="1"/>
    <col min="6408" max="6656" width="9.1796875"/>
    <col min="6657" max="6657" width="9.36328125" customWidth="1"/>
    <col min="6658" max="6658" width="6.6328125" customWidth="1"/>
    <col min="6659" max="6659" width="40.6328125" customWidth="1"/>
    <col min="6660" max="6663" width="9.36328125" customWidth="1"/>
    <col min="6664" max="6912" width="9.1796875"/>
    <col min="6913" max="6913" width="9.36328125" customWidth="1"/>
    <col min="6914" max="6914" width="6.6328125" customWidth="1"/>
    <col min="6915" max="6915" width="40.6328125" customWidth="1"/>
    <col min="6916" max="6919" width="9.36328125" customWidth="1"/>
    <col min="6920" max="7168" width="9.1796875"/>
    <col min="7169" max="7169" width="9.36328125" customWidth="1"/>
    <col min="7170" max="7170" width="6.6328125" customWidth="1"/>
    <col min="7171" max="7171" width="40.6328125" customWidth="1"/>
    <col min="7172" max="7175" width="9.36328125" customWidth="1"/>
    <col min="7176" max="7424" width="9.1796875"/>
    <col min="7425" max="7425" width="9.36328125" customWidth="1"/>
    <col min="7426" max="7426" width="6.6328125" customWidth="1"/>
    <col min="7427" max="7427" width="40.6328125" customWidth="1"/>
    <col min="7428" max="7431" width="9.36328125" customWidth="1"/>
    <col min="7432" max="7680" width="9.1796875"/>
    <col min="7681" max="7681" width="9.36328125" customWidth="1"/>
    <col min="7682" max="7682" width="6.6328125" customWidth="1"/>
    <col min="7683" max="7683" width="40.6328125" customWidth="1"/>
    <col min="7684" max="7687" width="9.36328125" customWidth="1"/>
    <col min="7688" max="7936" width="9.1796875"/>
    <col min="7937" max="7937" width="9.36328125" customWidth="1"/>
    <col min="7938" max="7938" width="6.6328125" customWidth="1"/>
    <col min="7939" max="7939" width="40.6328125" customWidth="1"/>
    <col min="7940" max="7943" width="9.36328125" customWidth="1"/>
    <col min="7944" max="8192" width="9.1796875"/>
    <col min="8193" max="8193" width="9.36328125" customWidth="1"/>
    <col min="8194" max="8194" width="6.6328125" customWidth="1"/>
    <col min="8195" max="8195" width="40.6328125" customWidth="1"/>
    <col min="8196" max="8199" width="9.36328125" customWidth="1"/>
    <col min="8200" max="8448" width="9.1796875"/>
    <col min="8449" max="8449" width="9.36328125" customWidth="1"/>
    <col min="8450" max="8450" width="6.6328125" customWidth="1"/>
    <col min="8451" max="8451" width="40.6328125" customWidth="1"/>
    <col min="8452" max="8455" width="9.36328125" customWidth="1"/>
    <col min="8456" max="8704" width="9.1796875"/>
    <col min="8705" max="8705" width="9.36328125" customWidth="1"/>
    <col min="8706" max="8706" width="6.6328125" customWidth="1"/>
    <col min="8707" max="8707" width="40.6328125" customWidth="1"/>
    <col min="8708" max="8711" width="9.36328125" customWidth="1"/>
    <col min="8712" max="8960" width="9.1796875"/>
    <col min="8961" max="8961" width="9.36328125" customWidth="1"/>
    <col min="8962" max="8962" width="6.6328125" customWidth="1"/>
    <col min="8963" max="8963" width="40.6328125" customWidth="1"/>
    <col min="8964" max="8967" width="9.36328125" customWidth="1"/>
    <col min="8968" max="9216" width="9.1796875"/>
    <col min="9217" max="9217" width="9.36328125" customWidth="1"/>
    <col min="9218" max="9218" width="6.6328125" customWidth="1"/>
    <col min="9219" max="9219" width="40.6328125" customWidth="1"/>
    <col min="9220" max="9223" width="9.36328125" customWidth="1"/>
    <col min="9224" max="9472" width="9.1796875"/>
    <col min="9473" max="9473" width="9.36328125" customWidth="1"/>
    <col min="9474" max="9474" width="6.6328125" customWidth="1"/>
    <col min="9475" max="9475" width="40.6328125" customWidth="1"/>
    <col min="9476" max="9479" width="9.36328125" customWidth="1"/>
    <col min="9480" max="9728" width="9.1796875"/>
    <col min="9729" max="9729" width="9.36328125" customWidth="1"/>
    <col min="9730" max="9730" width="6.6328125" customWidth="1"/>
    <col min="9731" max="9731" width="40.6328125" customWidth="1"/>
    <col min="9732" max="9735" width="9.36328125" customWidth="1"/>
    <col min="9736" max="9984" width="9.1796875"/>
    <col min="9985" max="9985" width="9.36328125" customWidth="1"/>
    <col min="9986" max="9986" width="6.6328125" customWidth="1"/>
    <col min="9987" max="9987" width="40.6328125" customWidth="1"/>
    <col min="9988" max="9991" width="9.36328125" customWidth="1"/>
    <col min="9992" max="10240" width="9.1796875"/>
    <col min="10241" max="10241" width="9.36328125" customWidth="1"/>
    <col min="10242" max="10242" width="6.6328125" customWidth="1"/>
    <col min="10243" max="10243" width="40.6328125" customWidth="1"/>
    <col min="10244" max="10247" width="9.36328125" customWidth="1"/>
    <col min="10248" max="10496" width="9.1796875"/>
    <col min="10497" max="10497" width="9.36328125" customWidth="1"/>
    <col min="10498" max="10498" width="6.6328125" customWidth="1"/>
    <col min="10499" max="10499" width="40.6328125" customWidth="1"/>
    <col min="10500" max="10503" width="9.36328125" customWidth="1"/>
    <col min="10504" max="10752" width="9.1796875"/>
    <col min="10753" max="10753" width="9.36328125" customWidth="1"/>
    <col min="10754" max="10754" width="6.6328125" customWidth="1"/>
    <col min="10755" max="10755" width="40.6328125" customWidth="1"/>
    <col min="10756" max="10759" width="9.36328125" customWidth="1"/>
    <col min="10760" max="11008" width="9.1796875"/>
    <col min="11009" max="11009" width="9.36328125" customWidth="1"/>
    <col min="11010" max="11010" width="6.6328125" customWidth="1"/>
    <col min="11011" max="11011" width="40.6328125" customWidth="1"/>
    <col min="11012" max="11015" width="9.36328125" customWidth="1"/>
    <col min="11016" max="11264" width="9.1796875"/>
    <col min="11265" max="11265" width="9.36328125" customWidth="1"/>
    <col min="11266" max="11266" width="6.6328125" customWidth="1"/>
    <col min="11267" max="11267" width="40.6328125" customWidth="1"/>
    <col min="11268" max="11271" width="9.36328125" customWidth="1"/>
    <col min="11272" max="11520" width="9.1796875"/>
    <col min="11521" max="11521" width="9.36328125" customWidth="1"/>
    <col min="11522" max="11522" width="6.6328125" customWidth="1"/>
    <col min="11523" max="11523" width="40.6328125" customWidth="1"/>
    <col min="11524" max="11527" width="9.36328125" customWidth="1"/>
    <col min="11528" max="11776" width="9.1796875"/>
    <col min="11777" max="11777" width="9.36328125" customWidth="1"/>
    <col min="11778" max="11778" width="6.6328125" customWidth="1"/>
    <col min="11779" max="11779" width="40.6328125" customWidth="1"/>
    <col min="11780" max="11783" width="9.36328125" customWidth="1"/>
    <col min="11784" max="12032" width="9.1796875"/>
    <col min="12033" max="12033" width="9.36328125" customWidth="1"/>
    <col min="12034" max="12034" width="6.6328125" customWidth="1"/>
    <col min="12035" max="12035" width="40.6328125" customWidth="1"/>
    <col min="12036" max="12039" width="9.36328125" customWidth="1"/>
    <col min="12040" max="12288" width="9.1796875"/>
    <col min="12289" max="12289" width="9.36328125" customWidth="1"/>
    <col min="12290" max="12290" width="6.6328125" customWidth="1"/>
    <col min="12291" max="12291" width="40.6328125" customWidth="1"/>
    <col min="12292" max="12295" width="9.36328125" customWidth="1"/>
    <col min="12296" max="12544" width="9.1796875"/>
    <col min="12545" max="12545" width="9.36328125" customWidth="1"/>
    <col min="12546" max="12546" width="6.6328125" customWidth="1"/>
    <col min="12547" max="12547" width="40.6328125" customWidth="1"/>
    <col min="12548" max="12551" width="9.36328125" customWidth="1"/>
    <col min="12552" max="12800" width="9.1796875"/>
    <col min="12801" max="12801" width="9.36328125" customWidth="1"/>
    <col min="12802" max="12802" width="6.6328125" customWidth="1"/>
    <col min="12803" max="12803" width="40.6328125" customWidth="1"/>
    <col min="12804" max="12807" width="9.36328125" customWidth="1"/>
    <col min="12808" max="13056" width="9.1796875"/>
    <col min="13057" max="13057" width="9.36328125" customWidth="1"/>
    <col min="13058" max="13058" width="6.6328125" customWidth="1"/>
    <col min="13059" max="13059" width="40.6328125" customWidth="1"/>
    <col min="13060" max="13063" width="9.36328125" customWidth="1"/>
    <col min="13064" max="13312" width="9.1796875"/>
    <col min="13313" max="13313" width="9.36328125" customWidth="1"/>
    <col min="13314" max="13314" width="6.6328125" customWidth="1"/>
    <col min="13315" max="13315" width="40.6328125" customWidth="1"/>
    <col min="13316" max="13319" width="9.36328125" customWidth="1"/>
    <col min="13320" max="13568" width="9.1796875"/>
    <col min="13569" max="13569" width="9.36328125" customWidth="1"/>
    <col min="13570" max="13570" width="6.6328125" customWidth="1"/>
    <col min="13571" max="13571" width="40.6328125" customWidth="1"/>
    <col min="13572" max="13575" width="9.36328125" customWidth="1"/>
    <col min="13576" max="13824" width="9.1796875"/>
    <col min="13825" max="13825" width="9.36328125" customWidth="1"/>
    <col min="13826" max="13826" width="6.6328125" customWidth="1"/>
    <col min="13827" max="13827" width="40.6328125" customWidth="1"/>
    <col min="13828" max="13831" width="9.36328125" customWidth="1"/>
    <col min="13832" max="14080" width="9.1796875"/>
    <col min="14081" max="14081" width="9.36328125" customWidth="1"/>
    <col min="14082" max="14082" width="6.6328125" customWidth="1"/>
    <col min="14083" max="14083" width="40.6328125" customWidth="1"/>
    <col min="14084" max="14087" width="9.36328125" customWidth="1"/>
    <col min="14088" max="14336" width="9.1796875"/>
    <col min="14337" max="14337" width="9.36328125" customWidth="1"/>
    <col min="14338" max="14338" width="6.6328125" customWidth="1"/>
    <col min="14339" max="14339" width="40.6328125" customWidth="1"/>
    <col min="14340" max="14343" width="9.36328125" customWidth="1"/>
    <col min="14344" max="14592" width="9.1796875"/>
    <col min="14593" max="14593" width="9.36328125" customWidth="1"/>
    <col min="14594" max="14594" width="6.6328125" customWidth="1"/>
    <col min="14595" max="14595" width="40.6328125" customWidth="1"/>
    <col min="14596" max="14599" width="9.36328125" customWidth="1"/>
    <col min="14600" max="14848" width="9.1796875"/>
    <col min="14849" max="14849" width="9.36328125" customWidth="1"/>
    <col min="14850" max="14850" width="6.6328125" customWidth="1"/>
    <col min="14851" max="14851" width="40.6328125" customWidth="1"/>
    <col min="14852" max="14855" width="9.36328125" customWidth="1"/>
    <col min="14856" max="15104" width="9.1796875"/>
    <col min="15105" max="15105" width="9.36328125" customWidth="1"/>
    <col min="15106" max="15106" width="6.6328125" customWidth="1"/>
    <col min="15107" max="15107" width="40.6328125" customWidth="1"/>
    <col min="15108" max="15111" width="9.36328125" customWidth="1"/>
    <col min="15112" max="15360" width="9.1796875"/>
    <col min="15361" max="15361" width="9.36328125" customWidth="1"/>
    <col min="15362" max="15362" width="6.6328125" customWidth="1"/>
    <col min="15363" max="15363" width="40.6328125" customWidth="1"/>
    <col min="15364" max="15367" width="9.36328125" customWidth="1"/>
    <col min="15368" max="15616" width="9.1796875"/>
    <col min="15617" max="15617" width="9.36328125" customWidth="1"/>
    <col min="15618" max="15618" width="6.6328125" customWidth="1"/>
    <col min="15619" max="15619" width="40.6328125" customWidth="1"/>
    <col min="15620" max="15623" width="9.36328125" customWidth="1"/>
    <col min="15624" max="15872" width="9.1796875"/>
    <col min="15873" max="15873" width="9.36328125" customWidth="1"/>
    <col min="15874" max="15874" width="6.6328125" customWidth="1"/>
    <col min="15875" max="15875" width="40.6328125" customWidth="1"/>
    <col min="15876" max="15879" width="9.36328125" customWidth="1"/>
    <col min="15880" max="16128" width="9.1796875"/>
    <col min="16129" max="16129" width="9.36328125" customWidth="1"/>
    <col min="16130" max="16130" width="6.6328125" customWidth="1"/>
    <col min="16131" max="16131" width="40.6328125" customWidth="1"/>
    <col min="16132" max="16135" width="9.36328125" customWidth="1"/>
    <col min="16136" max="16384" width="9.1796875"/>
  </cols>
  <sheetData>
    <row r="1" spans="1:8" ht="48" customHeight="1" x14ac:dyDescent="0.25">
      <c r="A1" s="23" t="s">
        <v>3867</v>
      </c>
      <c r="B1" s="10"/>
      <c r="C1" s="10"/>
      <c r="D1" s="652" t="s">
        <v>3868</v>
      </c>
      <c r="E1" s="652"/>
      <c r="F1" s="652"/>
      <c r="G1" s="652"/>
    </row>
    <row r="2" spans="1:8" ht="13" x14ac:dyDescent="0.3">
      <c r="A2" s="24" t="s">
        <v>23</v>
      </c>
      <c r="B2" s="24"/>
      <c r="C2" s="9" t="s">
        <v>24</v>
      </c>
      <c r="D2" s="9" t="s">
        <v>25</v>
      </c>
      <c r="E2" s="9" t="s">
        <v>26</v>
      </c>
      <c r="F2" s="9" t="s">
        <v>27</v>
      </c>
      <c r="G2" s="9" t="s">
        <v>28</v>
      </c>
      <c r="H2" s="518" t="s">
        <v>29</v>
      </c>
    </row>
    <row r="3" spans="1:8" x14ac:dyDescent="0.25">
      <c r="A3" s="7"/>
      <c r="B3" s="7"/>
      <c r="C3" s="5"/>
      <c r="D3" s="6"/>
      <c r="E3" s="6"/>
      <c r="F3" s="78"/>
      <c r="G3" s="74"/>
    </row>
    <row r="4" spans="1:8" x14ac:dyDescent="0.25">
      <c r="A4" s="555"/>
      <c r="B4" s="555"/>
      <c r="C4" s="15"/>
      <c r="D4" s="16"/>
      <c r="E4" s="16"/>
      <c r="F4" s="160"/>
      <c r="G4" s="159"/>
    </row>
    <row r="5" spans="1:8" ht="13" hidden="1" x14ac:dyDescent="0.25">
      <c r="A5" s="555" t="s">
        <v>3869</v>
      </c>
      <c r="B5" s="555"/>
      <c r="C5" s="30" t="s">
        <v>3870</v>
      </c>
      <c r="D5" s="16"/>
      <c r="E5" s="16"/>
      <c r="F5" s="160"/>
      <c r="G5" s="159"/>
    </row>
    <row r="6" spans="1:8" ht="26" hidden="1" x14ac:dyDescent="0.25">
      <c r="A6" s="170"/>
      <c r="B6" s="555" t="s">
        <v>3871</v>
      </c>
      <c r="C6" s="237" t="s">
        <v>3872</v>
      </c>
      <c r="D6" s="16"/>
      <c r="E6" s="16"/>
      <c r="F6" s="160"/>
      <c r="G6" s="159">
        <f t="shared" ref="G6:G25" si="0">E6*F6</f>
        <v>0</v>
      </c>
      <c r="H6" s="256" t="s">
        <v>37</v>
      </c>
    </row>
    <row r="7" spans="1:8" ht="26" hidden="1" x14ac:dyDescent="0.25">
      <c r="A7" s="170"/>
      <c r="B7" s="555" t="s">
        <v>3873</v>
      </c>
      <c r="C7" s="237" t="s">
        <v>3874</v>
      </c>
      <c r="D7" s="16" t="s">
        <v>63</v>
      </c>
      <c r="E7" s="16"/>
      <c r="F7" s="160"/>
      <c r="G7" s="159">
        <f t="shared" si="0"/>
        <v>0</v>
      </c>
      <c r="H7" s="256" t="s">
        <v>37</v>
      </c>
    </row>
    <row r="8" spans="1:8" ht="26" hidden="1" x14ac:dyDescent="0.25">
      <c r="A8" s="170"/>
      <c r="B8" s="555" t="s">
        <v>3875</v>
      </c>
      <c r="C8" s="237" t="s">
        <v>3876</v>
      </c>
      <c r="D8" s="16" t="s">
        <v>63</v>
      </c>
      <c r="E8" s="16"/>
      <c r="F8" s="160"/>
      <c r="G8" s="159">
        <f t="shared" si="0"/>
        <v>0</v>
      </c>
      <c r="H8" s="256" t="s">
        <v>37</v>
      </c>
    </row>
    <row r="9" spans="1:8" ht="26" hidden="1" x14ac:dyDescent="0.25">
      <c r="A9" s="170"/>
      <c r="B9" s="555" t="s">
        <v>3877</v>
      </c>
      <c r="C9" s="237" t="s">
        <v>3878</v>
      </c>
      <c r="D9" s="16" t="s">
        <v>1737</v>
      </c>
      <c r="E9" s="16"/>
      <c r="F9" s="160"/>
      <c r="G9" s="159">
        <f t="shared" si="0"/>
        <v>0</v>
      </c>
      <c r="H9" s="256" t="s">
        <v>37</v>
      </c>
    </row>
    <row r="10" spans="1:8" ht="26" hidden="1" x14ac:dyDescent="0.25">
      <c r="A10" s="170"/>
      <c r="B10" s="555" t="s">
        <v>3879</v>
      </c>
      <c r="C10" s="237" t="s">
        <v>3880</v>
      </c>
      <c r="D10" s="16" t="s">
        <v>1737</v>
      </c>
      <c r="E10" s="16"/>
      <c r="F10" s="160"/>
      <c r="G10" s="159">
        <f t="shared" si="0"/>
        <v>0</v>
      </c>
      <c r="H10" s="256" t="s">
        <v>37</v>
      </c>
    </row>
    <row r="11" spans="1:8" ht="14.25" hidden="1" customHeight="1" x14ac:dyDescent="0.25">
      <c r="A11" s="170"/>
      <c r="B11" s="555" t="s">
        <v>3881</v>
      </c>
      <c r="C11" s="237" t="s">
        <v>3882</v>
      </c>
      <c r="D11" s="16" t="s">
        <v>1737</v>
      </c>
      <c r="E11" s="16"/>
      <c r="F11" s="160"/>
      <c r="G11" s="159">
        <f t="shared" si="0"/>
        <v>0</v>
      </c>
      <c r="H11" s="256" t="s">
        <v>37</v>
      </c>
    </row>
    <row r="12" spans="1:8" ht="25.5" hidden="1" customHeight="1" x14ac:dyDescent="0.25">
      <c r="A12" s="170"/>
      <c r="B12" s="555" t="s">
        <v>3883</v>
      </c>
      <c r="C12" s="237" t="s">
        <v>3884</v>
      </c>
      <c r="D12" s="16" t="s">
        <v>1737</v>
      </c>
      <c r="E12" s="16"/>
      <c r="F12" s="160"/>
      <c r="G12" s="159">
        <f t="shared" si="0"/>
        <v>0</v>
      </c>
      <c r="H12" s="256" t="s">
        <v>37</v>
      </c>
    </row>
    <row r="13" spans="1:8" ht="38.5" hidden="1" x14ac:dyDescent="0.25">
      <c r="A13" s="170"/>
      <c r="B13" s="555" t="s">
        <v>3885</v>
      </c>
      <c r="C13" s="237" t="s">
        <v>3886</v>
      </c>
      <c r="D13" s="16" t="s">
        <v>1737</v>
      </c>
      <c r="E13" s="16"/>
      <c r="F13" s="160"/>
      <c r="G13" s="159">
        <f t="shared" si="0"/>
        <v>0</v>
      </c>
      <c r="H13" s="256" t="s">
        <v>37</v>
      </c>
    </row>
    <row r="14" spans="1:8" ht="38.5" hidden="1" x14ac:dyDescent="0.25">
      <c r="A14" s="170"/>
      <c r="B14" s="555" t="s">
        <v>3887</v>
      </c>
      <c r="C14" s="273" t="s">
        <v>3888</v>
      </c>
      <c r="D14" s="16" t="s">
        <v>1737</v>
      </c>
      <c r="E14" s="16"/>
      <c r="F14" s="160"/>
      <c r="G14" s="159">
        <f t="shared" si="0"/>
        <v>0</v>
      </c>
      <c r="H14" s="256" t="s">
        <v>37</v>
      </c>
    </row>
    <row r="15" spans="1:8" ht="38.5" hidden="1" x14ac:dyDescent="0.25">
      <c r="A15" s="170"/>
      <c r="B15" s="555" t="s">
        <v>3889</v>
      </c>
      <c r="C15" s="237" t="s">
        <v>3890</v>
      </c>
      <c r="D15" s="16" t="s">
        <v>63</v>
      </c>
      <c r="E15" s="16"/>
      <c r="F15" s="160"/>
      <c r="G15" s="159">
        <f t="shared" si="0"/>
        <v>0</v>
      </c>
      <c r="H15" s="256" t="s">
        <v>37</v>
      </c>
    </row>
    <row r="16" spans="1:8" ht="25.5" hidden="1" x14ac:dyDescent="0.25">
      <c r="A16" s="170"/>
      <c r="B16" s="555" t="s">
        <v>3891</v>
      </c>
      <c r="C16" s="238" t="s">
        <v>3892</v>
      </c>
      <c r="D16" s="16" t="s">
        <v>1737</v>
      </c>
      <c r="E16" s="16"/>
      <c r="F16" s="160"/>
      <c r="G16" s="159">
        <f t="shared" si="0"/>
        <v>0</v>
      </c>
      <c r="H16" s="256" t="s">
        <v>37</v>
      </c>
    </row>
    <row r="17" spans="1:8" ht="25.5" hidden="1" x14ac:dyDescent="0.25">
      <c r="A17" s="170"/>
      <c r="B17" s="555" t="s">
        <v>3893</v>
      </c>
      <c r="C17" s="238" t="s">
        <v>3894</v>
      </c>
      <c r="D17" s="16" t="s">
        <v>1737</v>
      </c>
      <c r="E17" s="16"/>
      <c r="F17" s="160"/>
      <c r="G17" s="159">
        <f t="shared" si="0"/>
        <v>0</v>
      </c>
      <c r="H17" s="256" t="s">
        <v>37</v>
      </c>
    </row>
    <row r="18" spans="1:8" ht="38" hidden="1" x14ac:dyDescent="0.25">
      <c r="A18" s="170"/>
      <c r="B18" s="555" t="s">
        <v>3895</v>
      </c>
      <c r="C18" s="237" t="s">
        <v>3896</v>
      </c>
      <c r="D18" s="16" t="s">
        <v>1737</v>
      </c>
      <c r="E18" s="16"/>
      <c r="F18" s="160"/>
      <c r="G18" s="159">
        <f t="shared" si="0"/>
        <v>0</v>
      </c>
      <c r="H18" s="256" t="s">
        <v>37</v>
      </c>
    </row>
    <row r="19" spans="1:8" ht="25.5" hidden="1" x14ac:dyDescent="0.25">
      <c r="A19" s="170"/>
      <c r="B19" s="555" t="s">
        <v>3897</v>
      </c>
      <c r="C19" s="238" t="s">
        <v>3898</v>
      </c>
      <c r="D19" s="16" t="s">
        <v>1737</v>
      </c>
      <c r="E19" s="16"/>
      <c r="F19" s="160"/>
      <c r="G19" s="159">
        <f t="shared" si="0"/>
        <v>0</v>
      </c>
      <c r="H19" s="256" t="s">
        <v>37</v>
      </c>
    </row>
    <row r="20" spans="1:8" ht="38.25" hidden="1" customHeight="1" x14ac:dyDescent="0.25">
      <c r="A20" s="170"/>
      <c r="B20" s="555" t="s">
        <v>3899</v>
      </c>
      <c r="C20" s="238" t="s">
        <v>3900</v>
      </c>
      <c r="D20" s="16" t="s">
        <v>63</v>
      </c>
      <c r="E20" s="16"/>
      <c r="F20" s="160"/>
      <c r="G20" s="159">
        <f t="shared" si="0"/>
        <v>0</v>
      </c>
      <c r="H20" s="256" t="s">
        <v>37</v>
      </c>
    </row>
    <row r="21" spans="1:8" ht="38.25" hidden="1" customHeight="1" x14ac:dyDescent="0.25">
      <c r="A21" s="170"/>
      <c r="B21" s="555" t="s">
        <v>3901</v>
      </c>
      <c r="C21" s="238" t="s">
        <v>3902</v>
      </c>
      <c r="D21" s="16" t="s">
        <v>63</v>
      </c>
      <c r="E21" s="16"/>
      <c r="F21" s="160"/>
      <c r="G21" s="159">
        <f t="shared" si="0"/>
        <v>0</v>
      </c>
      <c r="H21" s="256" t="s">
        <v>37</v>
      </c>
    </row>
    <row r="22" spans="1:8" ht="38" hidden="1" x14ac:dyDescent="0.25">
      <c r="A22" s="170"/>
      <c r="B22" s="555" t="s">
        <v>3903</v>
      </c>
      <c r="C22" s="238" t="s">
        <v>3904</v>
      </c>
      <c r="D22" s="16" t="s">
        <v>63</v>
      </c>
      <c r="E22" s="16"/>
      <c r="F22" s="160"/>
      <c r="G22" s="159">
        <f t="shared" si="0"/>
        <v>0</v>
      </c>
      <c r="H22" s="256" t="s">
        <v>37</v>
      </c>
    </row>
    <row r="23" spans="1:8" ht="38" hidden="1" x14ac:dyDescent="0.25">
      <c r="A23" s="170"/>
      <c r="B23" s="555" t="s">
        <v>3905</v>
      </c>
      <c r="C23" s="237" t="s">
        <v>3906</v>
      </c>
      <c r="D23" s="16" t="s">
        <v>1737</v>
      </c>
      <c r="E23" s="16"/>
      <c r="F23" s="160"/>
      <c r="G23" s="159">
        <f t="shared" si="0"/>
        <v>0</v>
      </c>
      <c r="H23" s="256" t="s">
        <v>37</v>
      </c>
    </row>
    <row r="24" spans="1:8" ht="38" hidden="1" x14ac:dyDescent="0.25">
      <c r="A24" s="170"/>
      <c r="B24" s="555" t="s">
        <v>3907</v>
      </c>
      <c r="C24" s="238" t="s">
        <v>3908</v>
      </c>
      <c r="D24" s="16" t="s">
        <v>1737</v>
      </c>
      <c r="E24" s="16"/>
      <c r="F24" s="160"/>
      <c r="G24" s="159">
        <f t="shared" si="0"/>
        <v>0</v>
      </c>
      <c r="H24" s="256" t="s">
        <v>37</v>
      </c>
    </row>
    <row r="25" spans="1:8" ht="51" hidden="1" x14ac:dyDescent="0.25">
      <c r="A25" s="170"/>
      <c r="B25" s="555" t="s">
        <v>3909</v>
      </c>
      <c r="C25" s="238" t="s">
        <v>3910</v>
      </c>
      <c r="D25" s="16" t="s">
        <v>1737</v>
      </c>
      <c r="E25" s="16"/>
      <c r="F25" s="160"/>
      <c r="G25" s="159">
        <f t="shared" si="0"/>
        <v>0</v>
      </c>
      <c r="H25" s="256" t="s">
        <v>37</v>
      </c>
    </row>
    <row r="26" spans="1:8" ht="13" hidden="1" x14ac:dyDescent="0.25">
      <c r="A26" s="170" t="s">
        <v>3911</v>
      </c>
      <c r="B26" s="555"/>
      <c r="C26" s="30" t="s">
        <v>3912</v>
      </c>
      <c r="D26" s="16"/>
      <c r="E26" s="16"/>
      <c r="F26" s="160"/>
      <c r="G26" s="159"/>
    </row>
    <row r="27" spans="1:8" ht="26" hidden="1" x14ac:dyDescent="0.25">
      <c r="A27" s="170"/>
      <c r="B27" s="555" t="s">
        <v>3913</v>
      </c>
      <c r="C27" s="559" t="s">
        <v>3914</v>
      </c>
      <c r="D27" s="16"/>
      <c r="E27" s="16"/>
      <c r="F27" s="160"/>
      <c r="G27" s="159">
        <f t="shared" ref="G27:G50" si="1">E27*F27</f>
        <v>0</v>
      </c>
      <c r="H27" s="256" t="s">
        <v>37</v>
      </c>
    </row>
    <row r="28" spans="1:8" hidden="1" x14ac:dyDescent="0.25">
      <c r="A28" s="170"/>
      <c r="B28" s="555" t="s">
        <v>125</v>
      </c>
      <c r="C28" s="559" t="s">
        <v>3915</v>
      </c>
      <c r="D28" s="16" t="s">
        <v>63</v>
      </c>
      <c r="E28" s="16"/>
      <c r="F28" s="160">
        <v>3183.3333333333335</v>
      </c>
      <c r="G28" s="159">
        <f t="shared" si="1"/>
        <v>0</v>
      </c>
      <c r="H28" s="256"/>
    </row>
    <row r="29" spans="1:8" hidden="1" x14ac:dyDescent="0.25">
      <c r="A29" s="170"/>
      <c r="B29" s="555" t="s">
        <v>128</v>
      </c>
      <c r="C29" s="559" t="s">
        <v>3916</v>
      </c>
      <c r="D29" s="16" t="s">
        <v>63</v>
      </c>
      <c r="E29" s="16"/>
      <c r="F29" s="160">
        <v>3906.6666666666665</v>
      </c>
      <c r="G29" s="159">
        <f t="shared" si="1"/>
        <v>0</v>
      </c>
      <c r="H29" s="256"/>
    </row>
    <row r="30" spans="1:8" hidden="1" x14ac:dyDescent="0.25">
      <c r="A30" s="170"/>
      <c r="B30" s="555" t="s">
        <v>17</v>
      </c>
      <c r="C30" s="559" t="s">
        <v>3917</v>
      </c>
      <c r="D30" s="16" t="s">
        <v>63</v>
      </c>
      <c r="E30" s="16"/>
      <c r="F30" s="160">
        <v>4926.666666666667</v>
      </c>
      <c r="G30" s="159">
        <f t="shared" si="1"/>
        <v>0</v>
      </c>
      <c r="H30" s="256"/>
    </row>
    <row r="31" spans="1:8" ht="26" hidden="1" x14ac:dyDescent="0.25">
      <c r="A31" s="170"/>
      <c r="B31" s="555" t="s">
        <v>3918</v>
      </c>
      <c r="C31" s="559" t="s">
        <v>3919</v>
      </c>
      <c r="D31" s="16"/>
      <c r="E31" s="16"/>
      <c r="F31" s="160"/>
      <c r="G31" s="159">
        <f t="shared" si="1"/>
        <v>0</v>
      </c>
      <c r="H31" s="256" t="s">
        <v>37</v>
      </c>
    </row>
    <row r="32" spans="1:8" hidden="1" x14ac:dyDescent="0.25">
      <c r="A32" s="170"/>
      <c r="B32" s="555" t="s">
        <v>125</v>
      </c>
      <c r="C32" s="559" t="s">
        <v>3915</v>
      </c>
      <c r="D32" s="16" t="s">
        <v>63</v>
      </c>
      <c r="E32" s="16"/>
      <c r="F32" s="160">
        <v>3183.3333333333335</v>
      </c>
      <c r="G32" s="159">
        <f t="shared" si="1"/>
        <v>0</v>
      </c>
      <c r="H32" s="256"/>
    </row>
    <row r="33" spans="1:8" hidden="1" x14ac:dyDescent="0.25">
      <c r="A33" s="170"/>
      <c r="B33" s="555" t="s">
        <v>128</v>
      </c>
      <c r="C33" s="559" t="s">
        <v>3916</v>
      </c>
      <c r="D33" s="16" t="s">
        <v>63</v>
      </c>
      <c r="E33" s="16"/>
      <c r="F33" s="160">
        <v>3850</v>
      </c>
      <c r="G33" s="159">
        <f t="shared" si="1"/>
        <v>0</v>
      </c>
      <c r="H33" s="256"/>
    </row>
    <row r="34" spans="1:8" ht="26" hidden="1" x14ac:dyDescent="0.25">
      <c r="A34" s="170"/>
      <c r="B34" s="555" t="s">
        <v>3920</v>
      </c>
      <c r="C34" s="559" t="s">
        <v>3921</v>
      </c>
      <c r="D34" s="16" t="s">
        <v>63</v>
      </c>
      <c r="E34" s="16"/>
      <c r="F34" s="160"/>
      <c r="G34" s="159">
        <f t="shared" si="1"/>
        <v>0</v>
      </c>
      <c r="H34" s="256" t="s">
        <v>37</v>
      </c>
    </row>
    <row r="35" spans="1:8" ht="26" hidden="1" x14ac:dyDescent="0.25">
      <c r="A35" s="170"/>
      <c r="B35" s="555" t="s">
        <v>3922</v>
      </c>
      <c r="C35" s="559" t="s">
        <v>3923</v>
      </c>
      <c r="D35" s="16" t="s">
        <v>1737</v>
      </c>
      <c r="E35" s="16"/>
      <c r="F35" s="160">
        <v>103.33333333333333</v>
      </c>
      <c r="G35" s="159">
        <f t="shared" si="1"/>
        <v>0</v>
      </c>
      <c r="H35" s="256" t="s">
        <v>37</v>
      </c>
    </row>
    <row r="36" spans="1:8" ht="26" hidden="1" x14ac:dyDescent="0.25">
      <c r="A36" s="170"/>
      <c r="B36" s="555" t="s">
        <v>3924</v>
      </c>
      <c r="C36" s="559" t="s">
        <v>3925</v>
      </c>
      <c r="D36" s="16" t="s">
        <v>1737</v>
      </c>
      <c r="E36" s="16"/>
      <c r="F36" s="160"/>
      <c r="G36" s="159">
        <f t="shared" si="1"/>
        <v>0</v>
      </c>
      <c r="H36" s="256" t="s">
        <v>37</v>
      </c>
    </row>
    <row r="37" spans="1:8" ht="14.25" hidden="1" customHeight="1" x14ac:dyDescent="0.25">
      <c r="A37" s="170"/>
      <c r="B37" s="555" t="s">
        <v>3926</v>
      </c>
      <c r="C37" s="559" t="s">
        <v>3927</v>
      </c>
      <c r="D37" s="16" t="s">
        <v>1737</v>
      </c>
      <c r="E37" s="16"/>
      <c r="F37" s="160"/>
      <c r="G37" s="159">
        <f t="shared" si="1"/>
        <v>0</v>
      </c>
      <c r="H37" s="256" t="s">
        <v>37</v>
      </c>
    </row>
    <row r="38" spans="1:8" ht="25.5" hidden="1" customHeight="1" x14ac:dyDescent="0.25">
      <c r="A38" s="170"/>
      <c r="B38" s="555" t="s">
        <v>3928</v>
      </c>
      <c r="C38" s="559" t="s">
        <v>3929</v>
      </c>
      <c r="D38" s="16" t="s">
        <v>1737</v>
      </c>
      <c r="E38" s="16"/>
      <c r="F38" s="160">
        <v>103.33333333333333</v>
      </c>
      <c r="G38" s="159">
        <f t="shared" si="1"/>
        <v>0</v>
      </c>
      <c r="H38" s="256" t="s">
        <v>37</v>
      </c>
    </row>
    <row r="39" spans="1:8" ht="25.5" hidden="1" x14ac:dyDescent="0.25">
      <c r="A39" s="170"/>
      <c r="B39" s="555" t="s">
        <v>3930</v>
      </c>
      <c r="C39" s="31" t="s">
        <v>3931</v>
      </c>
      <c r="D39" s="16" t="s">
        <v>63</v>
      </c>
      <c r="E39" s="16"/>
      <c r="F39" s="160"/>
      <c r="G39" s="159">
        <f t="shared" si="1"/>
        <v>0</v>
      </c>
      <c r="H39" s="256" t="s">
        <v>37</v>
      </c>
    </row>
    <row r="40" spans="1:8" ht="25.5" hidden="1" x14ac:dyDescent="0.25">
      <c r="A40" s="170"/>
      <c r="B40" s="555" t="s">
        <v>3932</v>
      </c>
      <c r="C40" s="559" t="s">
        <v>3933</v>
      </c>
      <c r="D40" s="16" t="s">
        <v>63</v>
      </c>
      <c r="E40" s="16"/>
      <c r="F40" s="160"/>
      <c r="G40" s="159">
        <f t="shared" si="1"/>
        <v>0</v>
      </c>
      <c r="H40" s="256" t="s">
        <v>37</v>
      </c>
    </row>
    <row r="41" spans="1:8" ht="25.5" hidden="1" x14ac:dyDescent="0.25">
      <c r="A41" s="170"/>
      <c r="B41" s="555" t="s">
        <v>3934</v>
      </c>
      <c r="C41" s="31" t="s">
        <v>3935</v>
      </c>
      <c r="D41" s="16" t="s">
        <v>63</v>
      </c>
      <c r="E41" s="16"/>
      <c r="F41" s="160"/>
      <c r="G41" s="159">
        <f t="shared" si="1"/>
        <v>0</v>
      </c>
      <c r="H41" s="256" t="s">
        <v>37</v>
      </c>
    </row>
    <row r="42" spans="1:8" ht="26" hidden="1" x14ac:dyDescent="0.25">
      <c r="A42" s="170"/>
      <c r="B42" s="555" t="s">
        <v>3936</v>
      </c>
      <c r="C42" s="31" t="s">
        <v>3937</v>
      </c>
      <c r="D42" s="16" t="s">
        <v>1737</v>
      </c>
      <c r="E42" s="16"/>
      <c r="F42" s="160"/>
      <c r="G42" s="159">
        <f t="shared" si="1"/>
        <v>0</v>
      </c>
      <c r="H42" s="256" t="s">
        <v>37</v>
      </c>
    </row>
    <row r="43" spans="1:8" ht="26" hidden="1" x14ac:dyDescent="0.25">
      <c r="A43" s="170"/>
      <c r="B43" s="555" t="s">
        <v>3938</v>
      </c>
      <c r="C43" s="31" t="s">
        <v>3939</v>
      </c>
      <c r="D43" s="16" t="s">
        <v>1737</v>
      </c>
      <c r="E43" s="16"/>
      <c r="F43" s="160"/>
      <c r="G43" s="159">
        <f t="shared" si="1"/>
        <v>0</v>
      </c>
      <c r="H43" s="256" t="s">
        <v>37</v>
      </c>
    </row>
    <row r="44" spans="1:8" ht="38.5" hidden="1" x14ac:dyDescent="0.3">
      <c r="A44" s="170"/>
      <c r="B44" s="555" t="s">
        <v>3940</v>
      </c>
      <c r="C44" s="170" t="s">
        <v>3941</v>
      </c>
      <c r="D44" s="16" t="s">
        <v>1737</v>
      </c>
      <c r="E44" s="16"/>
      <c r="F44" s="160"/>
      <c r="G44" s="159">
        <f t="shared" si="1"/>
        <v>0</v>
      </c>
      <c r="H44" s="256" t="s">
        <v>37</v>
      </c>
    </row>
    <row r="45" spans="1:8" ht="38.5" hidden="1" x14ac:dyDescent="0.25">
      <c r="A45" s="170"/>
      <c r="B45" s="555" t="s">
        <v>3942</v>
      </c>
      <c r="C45" s="559" t="s">
        <v>3943</v>
      </c>
      <c r="D45" s="16" t="s">
        <v>63</v>
      </c>
      <c r="E45" s="16"/>
      <c r="F45" s="160"/>
      <c r="G45" s="159">
        <f t="shared" si="1"/>
        <v>0</v>
      </c>
      <c r="H45" s="256" t="s">
        <v>37</v>
      </c>
    </row>
    <row r="46" spans="1:8" ht="38.5" hidden="1" x14ac:dyDescent="0.25">
      <c r="A46" s="170"/>
      <c r="B46" s="555" t="s">
        <v>3944</v>
      </c>
      <c r="C46" s="559" t="s">
        <v>3945</v>
      </c>
      <c r="D46" s="16" t="s">
        <v>63</v>
      </c>
      <c r="E46" s="16"/>
      <c r="F46" s="160"/>
      <c r="G46" s="159">
        <f t="shared" si="1"/>
        <v>0</v>
      </c>
      <c r="H46" s="256" t="s">
        <v>37</v>
      </c>
    </row>
    <row r="47" spans="1:8" ht="38.5" hidden="1" x14ac:dyDescent="0.25">
      <c r="A47" s="170"/>
      <c r="B47" s="555" t="s">
        <v>3946</v>
      </c>
      <c r="C47" s="559" t="s">
        <v>3947</v>
      </c>
      <c r="D47" s="16" t="s">
        <v>63</v>
      </c>
      <c r="E47" s="16"/>
      <c r="F47" s="160"/>
      <c r="G47" s="159">
        <f t="shared" si="1"/>
        <v>0</v>
      </c>
      <c r="H47" s="256" t="s">
        <v>37</v>
      </c>
    </row>
    <row r="48" spans="1:8" ht="25.5" hidden="1" x14ac:dyDescent="0.25">
      <c r="A48" s="170"/>
      <c r="B48" s="555" t="s">
        <v>3948</v>
      </c>
      <c r="C48" s="31" t="s">
        <v>3949</v>
      </c>
      <c r="D48" s="16" t="s">
        <v>1737</v>
      </c>
      <c r="E48" s="16"/>
      <c r="F48" s="160"/>
      <c r="G48" s="159">
        <f t="shared" si="1"/>
        <v>0</v>
      </c>
      <c r="H48" s="256" t="s">
        <v>37</v>
      </c>
    </row>
    <row r="49" spans="1:8" ht="25.5" hidden="1" customHeight="1" x14ac:dyDescent="0.25">
      <c r="A49" s="170"/>
      <c r="B49" s="555" t="s">
        <v>3950</v>
      </c>
      <c r="C49" s="31" t="s">
        <v>3951</v>
      </c>
      <c r="D49" s="16" t="s">
        <v>1737</v>
      </c>
      <c r="E49" s="16"/>
      <c r="F49" s="160"/>
      <c r="G49" s="159">
        <f t="shared" si="1"/>
        <v>0</v>
      </c>
      <c r="H49" s="256" t="s">
        <v>37</v>
      </c>
    </row>
    <row r="50" spans="1:8" ht="38.25" hidden="1" customHeight="1" x14ac:dyDescent="0.3">
      <c r="A50" s="170"/>
      <c r="B50" s="555" t="s">
        <v>3952</v>
      </c>
      <c r="C50" s="170" t="s">
        <v>3953</v>
      </c>
      <c r="D50" s="16" t="s">
        <v>1737</v>
      </c>
      <c r="E50" s="16"/>
      <c r="F50" s="160"/>
      <c r="G50" s="159">
        <f t="shared" si="1"/>
        <v>0</v>
      </c>
      <c r="H50" s="256" t="s">
        <v>37</v>
      </c>
    </row>
    <row r="51" spans="1:8" ht="13" x14ac:dyDescent="0.25">
      <c r="A51" s="170" t="s">
        <v>3954</v>
      </c>
      <c r="B51" s="555"/>
      <c r="C51" s="557" t="s">
        <v>3955</v>
      </c>
      <c r="D51" s="16"/>
      <c r="E51" s="16"/>
      <c r="F51" s="160"/>
      <c r="G51" s="159"/>
    </row>
    <row r="52" spans="1:8" ht="25.5" x14ac:dyDescent="0.25">
      <c r="A52" s="170"/>
      <c r="B52" s="555" t="s">
        <v>3956</v>
      </c>
      <c r="C52" s="15" t="s">
        <v>3957</v>
      </c>
      <c r="D52" s="16"/>
      <c r="E52" s="16"/>
      <c r="F52" s="160"/>
      <c r="G52" s="159"/>
      <c r="H52" s="256" t="s">
        <v>37</v>
      </c>
    </row>
    <row r="53" spans="1:8" x14ac:dyDescent="0.25">
      <c r="A53" s="170"/>
      <c r="B53" s="555" t="s">
        <v>125</v>
      </c>
      <c r="C53" s="559" t="s">
        <v>5757</v>
      </c>
      <c r="D53" s="16"/>
      <c r="E53" s="16"/>
      <c r="F53" s="160"/>
      <c r="G53" s="159"/>
      <c r="H53" s="256"/>
    </row>
    <row r="54" spans="1:8" hidden="1" x14ac:dyDescent="0.25">
      <c r="A54" s="170"/>
      <c r="B54" s="569" t="s">
        <v>543</v>
      </c>
      <c r="C54" s="237" t="s">
        <v>3915</v>
      </c>
      <c r="D54" s="16" t="s">
        <v>63</v>
      </c>
      <c r="E54" s="16"/>
      <c r="F54" s="160">
        <v>11550</v>
      </c>
      <c r="G54" s="159">
        <f t="shared" ref="G54:G56" si="2">E54*F54</f>
        <v>0</v>
      </c>
      <c r="H54" s="256"/>
    </row>
    <row r="55" spans="1:8" hidden="1" x14ac:dyDescent="0.25">
      <c r="A55" s="170"/>
      <c r="B55" s="569" t="s">
        <v>545</v>
      </c>
      <c r="C55" s="237" t="s">
        <v>3916</v>
      </c>
      <c r="D55" s="16" t="s">
        <v>63</v>
      </c>
      <c r="E55" s="16"/>
      <c r="F55" s="160">
        <v>11550</v>
      </c>
      <c r="G55" s="159">
        <f t="shared" si="2"/>
        <v>0</v>
      </c>
      <c r="H55" s="256"/>
    </row>
    <row r="56" spans="1:8" x14ac:dyDescent="0.25">
      <c r="A56" s="170"/>
      <c r="B56" s="569" t="s">
        <v>1847</v>
      </c>
      <c r="C56" s="237" t="s">
        <v>3917</v>
      </c>
      <c r="D56" s="16" t="s">
        <v>63</v>
      </c>
      <c r="E56" s="16">
        <v>1</v>
      </c>
      <c r="F56" s="156"/>
      <c r="G56" s="159">
        <f t="shared" si="2"/>
        <v>0</v>
      </c>
      <c r="H56" s="256"/>
    </row>
    <row r="57" spans="1:8" x14ac:dyDescent="0.25">
      <c r="A57" s="170"/>
      <c r="B57" s="555" t="s">
        <v>128</v>
      </c>
      <c r="C57" s="559" t="s">
        <v>5758</v>
      </c>
      <c r="D57" s="16"/>
      <c r="E57" s="16"/>
      <c r="F57" s="160"/>
      <c r="G57" s="159"/>
      <c r="H57" s="256"/>
    </row>
    <row r="58" spans="1:8" hidden="1" x14ac:dyDescent="0.25">
      <c r="A58" s="170"/>
      <c r="B58" s="569" t="s">
        <v>543</v>
      </c>
      <c r="C58" s="237" t="s">
        <v>3915</v>
      </c>
      <c r="D58" s="16" t="s">
        <v>63</v>
      </c>
      <c r="E58" s="16"/>
      <c r="F58" s="160"/>
      <c r="G58" s="159">
        <f t="shared" ref="G58:G60" si="3">E58*F58</f>
        <v>0</v>
      </c>
      <c r="H58" s="256"/>
    </row>
    <row r="59" spans="1:8" hidden="1" x14ac:dyDescent="0.25">
      <c r="A59" s="170"/>
      <c r="B59" s="569" t="s">
        <v>545</v>
      </c>
      <c r="C59" s="237" t="s">
        <v>3916</v>
      </c>
      <c r="D59" s="16" t="s">
        <v>63</v>
      </c>
      <c r="E59" s="16"/>
      <c r="F59" s="160"/>
      <c r="G59" s="159">
        <f t="shared" si="3"/>
        <v>0</v>
      </c>
      <c r="H59" s="256"/>
    </row>
    <row r="60" spans="1:8" x14ac:dyDescent="0.25">
      <c r="A60" s="170"/>
      <c r="B60" s="569" t="s">
        <v>1847</v>
      </c>
      <c r="C60" s="237" t="s">
        <v>3917</v>
      </c>
      <c r="D60" s="16" t="s">
        <v>63</v>
      </c>
      <c r="E60" s="16">
        <v>1</v>
      </c>
      <c r="F60" s="156"/>
      <c r="G60" s="159">
        <f t="shared" si="3"/>
        <v>0</v>
      </c>
      <c r="H60" s="256"/>
    </row>
    <row r="61" spans="1:8" hidden="1" x14ac:dyDescent="0.25">
      <c r="A61" s="170"/>
      <c r="B61" s="555" t="s">
        <v>17</v>
      </c>
      <c r="C61" s="559" t="s">
        <v>5759</v>
      </c>
      <c r="D61" s="16"/>
      <c r="E61" s="16"/>
      <c r="F61" s="160"/>
      <c r="G61" s="159"/>
      <c r="H61" s="256"/>
    </row>
    <row r="62" spans="1:8" hidden="1" x14ac:dyDescent="0.25">
      <c r="A62" s="170"/>
      <c r="B62" s="569" t="s">
        <v>543</v>
      </c>
      <c r="C62" s="237" t="s">
        <v>3915</v>
      </c>
      <c r="D62" s="16" t="s">
        <v>63</v>
      </c>
      <c r="E62" s="16"/>
      <c r="F62" s="160"/>
      <c r="G62" s="159">
        <f t="shared" ref="G62:G64" si="4">E62*F62</f>
        <v>0</v>
      </c>
      <c r="H62" s="256"/>
    </row>
    <row r="63" spans="1:8" hidden="1" x14ac:dyDescent="0.25">
      <c r="A63" s="170"/>
      <c r="B63" s="569" t="s">
        <v>545</v>
      </c>
      <c r="C63" s="237" t="s">
        <v>3916</v>
      </c>
      <c r="D63" s="16" t="s">
        <v>63</v>
      </c>
      <c r="E63" s="16"/>
      <c r="F63" s="160"/>
      <c r="G63" s="159">
        <f t="shared" si="4"/>
        <v>0</v>
      </c>
      <c r="H63" s="256"/>
    </row>
    <row r="64" spans="1:8" hidden="1" x14ac:dyDescent="0.25">
      <c r="A64" s="170"/>
      <c r="B64" s="569" t="s">
        <v>1847</v>
      </c>
      <c r="C64" s="237" t="s">
        <v>3917</v>
      </c>
      <c r="D64" s="16" t="s">
        <v>63</v>
      </c>
      <c r="E64" s="16"/>
      <c r="F64" s="160"/>
      <c r="G64" s="159">
        <f t="shared" si="4"/>
        <v>0</v>
      </c>
      <c r="H64" s="256"/>
    </row>
    <row r="65" spans="1:8" ht="38.5" hidden="1" x14ac:dyDescent="0.25">
      <c r="A65" s="170"/>
      <c r="B65" s="555" t="s">
        <v>3958</v>
      </c>
      <c r="C65" s="31" t="s">
        <v>3959</v>
      </c>
      <c r="D65" s="16" t="s">
        <v>63</v>
      </c>
      <c r="E65" s="16"/>
      <c r="F65" s="160"/>
      <c r="G65" s="159">
        <f>E65*F65</f>
        <v>0</v>
      </c>
      <c r="H65" s="256" t="s">
        <v>37</v>
      </c>
    </row>
    <row r="66" spans="1:8" ht="38.5" hidden="1" x14ac:dyDescent="0.25">
      <c r="A66" s="170"/>
      <c r="B66" s="555" t="s">
        <v>3960</v>
      </c>
      <c r="C66" s="31" t="s">
        <v>3961</v>
      </c>
      <c r="D66" s="16" t="s">
        <v>63</v>
      </c>
      <c r="E66" s="16"/>
      <c r="F66" s="160"/>
      <c r="G66" s="159">
        <f>E66*F66</f>
        <v>0</v>
      </c>
      <c r="H66" s="256" t="s">
        <v>37</v>
      </c>
    </row>
    <row r="67" spans="1:8" ht="38.5" hidden="1" x14ac:dyDescent="0.25">
      <c r="A67" s="170"/>
      <c r="B67" s="555" t="s">
        <v>3962</v>
      </c>
      <c r="C67" s="31" t="s">
        <v>3963</v>
      </c>
      <c r="D67" s="16" t="s">
        <v>63</v>
      </c>
      <c r="E67" s="16"/>
      <c r="F67" s="160"/>
      <c r="G67" s="159">
        <f>E67*F67</f>
        <v>0</v>
      </c>
      <c r="H67" s="256" t="s">
        <v>37</v>
      </c>
    </row>
    <row r="68" spans="1:8" ht="13" hidden="1" x14ac:dyDescent="0.25">
      <c r="A68" s="170" t="s">
        <v>3964</v>
      </c>
      <c r="B68" s="555"/>
      <c r="C68" s="30" t="s">
        <v>3965</v>
      </c>
      <c r="D68" s="16"/>
      <c r="E68" s="16"/>
      <c r="F68" s="160"/>
      <c r="G68" s="159"/>
    </row>
    <row r="69" spans="1:8" ht="14.5" hidden="1" x14ac:dyDescent="0.25">
      <c r="A69" s="170"/>
      <c r="B69" s="555" t="s">
        <v>3966</v>
      </c>
      <c r="C69" s="31" t="s">
        <v>3967</v>
      </c>
      <c r="D69" s="16" t="s">
        <v>1737</v>
      </c>
      <c r="E69" s="16"/>
      <c r="F69" s="160"/>
      <c r="G69" s="159">
        <f>E69*F69</f>
        <v>0</v>
      </c>
    </row>
    <row r="70" spans="1:8" ht="14.5" hidden="1" x14ac:dyDescent="0.25">
      <c r="A70" s="170"/>
      <c r="B70" s="555" t="s">
        <v>3968</v>
      </c>
      <c r="C70" s="31" t="s">
        <v>3969</v>
      </c>
      <c r="D70" s="16" t="s">
        <v>1737</v>
      </c>
      <c r="E70" s="16"/>
      <c r="F70" s="160"/>
      <c r="G70" s="159">
        <f>E70*F70</f>
        <v>0</v>
      </c>
    </row>
    <row r="71" spans="1:8" ht="14.5" hidden="1" x14ac:dyDescent="0.25">
      <c r="A71" s="170"/>
      <c r="B71" s="555" t="s">
        <v>3970</v>
      </c>
      <c r="C71" s="31" t="s">
        <v>3971</v>
      </c>
      <c r="D71" s="16" t="s">
        <v>1737</v>
      </c>
      <c r="E71" s="16"/>
      <c r="F71" s="160"/>
      <c r="G71" s="159">
        <f>E71*F71</f>
        <v>0</v>
      </c>
    </row>
    <row r="72" spans="1:8" ht="25" hidden="1" x14ac:dyDescent="0.25">
      <c r="A72" s="170"/>
      <c r="B72" s="555" t="s">
        <v>3972</v>
      </c>
      <c r="C72" s="31" t="s">
        <v>3973</v>
      </c>
      <c r="D72" s="16" t="s">
        <v>1737</v>
      </c>
      <c r="E72" s="16"/>
      <c r="F72" s="160"/>
      <c r="G72" s="159">
        <f>E72*F72</f>
        <v>0</v>
      </c>
    </row>
    <row r="73" spans="1:8" ht="13" x14ac:dyDescent="0.25">
      <c r="A73" s="170" t="s">
        <v>3974</v>
      </c>
      <c r="B73" s="555"/>
      <c r="C73" s="30" t="s">
        <v>3975</v>
      </c>
      <c r="D73" s="16"/>
      <c r="E73" s="16"/>
      <c r="F73" s="160"/>
      <c r="G73" s="159"/>
    </row>
    <row r="74" spans="1:8" x14ac:dyDescent="0.25">
      <c r="A74" s="170"/>
      <c r="B74" s="555" t="s">
        <v>3976</v>
      </c>
      <c r="C74" s="31" t="s">
        <v>3977</v>
      </c>
      <c r="D74" s="16" t="s">
        <v>1421</v>
      </c>
      <c r="E74" s="16">
        <v>20</v>
      </c>
      <c r="F74" s="156"/>
      <c r="G74" s="159">
        <f t="shared" ref="G74:G79" si="5">E74*F74</f>
        <v>0</v>
      </c>
    </row>
    <row r="75" spans="1:8" x14ac:dyDescent="0.25">
      <c r="A75" s="170"/>
      <c r="B75" s="555" t="s">
        <v>3978</v>
      </c>
      <c r="C75" s="31" t="s">
        <v>3979</v>
      </c>
      <c r="D75" s="16" t="s">
        <v>1421</v>
      </c>
      <c r="E75" s="16">
        <v>20</v>
      </c>
      <c r="F75" s="156"/>
      <c r="G75" s="159">
        <f t="shared" si="5"/>
        <v>0</v>
      </c>
    </row>
    <row r="76" spans="1:8" hidden="1" x14ac:dyDescent="0.25">
      <c r="A76" s="170"/>
      <c r="B76" s="555" t="s">
        <v>3980</v>
      </c>
      <c r="C76" s="31" t="s">
        <v>3981</v>
      </c>
      <c r="D76" s="16" t="s">
        <v>1421</v>
      </c>
      <c r="E76" s="16"/>
      <c r="F76" s="160"/>
      <c r="G76" s="159">
        <f t="shared" si="5"/>
        <v>0</v>
      </c>
    </row>
    <row r="77" spans="1:8" hidden="1" x14ac:dyDescent="0.25">
      <c r="A77" s="170"/>
      <c r="B77" s="555" t="s">
        <v>3982</v>
      </c>
      <c r="C77" s="31" t="s">
        <v>3983</v>
      </c>
      <c r="D77" s="16" t="s">
        <v>73</v>
      </c>
      <c r="E77" s="16">
        <v>0</v>
      </c>
      <c r="F77" s="160"/>
      <c r="G77" s="159">
        <f t="shared" si="5"/>
        <v>0</v>
      </c>
    </row>
    <row r="78" spans="1:8" hidden="1" x14ac:dyDescent="0.25">
      <c r="A78" s="170"/>
      <c r="B78" s="555" t="s">
        <v>3984</v>
      </c>
      <c r="C78" s="31" t="s">
        <v>3985</v>
      </c>
      <c r="D78" s="16" t="s">
        <v>73</v>
      </c>
      <c r="E78" s="16"/>
      <c r="F78" s="160"/>
      <c r="G78" s="159">
        <f t="shared" si="5"/>
        <v>0</v>
      </c>
    </row>
    <row r="79" spans="1:8" hidden="1" x14ac:dyDescent="0.25">
      <c r="A79" s="170"/>
      <c r="B79" s="555" t="s">
        <v>3986</v>
      </c>
      <c r="C79" s="31" t="s">
        <v>3987</v>
      </c>
      <c r="D79" s="16" t="s">
        <v>73</v>
      </c>
      <c r="E79" s="16"/>
      <c r="F79" s="160"/>
      <c r="G79" s="159">
        <f t="shared" si="5"/>
        <v>0</v>
      </c>
    </row>
    <row r="80" spans="1:8" ht="13" hidden="1" x14ac:dyDescent="0.25">
      <c r="A80" s="170" t="s">
        <v>3988</v>
      </c>
      <c r="B80" s="555"/>
      <c r="C80" s="30" t="s">
        <v>3989</v>
      </c>
      <c r="D80" s="16"/>
      <c r="E80" s="16"/>
      <c r="F80" s="160"/>
      <c r="G80" s="159"/>
    </row>
    <row r="81" spans="1:11" ht="13" hidden="1" x14ac:dyDescent="0.25">
      <c r="A81" s="170"/>
      <c r="B81" s="555" t="s">
        <v>3990</v>
      </c>
      <c r="C81" s="31" t="s">
        <v>3991</v>
      </c>
      <c r="D81" s="16" t="s">
        <v>0</v>
      </c>
      <c r="E81" s="16"/>
      <c r="F81" s="160"/>
      <c r="G81" s="159">
        <f>E81*F81</f>
        <v>0</v>
      </c>
      <c r="H81" s="256" t="s">
        <v>37</v>
      </c>
    </row>
    <row r="82" spans="1:11" ht="13" hidden="1" x14ac:dyDescent="0.25">
      <c r="A82" s="170"/>
      <c r="B82" s="555" t="s">
        <v>3992</v>
      </c>
      <c r="C82" s="31" t="s">
        <v>3993</v>
      </c>
      <c r="D82" s="16" t="s">
        <v>0</v>
      </c>
      <c r="E82" s="16"/>
      <c r="F82" s="160"/>
      <c r="G82" s="159">
        <f>E82*F82</f>
        <v>0</v>
      </c>
      <c r="H82" s="256" t="s">
        <v>37</v>
      </c>
    </row>
    <row r="83" spans="1:11" ht="13" hidden="1" x14ac:dyDescent="0.25">
      <c r="A83" s="170"/>
      <c r="B83" s="555" t="s">
        <v>3994</v>
      </c>
      <c r="C83" s="31" t="s">
        <v>3995</v>
      </c>
      <c r="D83" s="16" t="s">
        <v>0</v>
      </c>
      <c r="E83" s="16"/>
      <c r="F83" s="160"/>
      <c r="G83" s="159">
        <f>E83*F83</f>
        <v>0</v>
      </c>
    </row>
    <row r="84" spans="1:11" ht="13" hidden="1" x14ac:dyDescent="0.25">
      <c r="A84" s="170" t="s">
        <v>3996</v>
      </c>
      <c r="B84" s="555"/>
      <c r="C84" s="30" t="s">
        <v>504</v>
      </c>
      <c r="D84" s="16"/>
      <c r="E84" s="16"/>
      <c r="F84" s="160"/>
      <c r="G84" s="159"/>
    </row>
    <row r="85" spans="1:11" hidden="1" x14ac:dyDescent="0.25">
      <c r="A85" s="170"/>
      <c r="B85" s="555" t="s">
        <v>3997</v>
      </c>
      <c r="C85" s="31" t="s">
        <v>3998</v>
      </c>
      <c r="D85" s="16"/>
      <c r="E85" s="16"/>
      <c r="F85" s="160"/>
      <c r="G85" s="159">
        <f>E85*F85</f>
        <v>0</v>
      </c>
      <c r="H85" s="256" t="s">
        <v>37</v>
      </c>
    </row>
    <row r="86" spans="1:11" ht="25.5" hidden="1" x14ac:dyDescent="0.25">
      <c r="A86" s="170"/>
      <c r="B86" s="555" t="s">
        <v>3999</v>
      </c>
      <c r="C86" s="31" t="s">
        <v>4000</v>
      </c>
      <c r="D86" s="16" t="s">
        <v>106</v>
      </c>
      <c r="E86" s="16"/>
      <c r="F86" s="160"/>
      <c r="G86" s="159">
        <f>E86*F86</f>
        <v>0</v>
      </c>
      <c r="H86" s="256" t="s">
        <v>37</v>
      </c>
    </row>
    <row r="87" spans="1:11" hidden="1" x14ac:dyDescent="0.25">
      <c r="A87" s="170"/>
      <c r="B87" s="555" t="s">
        <v>125</v>
      </c>
      <c r="C87" s="31" t="s">
        <v>4001</v>
      </c>
      <c r="D87" s="16" t="s">
        <v>106</v>
      </c>
      <c r="E87" s="12"/>
      <c r="F87" s="160"/>
      <c r="G87" s="159"/>
      <c r="H87" s="256"/>
    </row>
    <row r="88" spans="1:11" hidden="1" x14ac:dyDescent="0.25">
      <c r="A88" s="170"/>
      <c r="B88" s="555" t="s">
        <v>128</v>
      </c>
      <c r="C88" s="31" t="s">
        <v>4002</v>
      </c>
      <c r="D88" s="16" t="s">
        <v>106</v>
      </c>
      <c r="E88" s="12"/>
      <c r="F88" s="160"/>
      <c r="G88" s="159"/>
      <c r="H88" s="256"/>
    </row>
    <row r="89" spans="1:11" hidden="1" x14ac:dyDescent="0.25">
      <c r="A89" s="170"/>
      <c r="B89" s="555" t="s">
        <v>17</v>
      </c>
      <c r="C89" s="31" t="s">
        <v>4003</v>
      </c>
      <c r="D89" s="16" t="s">
        <v>106</v>
      </c>
      <c r="E89" s="12"/>
      <c r="F89" s="160"/>
      <c r="G89" s="159"/>
      <c r="H89" s="256"/>
    </row>
    <row r="90" spans="1:11" hidden="1" x14ac:dyDescent="0.25">
      <c r="A90" s="170"/>
      <c r="B90" s="555" t="s">
        <v>18</v>
      </c>
      <c r="C90" s="31" t="s">
        <v>4004</v>
      </c>
      <c r="D90" s="16" t="s">
        <v>106</v>
      </c>
      <c r="E90" s="12"/>
      <c r="F90" s="160"/>
      <c r="G90" s="159"/>
      <c r="H90" s="256"/>
    </row>
    <row r="91" spans="1:11" ht="25.5" hidden="1" x14ac:dyDescent="0.25">
      <c r="A91" s="170"/>
      <c r="B91" s="555" t="s">
        <v>3999</v>
      </c>
      <c r="C91" s="31" t="s">
        <v>4000</v>
      </c>
      <c r="D91" s="16" t="s">
        <v>106</v>
      </c>
      <c r="E91" s="572"/>
      <c r="F91" s="160"/>
      <c r="G91" s="159"/>
      <c r="H91" s="256"/>
      <c r="I91" s="36"/>
      <c r="J91" s="573" t="s">
        <v>4005</v>
      </c>
      <c r="K91" s="282"/>
    </row>
    <row r="92" spans="1:11" hidden="1" x14ac:dyDescent="0.25">
      <c r="A92" s="170"/>
      <c r="B92" s="555" t="s">
        <v>125</v>
      </c>
      <c r="C92" s="31" t="s">
        <v>4001</v>
      </c>
      <c r="D92" s="16" t="s">
        <v>106</v>
      </c>
      <c r="E92" s="572"/>
      <c r="F92" s="160"/>
      <c r="G92" s="159">
        <f t="shared" ref="G92:G95" si="6">E92*F92</f>
        <v>0</v>
      </c>
      <c r="H92" s="256"/>
      <c r="I92" s="17" t="s">
        <v>4006</v>
      </c>
      <c r="J92" s="282" t="s">
        <v>4007</v>
      </c>
      <c r="K92" s="574" t="e">
        <f>ROUNDUP(1*0.3*((#REF!*1000/24))+(#REF!*1000/24),-1)</f>
        <v>#REF!</v>
      </c>
    </row>
    <row r="93" spans="1:11" hidden="1" x14ac:dyDescent="0.25">
      <c r="A93" s="170"/>
      <c r="B93" s="555" t="s">
        <v>128</v>
      </c>
      <c r="C93" s="31" t="s">
        <v>4002</v>
      </c>
      <c r="D93" s="16" t="s">
        <v>106</v>
      </c>
      <c r="E93" s="572"/>
      <c r="F93" s="160"/>
      <c r="G93" s="159">
        <f t="shared" si="6"/>
        <v>0</v>
      </c>
      <c r="H93" s="256"/>
      <c r="I93" s="17" t="s">
        <v>4008</v>
      </c>
      <c r="J93" s="282" t="s">
        <v>4009</v>
      </c>
      <c r="K93" s="574" t="e">
        <f>ROUNDUP(1*0.6*((#REF!*1000/24)),-1)</f>
        <v>#REF!</v>
      </c>
    </row>
    <row r="94" spans="1:11" hidden="1" x14ac:dyDescent="0.25">
      <c r="A94" s="170"/>
      <c r="B94" s="555" t="s">
        <v>17</v>
      </c>
      <c r="C94" s="31" t="s">
        <v>4003</v>
      </c>
      <c r="D94" s="16" t="s">
        <v>106</v>
      </c>
      <c r="E94" s="572"/>
      <c r="F94" s="160"/>
      <c r="G94" s="159">
        <f t="shared" si="6"/>
        <v>0</v>
      </c>
      <c r="H94" s="256"/>
      <c r="I94" s="17" t="s">
        <v>4010</v>
      </c>
      <c r="J94" s="282" t="s">
        <v>4011</v>
      </c>
      <c r="K94" s="574" t="e">
        <f>ROUNDUP((#REF!*1000/24)*2,-1)</f>
        <v>#REF!</v>
      </c>
    </row>
    <row r="95" spans="1:11" hidden="1" x14ac:dyDescent="0.25">
      <c r="A95" s="170"/>
      <c r="B95" s="555" t="s">
        <v>18</v>
      </c>
      <c r="C95" s="31" t="s">
        <v>4004</v>
      </c>
      <c r="D95" s="16" t="s">
        <v>106</v>
      </c>
      <c r="E95" s="572"/>
      <c r="F95" s="160"/>
      <c r="G95" s="159">
        <f t="shared" si="6"/>
        <v>0</v>
      </c>
      <c r="H95" s="256"/>
      <c r="I95" s="17" t="s">
        <v>4012</v>
      </c>
      <c r="J95" s="282" t="s">
        <v>4013</v>
      </c>
      <c r="K95" s="574" t="e">
        <f>ROUNDUP(1*0.1*((#REF!*1000/24)),-1)</f>
        <v>#REF!</v>
      </c>
    </row>
    <row r="96" spans="1:11" ht="38.5" hidden="1" x14ac:dyDescent="0.25">
      <c r="A96" s="170"/>
      <c r="B96" s="555" t="s">
        <v>4014</v>
      </c>
      <c r="C96" s="31" t="s">
        <v>4015</v>
      </c>
      <c r="D96" s="16" t="s">
        <v>106</v>
      </c>
      <c r="E96" s="16"/>
      <c r="F96" s="160"/>
      <c r="G96" s="159">
        <f>E96*F96</f>
        <v>0</v>
      </c>
      <c r="H96" s="256" t="s">
        <v>37</v>
      </c>
    </row>
    <row r="97" spans="1:8" ht="26" hidden="1" x14ac:dyDescent="0.25">
      <c r="A97" s="170"/>
      <c r="B97" s="555" t="s">
        <v>4016</v>
      </c>
      <c r="C97" s="31" t="s">
        <v>4017</v>
      </c>
      <c r="D97" s="16" t="s">
        <v>106</v>
      </c>
      <c r="E97" s="16"/>
      <c r="F97" s="160"/>
      <c r="G97" s="159">
        <f>E97*F97</f>
        <v>0</v>
      </c>
      <c r="H97" s="256" t="s">
        <v>37</v>
      </c>
    </row>
    <row r="98" spans="1:8" ht="25" hidden="1" x14ac:dyDescent="0.25">
      <c r="A98" s="170"/>
      <c r="B98" s="555" t="s">
        <v>4018</v>
      </c>
      <c r="C98" s="31" t="s">
        <v>4019</v>
      </c>
      <c r="D98" s="16" t="s">
        <v>86</v>
      </c>
      <c r="E98" s="16"/>
      <c r="F98" s="16"/>
      <c r="G98" s="159"/>
    </row>
    <row r="99" spans="1:8" ht="25" hidden="1" x14ac:dyDescent="0.25">
      <c r="A99" s="170"/>
      <c r="B99" s="555" t="s">
        <v>4020</v>
      </c>
      <c r="C99" s="31" t="s">
        <v>4021</v>
      </c>
      <c r="D99" s="16" t="s">
        <v>91</v>
      </c>
      <c r="E99" s="512"/>
      <c r="F99" s="560"/>
      <c r="G99" s="159">
        <f t="shared" ref="G99:G105" si="7">E99*F99</f>
        <v>0</v>
      </c>
    </row>
    <row r="100" spans="1:8" ht="25" hidden="1" x14ac:dyDescent="0.25">
      <c r="A100" s="170"/>
      <c r="B100" s="555" t="s">
        <v>4022</v>
      </c>
      <c r="C100" s="31" t="s">
        <v>4023</v>
      </c>
      <c r="D100" s="16" t="s">
        <v>106</v>
      </c>
      <c r="E100" s="16"/>
      <c r="F100" s="160"/>
      <c r="G100" s="159">
        <f t="shared" si="7"/>
        <v>0</v>
      </c>
    </row>
    <row r="101" spans="1:8" ht="25" hidden="1" x14ac:dyDescent="0.25">
      <c r="A101" s="170"/>
      <c r="B101" s="555" t="s">
        <v>4024</v>
      </c>
      <c r="C101" s="31" t="s">
        <v>4025</v>
      </c>
      <c r="D101" s="16" t="s">
        <v>106</v>
      </c>
      <c r="E101" s="16"/>
      <c r="F101" s="160"/>
      <c r="G101" s="159">
        <f t="shared" si="7"/>
        <v>0</v>
      </c>
    </row>
    <row r="102" spans="1:8" hidden="1" x14ac:dyDescent="0.25">
      <c r="A102" s="170"/>
      <c r="B102" s="555" t="s">
        <v>4026</v>
      </c>
      <c r="C102" s="31" t="s">
        <v>4027</v>
      </c>
      <c r="D102" s="16" t="s">
        <v>106</v>
      </c>
      <c r="E102" s="572"/>
      <c r="F102" s="160"/>
      <c r="G102" s="159">
        <f t="shared" si="7"/>
        <v>0</v>
      </c>
    </row>
    <row r="103" spans="1:8" ht="25" hidden="1" x14ac:dyDescent="0.25">
      <c r="A103" s="170"/>
      <c r="B103" s="555" t="s">
        <v>4028</v>
      </c>
      <c r="C103" s="31" t="s">
        <v>4029</v>
      </c>
      <c r="D103" s="16" t="s">
        <v>106</v>
      </c>
      <c r="E103" s="16"/>
      <c r="F103" s="160"/>
      <c r="G103" s="159">
        <f t="shared" si="7"/>
        <v>0</v>
      </c>
    </row>
    <row r="104" spans="1:8" ht="39" x14ac:dyDescent="0.25">
      <c r="A104" s="170" t="s">
        <v>4030</v>
      </c>
      <c r="B104" s="555"/>
      <c r="C104" s="557" t="s">
        <v>4031</v>
      </c>
      <c r="D104" s="16" t="s">
        <v>63</v>
      </c>
      <c r="E104" s="16">
        <v>0.6</v>
      </c>
      <c r="F104" s="156"/>
      <c r="G104" s="159">
        <f t="shared" si="7"/>
        <v>0</v>
      </c>
    </row>
    <row r="105" spans="1:8" ht="39" hidden="1" x14ac:dyDescent="0.25">
      <c r="A105" s="170" t="s">
        <v>4032</v>
      </c>
      <c r="B105" s="555"/>
      <c r="C105" s="557" t="s">
        <v>4033</v>
      </c>
      <c r="D105" s="16" t="s">
        <v>106</v>
      </c>
      <c r="E105" s="16"/>
      <c r="F105" s="160">
        <v>20000</v>
      </c>
      <c r="G105" s="159">
        <f t="shared" si="7"/>
        <v>0</v>
      </c>
    </row>
    <row r="106" spans="1:8" ht="26" hidden="1" x14ac:dyDescent="0.25">
      <c r="A106" s="170" t="s">
        <v>4034</v>
      </c>
      <c r="B106" s="555"/>
      <c r="C106" s="30" t="s">
        <v>4035</v>
      </c>
      <c r="D106" s="16"/>
      <c r="E106" s="16"/>
      <c r="F106" s="16"/>
      <c r="G106" s="158"/>
    </row>
    <row r="107" spans="1:8" ht="14.5" hidden="1" x14ac:dyDescent="0.25">
      <c r="A107" s="170"/>
      <c r="B107" s="555" t="s">
        <v>4036</v>
      </c>
      <c r="C107" s="31" t="s">
        <v>4037</v>
      </c>
      <c r="D107" s="16" t="s">
        <v>1737</v>
      </c>
      <c r="E107" s="16"/>
      <c r="F107" s="160">
        <v>78.333333333333329</v>
      </c>
      <c r="G107" s="159">
        <f>E107*F107</f>
        <v>0</v>
      </c>
    </row>
    <row r="108" spans="1:8" ht="14.5" hidden="1" x14ac:dyDescent="0.25">
      <c r="A108" s="170"/>
      <c r="B108" s="555" t="s">
        <v>4038</v>
      </c>
      <c r="C108" s="31" t="s">
        <v>4039</v>
      </c>
      <c r="D108" s="16" t="s">
        <v>1737</v>
      </c>
      <c r="E108" s="16"/>
      <c r="F108" s="160">
        <v>78.333333333333329</v>
      </c>
      <c r="G108" s="159">
        <f>E108*F108</f>
        <v>0</v>
      </c>
    </row>
    <row r="109" spans="1:8" ht="14.5" hidden="1" x14ac:dyDescent="0.25">
      <c r="A109" s="170"/>
      <c r="B109" s="555" t="s">
        <v>4040</v>
      </c>
      <c r="C109" s="31" t="s">
        <v>4041</v>
      </c>
      <c r="D109" s="16" t="s">
        <v>1737</v>
      </c>
      <c r="E109" s="16"/>
      <c r="F109" s="160">
        <v>46.666666666666664</v>
      </c>
      <c r="G109" s="159">
        <f>E109*F109</f>
        <v>0</v>
      </c>
    </row>
    <row r="110" spans="1:8" ht="13" hidden="1" x14ac:dyDescent="0.25">
      <c r="A110" s="575" t="s">
        <v>4042</v>
      </c>
      <c r="B110" s="555"/>
      <c r="C110" s="30" t="s">
        <v>4043</v>
      </c>
      <c r="D110" s="16" t="s">
        <v>106</v>
      </c>
      <c r="E110" s="572"/>
      <c r="F110" s="160">
        <v>3.8366666666666664</v>
      </c>
      <c r="G110" s="159">
        <f>E110*F110</f>
        <v>0</v>
      </c>
    </row>
    <row r="111" spans="1:8" x14ac:dyDescent="0.25">
      <c r="A111" s="555"/>
      <c r="B111" s="555"/>
      <c r="C111" s="576"/>
      <c r="D111" s="16"/>
      <c r="E111" s="16"/>
      <c r="F111" s="160"/>
      <c r="G111" s="159"/>
    </row>
    <row r="112" spans="1:8" ht="13" x14ac:dyDescent="0.25">
      <c r="A112" s="555"/>
      <c r="B112" s="555"/>
      <c r="C112" s="29"/>
      <c r="D112" s="16"/>
      <c r="E112" s="16"/>
      <c r="F112" s="160"/>
      <c r="G112" s="159"/>
    </row>
    <row r="113" spans="1:7" x14ac:dyDescent="0.25">
      <c r="A113" s="15"/>
      <c r="B113" s="15"/>
      <c r="C113" s="567"/>
      <c r="D113" s="16"/>
      <c r="E113" s="16"/>
      <c r="F113" s="160"/>
      <c r="G113" s="159"/>
    </row>
    <row r="114" spans="1:7" x14ac:dyDescent="0.25">
      <c r="A114" s="152" t="s">
        <v>172</v>
      </c>
      <c r="B114" s="152"/>
      <c r="C114" s="152"/>
      <c r="D114" s="148"/>
      <c r="E114" s="154"/>
      <c r="F114" s="166"/>
      <c r="G114" s="141">
        <f>SUM(G5:G113)</f>
        <v>0</v>
      </c>
    </row>
    <row r="1048390" spans="4:4" x14ac:dyDescent="0.25">
      <c r="D1048390" s="11"/>
    </row>
  </sheetData>
  <sheetProtection algorithmName="SHA-512" hashValue="1AxoNFlJ8bQZrLxUMHhYGPl06x29be4d7exoSOJur9oIQKWh1tWxqx7ULKxdqmSeljIy+WkreTVhUpwGSusKfQ==" saltValue="VojAMTQXLt3Ehfy4v7erZw==" spinCount="100000" sheet="1" objects="1" scenarios="1" selectLockedCells="1"/>
  <mergeCells count="1">
    <mergeCell ref="D1:G1"/>
  </mergeCells>
  <phoneticPr fontId="8" type="noConversion"/>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34407-43DF-44B6-B751-133579219704}">
  <dimension ref="A1:I1048330"/>
  <sheetViews>
    <sheetView view="pageBreakPreview" zoomScaleNormal="100" zoomScaleSheetLayoutView="100" workbookViewId="0">
      <selection activeCell="E24" sqref="E24"/>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4044</v>
      </c>
      <c r="B1" s="42"/>
      <c r="C1" s="42"/>
      <c r="D1" s="42"/>
      <c r="E1" s="653" t="s">
        <v>4045</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78"/>
      <c r="H3" s="74"/>
    </row>
    <row r="4" spans="1:9" x14ac:dyDescent="0.25">
      <c r="A4" s="161"/>
      <c r="B4" s="161"/>
      <c r="C4" s="162"/>
      <c r="D4" s="62"/>
      <c r="E4" s="16"/>
      <c r="F4" s="16"/>
      <c r="G4" s="160"/>
      <c r="H4" s="159"/>
    </row>
    <row r="5" spans="1:9" ht="13" x14ac:dyDescent="0.25">
      <c r="A5" s="161" t="s">
        <v>4046</v>
      </c>
      <c r="B5" s="161"/>
      <c r="C5" s="162"/>
      <c r="D5" s="127" t="s">
        <v>4047</v>
      </c>
      <c r="E5" s="16"/>
      <c r="F5" s="16"/>
      <c r="G5" s="160"/>
      <c r="H5" s="159"/>
    </row>
    <row r="6" spans="1:9" ht="14.5" x14ac:dyDescent="0.25">
      <c r="A6" s="161"/>
      <c r="B6" s="161" t="s">
        <v>4048</v>
      </c>
      <c r="C6" s="162"/>
      <c r="D6" s="58" t="s">
        <v>4049</v>
      </c>
      <c r="E6" s="129" t="s">
        <v>1737</v>
      </c>
      <c r="F6" s="129"/>
      <c r="G6" s="156"/>
      <c r="H6" s="159">
        <f>F6*G6</f>
        <v>0</v>
      </c>
    </row>
    <row r="7" spans="1:9" ht="14.5" x14ac:dyDescent="0.25">
      <c r="A7" s="161"/>
      <c r="B7" s="161" t="s">
        <v>4050</v>
      </c>
      <c r="C7" s="162"/>
      <c r="D7" s="58" t="s">
        <v>4051</v>
      </c>
      <c r="E7" s="129" t="s">
        <v>1737</v>
      </c>
      <c r="F7" s="129"/>
      <c r="G7" s="156"/>
      <c r="H7" s="159">
        <f>F7*G7</f>
        <v>0</v>
      </c>
    </row>
    <row r="8" spans="1:9" ht="26" x14ac:dyDescent="0.25">
      <c r="A8" s="161" t="s">
        <v>4052</v>
      </c>
      <c r="B8" s="161"/>
      <c r="C8" s="162"/>
      <c r="D8" s="127" t="s">
        <v>4053</v>
      </c>
      <c r="E8" s="16"/>
      <c r="F8" s="16"/>
      <c r="G8" s="160"/>
      <c r="H8" s="159"/>
    </row>
    <row r="9" spans="1:9" x14ac:dyDescent="0.25">
      <c r="A9" s="161"/>
      <c r="B9" s="161" t="s">
        <v>4054</v>
      </c>
      <c r="C9" s="162"/>
      <c r="D9" s="58" t="s">
        <v>4055</v>
      </c>
      <c r="E9" s="129" t="s">
        <v>127</v>
      </c>
      <c r="F9" s="129"/>
      <c r="G9" s="156"/>
      <c r="H9" s="159">
        <f>F9*G9</f>
        <v>0</v>
      </c>
    </row>
    <row r="10" spans="1:9" x14ac:dyDescent="0.25">
      <c r="A10" s="161"/>
      <c r="B10" s="161" t="s">
        <v>4056</v>
      </c>
      <c r="C10" s="162"/>
      <c r="D10" s="58" t="s">
        <v>137</v>
      </c>
      <c r="E10" s="129" t="s">
        <v>127</v>
      </c>
      <c r="F10" s="129"/>
      <c r="G10" s="156"/>
      <c r="H10" s="159">
        <f>F10*G10</f>
        <v>0</v>
      </c>
    </row>
    <row r="11" spans="1:9" ht="13" x14ac:dyDescent="0.25">
      <c r="A11" s="161" t="s">
        <v>4057</v>
      </c>
      <c r="B11" s="161"/>
      <c r="C11" s="162"/>
      <c r="D11" s="127" t="s">
        <v>4058</v>
      </c>
      <c r="E11" s="129"/>
      <c r="F11" s="129"/>
      <c r="G11" s="156"/>
      <c r="H11" s="159"/>
    </row>
    <row r="12" spans="1:9" x14ac:dyDescent="0.25">
      <c r="A12" s="161"/>
      <c r="B12" s="161" t="s">
        <v>4059</v>
      </c>
      <c r="C12" s="162"/>
      <c r="D12" s="58" t="s">
        <v>4060</v>
      </c>
      <c r="E12" s="129" t="s">
        <v>60</v>
      </c>
      <c r="F12" s="129"/>
      <c r="G12" s="156"/>
      <c r="H12" s="159">
        <f>F12*G12</f>
        <v>0</v>
      </c>
    </row>
    <row r="13" spans="1:9" x14ac:dyDescent="0.25">
      <c r="A13" s="161"/>
      <c r="B13" s="161" t="s">
        <v>4061</v>
      </c>
      <c r="C13" s="162"/>
      <c r="D13" s="58" t="s">
        <v>4062</v>
      </c>
      <c r="E13" s="129" t="s">
        <v>60</v>
      </c>
      <c r="F13" s="129"/>
      <c r="G13" s="156"/>
      <c r="H13" s="159">
        <f>F13*G13</f>
        <v>0</v>
      </c>
    </row>
    <row r="14" spans="1:9" ht="25" x14ac:dyDescent="0.25">
      <c r="A14" s="161"/>
      <c r="B14" s="161" t="s">
        <v>4063</v>
      </c>
      <c r="C14" s="162"/>
      <c r="D14" s="82" t="s">
        <v>4064</v>
      </c>
      <c r="E14" s="16"/>
      <c r="F14" s="16"/>
      <c r="G14" s="160"/>
      <c r="H14" s="159"/>
    </row>
    <row r="15" spans="1:9" ht="25" x14ac:dyDescent="0.25">
      <c r="A15" s="161"/>
      <c r="B15" s="161"/>
      <c r="C15" s="162" t="s">
        <v>125</v>
      </c>
      <c r="D15" s="82" t="s">
        <v>4065</v>
      </c>
      <c r="E15" s="129" t="s">
        <v>66</v>
      </c>
      <c r="F15" s="129"/>
      <c r="G15" s="156"/>
      <c r="H15" s="159">
        <f>F15*G15</f>
        <v>0</v>
      </c>
    </row>
    <row r="16" spans="1:9" ht="25" x14ac:dyDescent="0.25">
      <c r="A16" s="161"/>
      <c r="B16" s="161"/>
      <c r="C16" s="162" t="s">
        <v>128</v>
      </c>
      <c r="D16" s="82" t="s">
        <v>4066</v>
      </c>
      <c r="E16" s="129" t="s">
        <v>66</v>
      </c>
      <c r="F16" s="129"/>
      <c r="G16" s="156"/>
      <c r="H16" s="159">
        <f>F16*G16</f>
        <v>0</v>
      </c>
    </row>
    <row r="17" spans="1:9" ht="37.5" x14ac:dyDescent="0.25">
      <c r="A17" s="161"/>
      <c r="B17" s="161" t="s">
        <v>4067</v>
      </c>
      <c r="C17" s="162"/>
      <c r="D17" s="128" t="s">
        <v>4068</v>
      </c>
      <c r="E17" s="129" t="s">
        <v>66</v>
      </c>
      <c r="F17" s="129"/>
      <c r="G17" s="156"/>
      <c r="H17" s="159">
        <f>F17*G17</f>
        <v>0</v>
      </c>
    </row>
    <row r="18" spans="1:9" ht="25" x14ac:dyDescent="0.25">
      <c r="A18" s="161"/>
      <c r="B18" s="161" t="s">
        <v>4069</v>
      </c>
      <c r="C18" s="162"/>
      <c r="D18" s="128" t="s">
        <v>4070</v>
      </c>
      <c r="E18" s="16"/>
      <c r="F18" s="16"/>
      <c r="G18" s="160"/>
      <c r="H18" s="159"/>
    </row>
    <row r="19" spans="1:9" x14ac:dyDescent="0.25">
      <c r="A19" s="161"/>
      <c r="B19" s="161"/>
      <c r="C19" s="162" t="s">
        <v>125</v>
      </c>
      <c r="D19" s="58" t="s">
        <v>4071</v>
      </c>
      <c r="E19" s="129" t="s">
        <v>76</v>
      </c>
      <c r="F19" s="129"/>
      <c r="G19" s="156"/>
      <c r="H19" s="159">
        <f t="shared" ref="H19:H24" si="0">F19*G19</f>
        <v>0</v>
      </c>
    </row>
    <row r="20" spans="1:9" x14ac:dyDescent="0.25">
      <c r="A20" s="161"/>
      <c r="B20" s="161"/>
      <c r="C20" s="162" t="s">
        <v>128</v>
      </c>
      <c r="D20" s="82" t="s">
        <v>4072</v>
      </c>
      <c r="E20" s="129" t="s">
        <v>76</v>
      </c>
      <c r="F20" s="129"/>
      <c r="G20" s="156"/>
      <c r="H20" s="159">
        <f t="shared" si="0"/>
        <v>0</v>
      </c>
    </row>
    <row r="21" spans="1:9" x14ac:dyDescent="0.25">
      <c r="A21" s="86"/>
      <c r="B21" s="161"/>
      <c r="C21" s="162" t="s">
        <v>17</v>
      </c>
      <c r="D21" s="82" t="s">
        <v>4073</v>
      </c>
      <c r="E21" s="129" t="s">
        <v>76</v>
      </c>
      <c r="F21" s="129"/>
      <c r="G21" s="156"/>
      <c r="H21" s="159">
        <f t="shared" si="0"/>
        <v>0</v>
      </c>
    </row>
    <row r="22" spans="1:9" x14ac:dyDescent="0.25">
      <c r="A22" s="86"/>
      <c r="B22" s="161"/>
      <c r="C22" s="162" t="s">
        <v>18</v>
      </c>
      <c r="D22" s="82" t="s">
        <v>4074</v>
      </c>
      <c r="E22" s="129" t="s">
        <v>76</v>
      </c>
      <c r="F22" s="129"/>
      <c r="G22" s="156"/>
      <c r="H22" s="159">
        <f t="shared" si="0"/>
        <v>0</v>
      </c>
    </row>
    <row r="23" spans="1:9" x14ac:dyDescent="0.25">
      <c r="A23" s="86"/>
      <c r="B23" s="161"/>
      <c r="C23" s="162" t="s">
        <v>19</v>
      </c>
      <c r="D23" s="82" t="s">
        <v>4075</v>
      </c>
      <c r="E23" s="129" t="s">
        <v>76</v>
      </c>
      <c r="F23" s="129"/>
      <c r="G23" s="156"/>
      <c r="H23" s="159">
        <f t="shared" si="0"/>
        <v>0</v>
      </c>
    </row>
    <row r="24" spans="1:9" ht="25" x14ac:dyDescent="0.25">
      <c r="A24" s="86"/>
      <c r="B24" s="161"/>
      <c r="C24" s="162" t="s">
        <v>133</v>
      </c>
      <c r="D24" s="82" t="s">
        <v>4076</v>
      </c>
      <c r="E24" s="129" t="s">
        <v>76</v>
      </c>
      <c r="F24" s="129"/>
      <c r="G24" s="156"/>
      <c r="H24" s="159">
        <f t="shared" si="0"/>
        <v>0</v>
      </c>
      <c r="I24" s="255" t="s">
        <v>37</v>
      </c>
    </row>
    <row r="25" spans="1:9" ht="13" x14ac:dyDescent="0.3">
      <c r="A25" s="86" t="s">
        <v>4077</v>
      </c>
      <c r="B25" s="161"/>
      <c r="C25" s="162"/>
      <c r="D25" s="99" t="s">
        <v>4078</v>
      </c>
      <c r="E25" s="16"/>
      <c r="F25" s="16"/>
      <c r="G25" s="160"/>
      <c r="H25" s="159"/>
    </row>
    <row r="26" spans="1:9" ht="26" x14ac:dyDescent="0.25">
      <c r="A26" s="86"/>
      <c r="B26" s="161" t="s">
        <v>4079</v>
      </c>
      <c r="C26" s="162"/>
      <c r="D26" s="230" t="s">
        <v>4080</v>
      </c>
      <c r="E26" s="129" t="s">
        <v>60</v>
      </c>
      <c r="F26" s="129"/>
      <c r="G26" s="156"/>
      <c r="H26" s="159">
        <f>F26*G26</f>
        <v>0</v>
      </c>
      <c r="I26" s="255" t="s">
        <v>37</v>
      </c>
    </row>
    <row r="27" spans="1:9" x14ac:dyDescent="0.25">
      <c r="A27" s="86"/>
      <c r="B27" s="161" t="s">
        <v>4081</v>
      </c>
      <c r="C27" s="162"/>
      <c r="D27" s="241" t="s">
        <v>4082</v>
      </c>
      <c r="E27" s="16"/>
      <c r="F27" s="16"/>
      <c r="G27" s="160"/>
      <c r="H27" s="159"/>
    </row>
    <row r="28" spans="1:9" ht="14.5" x14ac:dyDescent="0.25">
      <c r="A28" s="86"/>
      <c r="B28" s="161"/>
      <c r="C28" s="162" t="s">
        <v>125</v>
      </c>
      <c r="D28" s="230" t="s">
        <v>4083</v>
      </c>
      <c r="E28" s="129" t="s">
        <v>1737</v>
      </c>
      <c r="F28" s="129"/>
      <c r="G28" s="156"/>
      <c r="H28" s="159">
        <f>F28*G28</f>
        <v>0</v>
      </c>
      <c r="I28" s="255" t="s">
        <v>37</v>
      </c>
    </row>
    <row r="29" spans="1:9" ht="14.5" x14ac:dyDescent="0.25">
      <c r="A29" s="86"/>
      <c r="B29" s="161"/>
      <c r="C29" s="162" t="s">
        <v>128</v>
      </c>
      <c r="D29" s="230" t="s">
        <v>4084</v>
      </c>
      <c r="E29" s="129" t="s">
        <v>1737</v>
      </c>
      <c r="F29" s="129"/>
      <c r="G29" s="156"/>
      <c r="H29" s="159">
        <f>F29*G29</f>
        <v>0</v>
      </c>
    </row>
    <row r="30" spans="1:9" x14ac:dyDescent="0.25">
      <c r="A30" s="86"/>
      <c r="B30" s="161" t="s">
        <v>4085</v>
      </c>
      <c r="C30" s="162"/>
      <c r="D30" s="241" t="s">
        <v>4086</v>
      </c>
      <c r="E30" s="16"/>
      <c r="F30" s="16"/>
      <c r="G30" s="160"/>
      <c r="H30" s="159"/>
    </row>
    <row r="31" spans="1:9" ht="25" x14ac:dyDescent="0.25">
      <c r="A31" s="86"/>
      <c r="B31" s="161"/>
      <c r="C31" s="162" t="s">
        <v>125</v>
      </c>
      <c r="D31" s="241" t="s">
        <v>4087</v>
      </c>
      <c r="E31" s="129" t="s">
        <v>73</v>
      </c>
      <c r="F31" s="129"/>
      <c r="G31" s="156"/>
      <c r="H31" s="159">
        <f t="shared" ref="H31:H40" si="1">F31*G31</f>
        <v>0</v>
      </c>
    </row>
    <row r="32" spans="1:9" x14ac:dyDescent="0.25">
      <c r="A32" s="86"/>
      <c r="B32" s="161"/>
      <c r="C32" s="162" t="s">
        <v>128</v>
      </c>
      <c r="D32" s="241" t="s">
        <v>4088</v>
      </c>
      <c r="E32" s="129" t="s">
        <v>73</v>
      </c>
      <c r="F32" s="129"/>
      <c r="G32" s="156"/>
      <c r="H32" s="159">
        <f t="shared" si="1"/>
        <v>0</v>
      </c>
    </row>
    <row r="33" spans="1:9" x14ac:dyDescent="0.25">
      <c r="A33" s="86"/>
      <c r="B33" s="161"/>
      <c r="C33" s="162" t="s">
        <v>17</v>
      </c>
      <c r="D33" s="241" t="s">
        <v>4089</v>
      </c>
      <c r="E33" s="129" t="s">
        <v>60</v>
      </c>
      <c r="F33" s="129"/>
      <c r="G33" s="156"/>
      <c r="H33" s="159">
        <f t="shared" si="1"/>
        <v>0</v>
      </c>
    </row>
    <row r="34" spans="1:9" ht="25" x14ac:dyDescent="0.25">
      <c r="A34" s="86"/>
      <c r="B34" s="161" t="s">
        <v>4090</v>
      </c>
      <c r="C34" s="162"/>
      <c r="D34" s="241" t="s">
        <v>4091</v>
      </c>
      <c r="E34" s="129" t="s">
        <v>60</v>
      </c>
      <c r="F34" s="129"/>
      <c r="G34" s="156"/>
      <c r="H34" s="159">
        <f t="shared" si="1"/>
        <v>0</v>
      </c>
    </row>
    <row r="35" spans="1:9" ht="14.5" x14ac:dyDescent="0.25">
      <c r="A35" s="86"/>
      <c r="B35" s="161" t="s">
        <v>4092</v>
      </c>
      <c r="C35" s="162"/>
      <c r="D35" s="241" t="s">
        <v>4093</v>
      </c>
      <c r="E35" s="129" t="s">
        <v>1737</v>
      </c>
      <c r="F35" s="129"/>
      <c r="G35" s="156"/>
      <c r="H35" s="159">
        <f t="shared" si="1"/>
        <v>0</v>
      </c>
    </row>
    <row r="36" spans="1:9" ht="13" x14ac:dyDescent="0.25">
      <c r="A36" s="86"/>
      <c r="B36" s="161" t="s">
        <v>4094</v>
      </c>
      <c r="C36" s="162"/>
      <c r="D36" s="241" t="s">
        <v>4095</v>
      </c>
      <c r="E36" s="227"/>
      <c r="F36" s="129"/>
      <c r="G36" s="156"/>
      <c r="H36" s="159">
        <f t="shared" si="1"/>
        <v>0</v>
      </c>
      <c r="I36" s="255" t="s">
        <v>37</v>
      </c>
    </row>
    <row r="37" spans="1:9" ht="26" x14ac:dyDescent="0.25">
      <c r="A37" s="86" t="s">
        <v>4096</v>
      </c>
      <c r="B37" s="161"/>
      <c r="C37" s="162"/>
      <c r="D37" s="127" t="s">
        <v>4097</v>
      </c>
      <c r="E37" s="129" t="s">
        <v>83</v>
      </c>
      <c r="F37" s="129"/>
      <c r="G37" s="156"/>
      <c r="H37" s="159">
        <f t="shared" si="1"/>
        <v>0</v>
      </c>
    </row>
    <row r="38" spans="1:9" ht="26" x14ac:dyDescent="0.25">
      <c r="A38" s="86" t="s">
        <v>4098</v>
      </c>
      <c r="B38" s="161"/>
      <c r="C38" s="162"/>
      <c r="D38" s="127" t="s">
        <v>4099</v>
      </c>
      <c r="E38" s="129" t="s">
        <v>83</v>
      </c>
      <c r="F38" s="129"/>
      <c r="G38" s="156"/>
      <c r="H38" s="159">
        <f t="shared" si="1"/>
        <v>0</v>
      </c>
    </row>
    <row r="39" spans="1:9" ht="13" x14ac:dyDescent="0.25">
      <c r="A39" s="86" t="s">
        <v>4100</v>
      </c>
      <c r="B39" s="161"/>
      <c r="C39" s="162"/>
      <c r="D39" s="127" t="s">
        <v>4101</v>
      </c>
      <c r="E39" s="129" t="s">
        <v>60</v>
      </c>
      <c r="F39" s="129"/>
      <c r="G39" s="156"/>
      <c r="H39" s="159">
        <f t="shared" si="1"/>
        <v>0</v>
      </c>
    </row>
    <row r="40" spans="1:9" ht="26" x14ac:dyDescent="0.25">
      <c r="A40" s="86" t="s">
        <v>4102</v>
      </c>
      <c r="B40" s="161"/>
      <c r="C40" s="162"/>
      <c r="D40" s="242" t="s">
        <v>4103</v>
      </c>
      <c r="E40" s="129" t="s">
        <v>73</v>
      </c>
      <c r="F40" s="129"/>
      <c r="G40" s="156"/>
      <c r="H40" s="159">
        <f t="shared" si="1"/>
        <v>0</v>
      </c>
      <c r="I40" s="255" t="s">
        <v>37</v>
      </c>
    </row>
    <row r="41" spans="1:9" ht="13" x14ac:dyDescent="0.25">
      <c r="A41" s="86" t="s">
        <v>4104</v>
      </c>
      <c r="B41" s="161"/>
      <c r="C41" s="162"/>
      <c r="D41" s="127" t="s">
        <v>4105</v>
      </c>
      <c r="E41" s="16"/>
      <c r="F41" s="16"/>
      <c r="G41" s="160"/>
      <c r="H41" s="159"/>
    </row>
    <row r="42" spans="1:9" x14ac:dyDescent="0.25">
      <c r="A42" s="86"/>
      <c r="B42" s="161" t="s">
        <v>4106</v>
      </c>
      <c r="C42" s="162"/>
      <c r="D42" s="230" t="s">
        <v>4107</v>
      </c>
      <c r="E42" s="16"/>
      <c r="F42" s="16"/>
      <c r="G42" s="160"/>
      <c r="H42" s="159"/>
    </row>
    <row r="43" spans="1:9" ht="13" x14ac:dyDescent="0.25">
      <c r="A43" s="86"/>
      <c r="B43" s="161"/>
      <c r="C43" s="162" t="s">
        <v>125</v>
      </c>
      <c r="D43" s="230" t="s">
        <v>4108</v>
      </c>
      <c r="E43" s="129" t="s">
        <v>106</v>
      </c>
      <c r="F43" s="129"/>
      <c r="G43" s="156"/>
      <c r="H43" s="159">
        <f>F43*G43</f>
        <v>0</v>
      </c>
      <c r="I43" s="255" t="s">
        <v>37</v>
      </c>
    </row>
    <row r="44" spans="1:9" ht="13" x14ac:dyDescent="0.25">
      <c r="A44" s="86"/>
      <c r="B44" s="161"/>
      <c r="C44" s="162" t="s">
        <v>128</v>
      </c>
      <c r="D44" s="230" t="s">
        <v>4109</v>
      </c>
      <c r="E44" s="129" t="s">
        <v>106</v>
      </c>
      <c r="F44" s="129"/>
      <c r="G44" s="156"/>
      <c r="H44" s="159">
        <f>F44*G44</f>
        <v>0</v>
      </c>
      <c r="I44" s="255" t="s">
        <v>37</v>
      </c>
    </row>
    <row r="45" spans="1:9" x14ac:dyDescent="0.25">
      <c r="A45" s="86"/>
      <c r="B45" s="161" t="s">
        <v>4110</v>
      </c>
      <c r="C45" s="162"/>
      <c r="D45" s="82" t="s">
        <v>4111</v>
      </c>
      <c r="E45" s="16"/>
      <c r="F45" s="16"/>
      <c r="G45" s="160"/>
      <c r="H45" s="159"/>
    </row>
    <row r="46" spans="1:9" x14ac:dyDescent="0.25">
      <c r="A46" s="86"/>
      <c r="B46" s="161"/>
      <c r="C46" s="162" t="s">
        <v>125</v>
      </c>
      <c r="D46" s="58" t="s">
        <v>4112</v>
      </c>
      <c r="E46" s="129" t="s">
        <v>106</v>
      </c>
      <c r="F46" s="129"/>
      <c r="G46" s="156"/>
      <c r="H46" s="159">
        <f>F46*G46</f>
        <v>0</v>
      </c>
    </row>
    <row r="47" spans="1:9" x14ac:dyDescent="0.25">
      <c r="A47" s="86"/>
      <c r="B47" s="161"/>
      <c r="C47" s="162" t="s">
        <v>128</v>
      </c>
      <c r="D47" s="58" t="s">
        <v>4113</v>
      </c>
      <c r="E47" s="129" t="s">
        <v>106</v>
      </c>
      <c r="F47" s="129"/>
      <c r="G47" s="156"/>
      <c r="H47" s="159">
        <f>F47*G47</f>
        <v>0</v>
      </c>
    </row>
    <row r="48" spans="1:9" ht="13" x14ac:dyDescent="0.25">
      <c r="A48" s="86" t="s">
        <v>4114</v>
      </c>
      <c r="B48" s="161"/>
      <c r="C48" s="162"/>
      <c r="D48" s="127" t="s">
        <v>4115</v>
      </c>
      <c r="E48" s="129" t="s">
        <v>86</v>
      </c>
      <c r="F48" s="16" t="s">
        <v>87</v>
      </c>
      <c r="G48" s="160" t="s">
        <v>88</v>
      </c>
      <c r="H48" s="157"/>
    </row>
    <row r="49" spans="1:8" ht="26" x14ac:dyDescent="0.25">
      <c r="A49" s="86" t="s">
        <v>4116</v>
      </c>
      <c r="B49" s="161"/>
      <c r="C49" s="162"/>
      <c r="D49" s="81" t="s">
        <v>4117</v>
      </c>
      <c r="E49" s="129" t="s">
        <v>60</v>
      </c>
      <c r="F49" s="129"/>
      <c r="G49" s="156"/>
      <c r="H49" s="159">
        <f>F49*G49</f>
        <v>0</v>
      </c>
    </row>
    <row r="50" spans="1:8" ht="14.5" x14ac:dyDescent="0.25">
      <c r="A50" s="86" t="s">
        <v>4118</v>
      </c>
      <c r="B50" s="161"/>
      <c r="C50" s="162"/>
      <c r="D50" s="81" t="s">
        <v>4119</v>
      </c>
      <c r="E50" s="129" t="s">
        <v>1737</v>
      </c>
      <c r="F50" s="129"/>
      <c r="G50" s="156"/>
      <c r="H50" s="159">
        <f>F50*G50</f>
        <v>0</v>
      </c>
    </row>
    <row r="51" spans="1:8" x14ac:dyDescent="0.25">
      <c r="A51" s="115"/>
      <c r="B51" s="161"/>
      <c r="C51" s="162"/>
      <c r="D51" s="187"/>
      <c r="E51" s="16"/>
      <c r="F51" s="16"/>
      <c r="G51" s="160"/>
      <c r="H51" s="159"/>
    </row>
    <row r="52" spans="1:8" ht="13" x14ac:dyDescent="0.25">
      <c r="A52" s="161"/>
      <c r="B52" s="161"/>
      <c r="C52" s="162"/>
      <c r="D52" s="125"/>
      <c r="E52" s="16"/>
      <c r="F52" s="16"/>
      <c r="G52" s="160"/>
      <c r="H52" s="159"/>
    </row>
    <row r="53" spans="1:8" x14ac:dyDescent="0.25">
      <c r="A53" s="62"/>
      <c r="B53" s="62"/>
      <c r="C53" s="129"/>
      <c r="D53" s="59"/>
      <c r="E53" s="16"/>
      <c r="F53" s="16"/>
      <c r="G53" s="160"/>
      <c r="H53" s="159"/>
    </row>
    <row r="54" spans="1:8" x14ac:dyDescent="0.25">
      <c r="A54" s="136" t="s">
        <v>172</v>
      </c>
      <c r="B54" s="136"/>
      <c r="C54" s="136"/>
      <c r="D54" s="136"/>
      <c r="E54" s="148"/>
      <c r="F54" s="154"/>
      <c r="G54" s="166"/>
      <c r="H54" s="141">
        <f>SUM(H5:H53)</f>
        <v>0</v>
      </c>
    </row>
    <row r="1048330" spans="5:5" x14ac:dyDescent="0.25">
      <c r="E1048330"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584C8-C606-45C8-8581-00A3E7139C0C}">
  <sheetPr>
    <tabColor rgb="FFFFFF00"/>
  </sheetPr>
  <dimension ref="A1:G1048310"/>
  <sheetViews>
    <sheetView view="pageBreakPreview" zoomScale="75" zoomScaleNormal="100" zoomScaleSheetLayoutView="100" workbookViewId="0">
      <selection activeCell="F9" sqref="F9"/>
    </sheetView>
  </sheetViews>
  <sheetFormatPr defaultColWidth="8.81640625" defaultRowHeight="12.5" x14ac:dyDescent="0.25"/>
  <cols>
    <col min="1" max="1" width="9.36328125" customWidth="1"/>
    <col min="2" max="2" width="10" bestFit="1" customWidth="1"/>
    <col min="3" max="3" width="40.6328125" customWidth="1"/>
    <col min="4" max="4" width="25.453125" bestFit="1" customWidth="1"/>
    <col min="5" max="7" width="20.6328125" customWidth="1"/>
    <col min="8" max="256" width="9.1796875"/>
    <col min="257" max="257" width="9.36328125" customWidth="1"/>
    <col min="258" max="258" width="6.6328125" customWidth="1"/>
    <col min="259" max="259" width="40.6328125" customWidth="1"/>
    <col min="260" max="263" width="9.36328125" customWidth="1"/>
    <col min="264" max="512" width="9.1796875"/>
    <col min="513" max="513" width="9.36328125" customWidth="1"/>
    <col min="514" max="514" width="6.6328125" customWidth="1"/>
    <col min="515" max="515" width="40.6328125" customWidth="1"/>
    <col min="516" max="519" width="9.36328125" customWidth="1"/>
    <col min="520" max="768" width="9.1796875"/>
    <col min="769" max="769" width="9.36328125" customWidth="1"/>
    <col min="770" max="770" width="6.6328125" customWidth="1"/>
    <col min="771" max="771" width="40.6328125" customWidth="1"/>
    <col min="772" max="775" width="9.36328125" customWidth="1"/>
    <col min="776" max="1024" width="9.1796875"/>
    <col min="1025" max="1025" width="9.36328125" customWidth="1"/>
    <col min="1026" max="1026" width="6.6328125" customWidth="1"/>
    <col min="1027" max="1027" width="40.6328125" customWidth="1"/>
    <col min="1028" max="1031" width="9.36328125" customWidth="1"/>
    <col min="1032" max="1280" width="9.1796875"/>
    <col min="1281" max="1281" width="9.36328125" customWidth="1"/>
    <col min="1282" max="1282" width="6.6328125" customWidth="1"/>
    <col min="1283" max="1283" width="40.6328125" customWidth="1"/>
    <col min="1284" max="1287" width="9.36328125" customWidth="1"/>
    <col min="1288" max="1536" width="9.1796875"/>
    <col min="1537" max="1537" width="9.36328125" customWidth="1"/>
    <col min="1538" max="1538" width="6.6328125" customWidth="1"/>
    <col min="1539" max="1539" width="40.6328125" customWidth="1"/>
    <col min="1540" max="1543" width="9.36328125" customWidth="1"/>
    <col min="1544" max="1792" width="9.1796875"/>
    <col min="1793" max="1793" width="9.36328125" customWidth="1"/>
    <col min="1794" max="1794" width="6.6328125" customWidth="1"/>
    <col min="1795" max="1795" width="40.6328125" customWidth="1"/>
    <col min="1796" max="1799" width="9.36328125" customWidth="1"/>
    <col min="1800" max="2048" width="9.1796875"/>
    <col min="2049" max="2049" width="9.36328125" customWidth="1"/>
    <col min="2050" max="2050" width="6.6328125" customWidth="1"/>
    <col min="2051" max="2051" width="40.6328125" customWidth="1"/>
    <col min="2052" max="2055" width="9.36328125" customWidth="1"/>
    <col min="2056" max="2304" width="9.1796875"/>
    <col min="2305" max="2305" width="9.36328125" customWidth="1"/>
    <col min="2306" max="2306" width="6.6328125" customWidth="1"/>
    <col min="2307" max="2307" width="40.6328125" customWidth="1"/>
    <col min="2308" max="2311" width="9.36328125" customWidth="1"/>
    <col min="2312" max="2560" width="9.1796875"/>
    <col min="2561" max="2561" width="9.36328125" customWidth="1"/>
    <col min="2562" max="2562" width="6.6328125" customWidth="1"/>
    <col min="2563" max="2563" width="40.6328125" customWidth="1"/>
    <col min="2564" max="2567" width="9.36328125" customWidth="1"/>
    <col min="2568" max="2816" width="9.1796875"/>
    <col min="2817" max="2817" width="9.36328125" customWidth="1"/>
    <col min="2818" max="2818" width="6.6328125" customWidth="1"/>
    <col min="2819" max="2819" width="40.6328125" customWidth="1"/>
    <col min="2820" max="2823" width="9.36328125" customWidth="1"/>
    <col min="2824" max="3072" width="9.1796875"/>
    <col min="3073" max="3073" width="9.36328125" customWidth="1"/>
    <col min="3074" max="3074" width="6.6328125" customWidth="1"/>
    <col min="3075" max="3075" width="40.6328125" customWidth="1"/>
    <col min="3076" max="3079" width="9.36328125" customWidth="1"/>
    <col min="3080" max="3328" width="9.1796875"/>
    <col min="3329" max="3329" width="9.36328125" customWidth="1"/>
    <col min="3330" max="3330" width="6.6328125" customWidth="1"/>
    <col min="3331" max="3331" width="40.6328125" customWidth="1"/>
    <col min="3332" max="3335" width="9.36328125" customWidth="1"/>
    <col min="3336" max="3584" width="9.1796875"/>
    <col min="3585" max="3585" width="9.36328125" customWidth="1"/>
    <col min="3586" max="3586" width="6.6328125" customWidth="1"/>
    <col min="3587" max="3587" width="40.6328125" customWidth="1"/>
    <col min="3588" max="3591" width="9.36328125" customWidth="1"/>
    <col min="3592" max="3840" width="9.1796875"/>
    <col min="3841" max="3841" width="9.36328125" customWidth="1"/>
    <col min="3842" max="3842" width="6.6328125" customWidth="1"/>
    <col min="3843" max="3843" width="40.6328125" customWidth="1"/>
    <col min="3844" max="3847" width="9.36328125" customWidth="1"/>
    <col min="3848" max="4096" width="9.1796875"/>
    <col min="4097" max="4097" width="9.36328125" customWidth="1"/>
    <col min="4098" max="4098" width="6.6328125" customWidth="1"/>
    <col min="4099" max="4099" width="40.6328125" customWidth="1"/>
    <col min="4100" max="4103" width="9.36328125" customWidth="1"/>
    <col min="4104" max="4352" width="9.1796875"/>
    <col min="4353" max="4353" width="9.36328125" customWidth="1"/>
    <col min="4354" max="4354" width="6.6328125" customWidth="1"/>
    <col min="4355" max="4355" width="40.6328125" customWidth="1"/>
    <col min="4356" max="4359" width="9.36328125" customWidth="1"/>
    <col min="4360" max="4608" width="9.1796875"/>
    <col min="4609" max="4609" width="9.36328125" customWidth="1"/>
    <col min="4610" max="4610" width="6.6328125" customWidth="1"/>
    <col min="4611" max="4611" width="40.6328125" customWidth="1"/>
    <col min="4612" max="4615" width="9.36328125" customWidth="1"/>
    <col min="4616" max="4864" width="9.1796875"/>
    <col min="4865" max="4865" width="9.36328125" customWidth="1"/>
    <col min="4866" max="4866" width="6.6328125" customWidth="1"/>
    <col min="4867" max="4867" width="40.6328125" customWidth="1"/>
    <col min="4868" max="4871" width="9.36328125" customWidth="1"/>
    <col min="4872" max="5120" width="9.1796875"/>
    <col min="5121" max="5121" width="9.36328125" customWidth="1"/>
    <col min="5122" max="5122" width="6.6328125" customWidth="1"/>
    <col min="5123" max="5123" width="40.6328125" customWidth="1"/>
    <col min="5124" max="5127" width="9.36328125" customWidth="1"/>
    <col min="5128" max="5376" width="9.1796875"/>
    <col min="5377" max="5377" width="9.36328125" customWidth="1"/>
    <col min="5378" max="5378" width="6.6328125" customWidth="1"/>
    <col min="5379" max="5379" width="40.6328125" customWidth="1"/>
    <col min="5380" max="5383" width="9.36328125" customWidth="1"/>
    <col min="5384" max="5632" width="9.1796875"/>
    <col min="5633" max="5633" width="9.36328125" customWidth="1"/>
    <col min="5634" max="5634" width="6.6328125" customWidth="1"/>
    <col min="5635" max="5635" width="40.6328125" customWidth="1"/>
    <col min="5636" max="5639" width="9.36328125" customWidth="1"/>
    <col min="5640" max="5888" width="9.1796875"/>
    <col min="5889" max="5889" width="9.36328125" customWidth="1"/>
    <col min="5890" max="5890" width="6.6328125" customWidth="1"/>
    <col min="5891" max="5891" width="40.6328125" customWidth="1"/>
    <col min="5892" max="5895" width="9.36328125" customWidth="1"/>
    <col min="5896" max="6144" width="9.1796875"/>
    <col min="6145" max="6145" width="9.36328125" customWidth="1"/>
    <col min="6146" max="6146" width="6.6328125" customWidth="1"/>
    <col min="6147" max="6147" width="40.6328125" customWidth="1"/>
    <col min="6148" max="6151" width="9.36328125" customWidth="1"/>
    <col min="6152" max="6400" width="9.1796875"/>
    <col min="6401" max="6401" width="9.36328125" customWidth="1"/>
    <col min="6402" max="6402" width="6.6328125" customWidth="1"/>
    <col min="6403" max="6403" width="40.6328125" customWidth="1"/>
    <col min="6404" max="6407" width="9.36328125" customWidth="1"/>
    <col min="6408" max="6656" width="9.1796875"/>
    <col min="6657" max="6657" width="9.36328125" customWidth="1"/>
    <col min="6658" max="6658" width="6.6328125" customWidth="1"/>
    <col min="6659" max="6659" width="40.6328125" customWidth="1"/>
    <col min="6660" max="6663" width="9.36328125" customWidth="1"/>
    <col min="6664" max="6912" width="9.1796875"/>
    <col min="6913" max="6913" width="9.36328125" customWidth="1"/>
    <col min="6914" max="6914" width="6.6328125" customWidth="1"/>
    <col min="6915" max="6915" width="40.6328125" customWidth="1"/>
    <col min="6916" max="6919" width="9.36328125" customWidth="1"/>
    <col min="6920" max="7168" width="9.1796875"/>
    <col min="7169" max="7169" width="9.36328125" customWidth="1"/>
    <col min="7170" max="7170" width="6.6328125" customWidth="1"/>
    <col min="7171" max="7171" width="40.6328125" customWidth="1"/>
    <col min="7172" max="7175" width="9.36328125" customWidth="1"/>
    <col min="7176" max="7424" width="9.1796875"/>
    <col min="7425" max="7425" width="9.36328125" customWidth="1"/>
    <col min="7426" max="7426" width="6.6328125" customWidth="1"/>
    <col min="7427" max="7427" width="40.6328125" customWidth="1"/>
    <col min="7428" max="7431" width="9.36328125" customWidth="1"/>
    <col min="7432" max="7680" width="9.1796875"/>
    <col min="7681" max="7681" width="9.36328125" customWidth="1"/>
    <col min="7682" max="7682" width="6.6328125" customWidth="1"/>
    <col min="7683" max="7683" width="40.6328125" customWidth="1"/>
    <col min="7684" max="7687" width="9.36328125" customWidth="1"/>
    <col min="7688" max="7936" width="9.1796875"/>
    <col min="7937" max="7937" width="9.36328125" customWidth="1"/>
    <col min="7938" max="7938" width="6.6328125" customWidth="1"/>
    <col min="7939" max="7939" width="40.6328125" customWidth="1"/>
    <col min="7940" max="7943" width="9.36328125" customWidth="1"/>
    <col min="7944" max="8192" width="9.1796875"/>
    <col min="8193" max="8193" width="9.36328125" customWidth="1"/>
    <col min="8194" max="8194" width="6.6328125" customWidth="1"/>
    <col min="8195" max="8195" width="40.6328125" customWidth="1"/>
    <col min="8196" max="8199" width="9.36328125" customWidth="1"/>
    <col min="8200" max="8448" width="9.1796875"/>
    <col min="8449" max="8449" width="9.36328125" customWidth="1"/>
    <col min="8450" max="8450" width="6.6328125" customWidth="1"/>
    <col min="8451" max="8451" width="40.6328125" customWidth="1"/>
    <col min="8452" max="8455" width="9.36328125" customWidth="1"/>
    <col min="8456" max="8704" width="9.1796875"/>
    <col min="8705" max="8705" width="9.36328125" customWidth="1"/>
    <col min="8706" max="8706" width="6.6328125" customWidth="1"/>
    <col min="8707" max="8707" width="40.6328125" customWidth="1"/>
    <col min="8708" max="8711" width="9.36328125" customWidth="1"/>
    <col min="8712" max="8960" width="9.1796875"/>
    <col min="8961" max="8961" width="9.36328125" customWidth="1"/>
    <col min="8962" max="8962" width="6.6328125" customWidth="1"/>
    <col min="8963" max="8963" width="40.6328125" customWidth="1"/>
    <col min="8964" max="8967" width="9.36328125" customWidth="1"/>
    <col min="8968" max="9216" width="9.1796875"/>
    <col min="9217" max="9217" width="9.36328125" customWidth="1"/>
    <col min="9218" max="9218" width="6.6328125" customWidth="1"/>
    <col min="9219" max="9219" width="40.6328125" customWidth="1"/>
    <col min="9220" max="9223" width="9.36328125" customWidth="1"/>
    <col min="9224" max="9472" width="9.1796875"/>
    <col min="9473" max="9473" width="9.36328125" customWidth="1"/>
    <col min="9474" max="9474" width="6.6328125" customWidth="1"/>
    <col min="9475" max="9475" width="40.6328125" customWidth="1"/>
    <col min="9476" max="9479" width="9.36328125" customWidth="1"/>
    <col min="9480" max="9728" width="9.1796875"/>
    <col min="9729" max="9729" width="9.36328125" customWidth="1"/>
    <col min="9730" max="9730" width="6.6328125" customWidth="1"/>
    <col min="9731" max="9731" width="40.6328125" customWidth="1"/>
    <col min="9732" max="9735" width="9.36328125" customWidth="1"/>
    <col min="9736" max="9984" width="9.1796875"/>
    <col min="9985" max="9985" width="9.36328125" customWidth="1"/>
    <col min="9986" max="9986" width="6.6328125" customWidth="1"/>
    <col min="9987" max="9987" width="40.6328125" customWidth="1"/>
    <col min="9988" max="9991" width="9.36328125" customWidth="1"/>
    <col min="9992" max="10240" width="9.1796875"/>
    <col min="10241" max="10241" width="9.36328125" customWidth="1"/>
    <col min="10242" max="10242" width="6.6328125" customWidth="1"/>
    <col min="10243" max="10243" width="40.6328125" customWidth="1"/>
    <col min="10244" max="10247" width="9.36328125" customWidth="1"/>
    <col min="10248" max="10496" width="9.1796875"/>
    <col min="10497" max="10497" width="9.36328125" customWidth="1"/>
    <col min="10498" max="10498" width="6.6328125" customWidth="1"/>
    <col min="10499" max="10499" width="40.6328125" customWidth="1"/>
    <col min="10500" max="10503" width="9.36328125" customWidth="1"/>
    <col min="10504" max="10752" width="9.1796875"/>
    <col min="10753" max="10753" width="9.36328125" customWidth="1"/>
    <col min="10754" max="10754" width="6.6328125" customWidth="1"/>
    <col min="10755" max="10755" width="40.6328125" customWidth="1"/>
    <col min="10756" max="10759" width="9.36328125" customWidth="1"/>
    <col min="10760" max="11008" width="9.1796875"/>
    <col min="11009" max="11009" width="9.36328125" customWidth="1"/>
    <col min="11010" max="11010" width="6.6328125" customWidth="1"/>
    <col min="11011" max="11011" width="40.6328125" customWidth="1"/>
    <col min="11012" max="11015" width="9.36328125" customWidth="1"/>
    <col min="11016" max="11264" width="9.1796875"/>
    <col min="11265" max="11265" width="9.36328125" customWidth="1"/>
    <col min="11266" max="11266" width="6.6328125" customWidth="1"/>
    <col min="11267" max="11267" width="40.6328125" customWidth="1"/>
    <col min="11268" max="11271" width="9.36328125" customWidth="1"/>
    <col min="11272" max="11520" width="9.1796875"/>
    <col min="11521" max="11521" width="9.36328125" customWidth="1"/>
    <col min="11522" max="11522" width="6.6328125" customWidth="1"/>
    <col min="11523" max="11523" width="40.6328125" customWidth="1"/>
    <col min="11524" max="11527" width="9.36328125" customWidth="1"/>
    <col min="11528" max="11776" width="9.1796875"/>
    <col min="11777" max="11777" width="9.36328125" customWidth="1"/>
    <col min="11778" max="11778" width="6.6328125" customWidth="1"/>
    <col min="11779" max="11779" width="40.6328125" customWidth="1"/>
    <col min="11780" max="11783" width="9.36328125" customWidth="1"/>
    <col min="11784" max="12032" width="9.1796875"/>
    <col min="12033" max="12033" width="9.36328125" customWidth="1"/>
    <col min="12034" max="12034" width="6.6328125" customWidth="1"/>
    <col min="12035" max="12035" width="40.6328125" customWidth="1"/>
    <col min="12036" max="12039" width="9.36328125" customWidth="1"/>
    <col min="12040" max="12288" width="9.1796875"/>
    <col min="12289" max="12289" width="9.36328125" customWidth="1"/>
    <col min="12290" max="12290" width="6.6328125" customWidth="1"/>
    <col min="12291" max="12291" width="40.6328125" customWidth="1"/>
    <col min="12292" max="12295" width="9.36328125" customWidth="1"/>
    <col min="12296" max="12544" width="9.1796875"/>
    <col min="12545" max="12545" width="9.36328125" customWidth="1"/>
    <col min="12546" max="12546" width="6.6328125" customWidth="1"/>
    <col min="12547" max="12547" width="40.6328125" customWidth="1"/>
    <col min="12548" max="12551" width="9.36328125" customWidth="1"/>
    <col min="12552" max="12800" width="9.1796875"/>
    <col min="12801" max="12801" width="9.36328125" customWidth="1"/>
    <col min="12802" max="12802" width="6.6328125" customWidth="1"/>
    <col min="12803" max="12803" width="40.6328125" customWidth="1"/>
    <col min="12804" max="12807" width="9.36328125" customWidth="1"/>
    <col min="12808" max="13056" width="9.1796875"/>
    <col min="13057" max="13057" width="9.36328125" customWidth="1"/>
    <col min="13058" max="13058" width="6.6328125" customWidth="1"/>
    <col min="13059" max="13059" width="40.6328125" customWidth="1"/>
    <col min="13060" max="13063" width="9.36328125" customWidth="1"/>
    <col min="13064" max="13312" width="9.1796875"/>
    <col min="13313" max="13313" width="9.36328125" customWidth="1"/>
    <col min="13314" max="13314" width="6.6328125" customWidth="1"/>
    <col min="13315" max="13315" width="40.6328125" customWidth="1"/>
    <col min="13316" max="13319" width="9.36328125" customWidth="1"/>
    <col min="13320" max="13568" width="9.1796875"/>
    <col min="13569" max="13569" width="9.36328125" customWidth="1"/>
    <col min="13570" max="13570" width="6.6328125" customWidth="1"/>
    <col min="13571" max="13571" width="40.6328125" customWidth="1"/>
    <col min="13572" max="13575" width="9.36328125" customWidth="1"/>
    <col min="13576" max="13824" width="9.1796875"/>
    <col min="13825" max="13825" width="9.36328125" customWidth="1"/>
    <col min="13826" max="13826" width="6.6328125" customWidth="1"/>
    <col min="13827" max="13827" width="40.6328125" customWidth="1"/>
    <col min="13828" max="13831" width="9.36328125" customWidth="1"/>
    <col min="13832" max="14080" width="9.1796875"/>
    <col min="14081" max="14081" width="9.36328125" customWidth="1"/>
    <col min="14082" max="14082" width="6.6328125" customWidth="1"/>
    <col min="14083" max="14083" width="40.6328125" customWidth="1"/>
    <col min="14084" max="14087" width="9.36328125" customWidth="1"/>
    <col min="14088" max="14336" width="9.1796875"/>
    <col min="14337" max="14337" width="9.36328125" customWidth="1"/>
    <col min="14338" max="14338" width="6.6328125" customWidth="1"/>
    <col min="14339" max="14339" width="40.6328125" customWidth="1"/>
    <col min="14340" max="14343" width="9.36328125" customWidth="1"/>
    <col min="14344" max="14592" width="9.1796875"/>
    <col min="14593" max="14593" width="9.36328125" customWidth="1"/>
    <col min="14594" max="14594" width="6.6328125" customWidth="1"/>
    <col min="14595" max="14595" width="40.6328125" customWidth="1"/>
    <col min="14596" max="14599" width="9.36328125" customWidth="1"/>
    <col min="14600" max="14848" width="9.1796875"/>
    <col min="14849" max="14849" width="9.36328125" customWidth="1"/>
    <col min="14850" max="14850" width="6.6328125" customWidth="1"/>
    <col min="14851" max="14851" width="40.6328125" customWidth="1"/>
    <col min="14852" max="14855" width="9.36328125" customWidth="1"/>
    <col min="14856" max="15104" width="9.1796875"/>
    <col min="15105" max="15105" width="9.36328125" customWidth="1"/>
    <col min="15106" max="15106" width="6.6328125" customWidth="1"/>
    <col min="15107" max="15107" width="40.6328125" customWidth="1"/>
    <col min="15108" max="15111" width="9.36328125" customWidth="1"/>
    <col min="15112" max="15360" width="9.1796875"/>
    <col min="15361" max="15361" width="9.36328125" customWidth="1"/>
    <col min="15362" max="15362" width="6.6328125" customWidth="1"/>
    <col min="15363" max="15363" width="40.6328125" customWidth="1"/>
    <col min="15364" max="15367" width="9.36328125" customWidth="1"/>
    <col min="15368" max="15616" width="9.1796875"/>
    <col min="15617" max="15617" width="9.36328125" customWidth="1"/>
    <col min="15618" max="15618" width="6.6328125" customWidth="1"/>
    <col min="15619" max="15619" width="40.6328125" customWidth="1"/>
    <col min="15620" max="15623" width="9.36328125" customWidth="1"/>
    <col min="15624" max="15872" width="9.1796875"/>
    <col min="15873" max="15873" width="9.36328125" customWidth="1"/>
    <col min="15874" max="15874" width="6.6328125" customWidth="1"/>
    <col min="15875" max="15875" width="40.6328125" customWidth="1"/>
    <col min="15876" max="15879" width="9.36328125" customWidth="1"/>
    <col min="15880" max="16128" width="9.1796875"/>
    <col min="16129" max="16129" width="9.36328125" customWidth="1"/>
    <col min="16130" max="16130" width="6.6328125" customWidth="1"/>
    <col min="16131" max="16131" width="40.6328125" customWidth="1"/>
    <col min="16132" max="16135" width="9.36328125" customWidth="1"/>
    <col min="16136" max="16384" width="9.1796875"/>
  </cols>
  <sheetData>
    <row r="1" spans="1:7" ht="48" customHeight="1" x14ac:dyDescent="0.25">
      <c r="A1" s="23" t="s">
        <v>4120</v>
      </c>
      <c r="B1" s="10"/>
      <c r="C1" s="10"/>
      <c r="D1" s="652" t="s">
        <v>4121</v>
      </c>
      <c r="E1" s="652"/>
      <c r="F1" s="652"/>
      <c r="G1" s="652"/>
    </row>
    <row r="2" spans="1:7" ht="13" x14ac:dyDescent="0.25">
      <c r="A2" s="24" t="s">
        <v>23</v>
      </c>
      <c r="B2" s="24"/>
      <c r="C2" s="9" t="s">
        <v>24</v>
      </c>
      <c r="D2" s="9" t="s">
        <v>25</v>
      </c>
      <c r="E2" s="9" t="s">
        <v>26</v>
      </c>
      <c r="F2" s="9" t="s">
        <v>27</v>
      </c>
      <c r="G2" s="9" t="s">
        <v>28</v>
      </c>
    </row>
    <row r="3" spans="1:7" x14ac:dyDescent="0.25">
      <c r="A3" s="7"/>
      <c r="B3" s="7"/>
      <c r="C3" s="5"/>
      <c r="D3" s="6"/>
      <c r="E3" s="6"/>
      <c r="F3" s="74"/>
      <c r="G3" s="74"/>
    </row>
    <row r="4" spans="1:7" x14ac:dyDescent="0.25">
      <c r="A4" s="555"/>
      <c r="B4" s="555"/>
      <c r="C4" s="15"/>
      <c r="D4" s="16"/>
      <c r="E4" s="16"/>
      <c r="F4" s="159"/>
      <c r="G4" s="159"/>
    </row>
    <row r="5" spans="1:7" ht="13" x14ac:dyDescent="0.25">
      <c r="A5" s="555" t="s">
        <v>4122</v>
      </c>
      <c r="B5" s="555"/>
      <c r="C5" s="529" t="s">
        <v>4123</v>
      </c>
      <c r="D5" s="16"/>
      <c r="E5" s="16"/>
      <c r="F5" s="159"/>
      <c r="G5" s="159"/>
    </row>
    <row r="6" spans="1:7" hidden="1" x14ac:dyDescent="0.25">
      <c r="A6" s="568"/>
      <c r="B6" s="555" t="s">
        <v>4124</v>
      </c>
      <c r="C6" s="13" t="s">
        <v>4125</v>
      </c>
      <c r="D6" s="16" t="s">
        <v>63</v>
      </c>
      <c r="E6" s="16"/>
      <c r="F6" s="160"/>
      <c r="G6" s="159">
        <f>E6*F6</f>
        <v>0</v>
      </c>
    </row>
    <row r="7" spans="1:7" hidden="1" x14ac:dyDescent="0.25">
      <c r="A7" s="568"/>
      <c r="B7" s="555" t="s">
        <v>4126</v>
      </c>
      <c r="C7" s="501" t="s">
        <v>4127</v>
      </c>
      <c r="D7" s="16" t="s">
        <v>63</v>
      </c>
      <c r="E7" s="16"/>
      <c r="F7" s="160"/>
      <c r="G7" s="159">
        <f>E7*F7</f>
        <v>0</v>
      </c>
    </row>
    <row r="8" spans="1:7" x14ac:dyDescent="0.25">
      <c r="A8" s="568"/>
      <c r="B8" s="555" t="s">
        <v>5801</v>
      </c>
      <c r="C8" s="501" t="s">
        <v>5755</v>
      </c>
      <c r="D8" s="16"/>
      <c r="E8" s="16"/>
      <c r="F8" s="160"/>
      <c r="G8" s="159"/>
    </row>
    <row r="9" spans="1:7" x14ac:dyDescent="0.25">
      <c r="A9" s="568"/>
      <c r="B9" s="569" t="s">
        <v>125</v>
      </c>
      <c r="C9" s="559" t="s">
        <v>5844</v>
      </c>
      <c r="D9" s="16" t="s">
        <v>5756</v>
      </c>
      <c r="E9" s="16">
        <v>1</v>
      </c>
      <c r="F9" s="156"/>
      <c r="G9" s="159">
        <f t="shared" ref="G9:G16" si="0">E9*F9</f>
        <v>0</v>
      </c>
    </row>
    <row r="10" spans="1:7" hidden="1" x14ac:dyDescent="0.25">
      <c r="A10" s="568"/>
      <c r="B10" s="569" t="s">
        <v>128</v>
      </c>
      <c r="C10" s="559" t="s">
        <v>5746</v>
      </c>
      <c r="D10" s="16" t="s">
        <v>5756</v>
      </c>
      <c r="E10" s="16"/>
      <c r="F10" s="156"/>
      <c r="G10" s="159">
        <f t="shared" si="0"/>
        <v>0</v>
      </c>
    </row>
    <row r="11" spans="1:7" hidden="1" x14ac:dyDescent="0.25">
      <c r="A11" s="568"/>
      <c r="B11" s="569" t="s">
        <v>17</v>
      </c>
      <c r="C11" s="559" t="s">
        <v>5747</v>
      </c>
      <c r="D11" s="16" t="s">
        <v>5756</v>
      </c>
      <c r="E11" s="16"/>
      <c r="F11" s="156"/>
      <c r="G11" s="159">
        <f t="shared" si="0"/>
        <v>0</v>
      </c>
    </row>
    <row r="12" spans="1:7" hidden="1" x14ac:dyDescent="0.25">
      <c r="A12" s="568"/>
      <c r="B12" s="569" t="s">
        <v>18</v>
      </c>
      <c r="C12" s="559" t="s">
        <v>5751</v>
      </c>
      <c r="D12" s="16" t="s">
        <v>5756</v>
      </c>
      <c r="E12" s="16"/>
      <c r="F12" s="156"/>
      <c r="G12" s="159">
        <f t="shared" si="0"/>
        <v>0</v>
      </c>
    </row>
    <row r="13" spans="1:7" hidden="1" x14ac:dyDescent="0.25">
      <c r="A13" s="568"/>
      <c r="B13" s="569" t="s">
        <v>19</v>
      </c>
      <c r="C13" s="559" t="s">
        <v>5752</v>
      </c>
      <c r="D13" s="16" t="s">
        <v>5756</v>
      </c>
      <c r="E13" s="16"/>
      <c r="F13" s="156"/>
      <c r="G13" s="159">
        <f t="shared" si="0"/>
        <v>0</v>
      </c>
    </row>
    <row r="14" spans="1:7" hidden="1" x14ac:dyDescent="0.25">
      <c r="A14" s="568"/>
      <c r="B14" s="569" t="s">
        <v>133</v>
      </c>
      <c r="C14" s="559" t="s">
        <v>5753</v>
      </c>
      <c r="D14" s="16" t="s">
        <v>5756</v>
      </c>
      <c r="E14" s="16"/>
      <c r="F14" s="156"/>
      <c r="G14" s="159">
        <f t="shared" si="0"/>
        <v>0</v>
      </c>
    </row>
    <row r="15" spans="1:7" hidden="1" x14ac:dyDescent="0.25">
      <c r="A15" s="568"/>
      <c r="B15" s="569" t="s">
        <v>143</v>
      </c>
      <c r="C15" s="559" t="s">
        <v>5754</v>
      </c>
      <c r="D15" s="16" t="s">
        <v>5756</v>
      </c>
      <c r="E15" s="16"/>
      <c r="F15" s="156"/>
      <c r="G15" s="159">
        <f t="shared" si="0"/>
        <v>0</v>
      </c>
    </row>
    <row r="16" spans="1:7" hidden="1" x14ac:dyDescent="0.25">
      <c r="A16" s="568"/>
      <c r="B16" s="569" t="s">
        <v>145</v>
      </c>
      <c r="C16" s="559" t="s">
        <v>5750</v>
      </c>
      <c r="D16" s="16" t="s">
        <v>5756</v>
      </c>
      <c r="E16" s="16"/>
      <c r="F16" s="156"/>
      <c r="G16" s="159">
        <f t="shared" si="0"/>
        <v>0</v>
      </c>
    </row>
    <row r="17" spans="1:7" hidden="1" x14ac:dyDescent="0.25">
      <c r="A17" s="568"/>
      <c r="B17" s="569" t="s">
        <v>543</v>
      </c>
      <c r="C17" s="501" t="s">
        <v>5800</v>
      </c>
      <c r="D17" s="16" t="s">
        <v>5756</v>
      </c>
      <c r="E17" s="16"/>
      <c r="F17" s="156"/>
      <c r="G17" s="159">
        <f t="shared" ref="G17" si="1">E17*F17</f>
        <v>0</v>
      </c>
    </row>
    <row r="18" spans="1:7" hidden="1" x14ac:dyDescent="0.25">
      <c r="A18" s="568"/>
      <c r="B18" s="555"/>
      <c r="C18" s="501"/>
      <c r="D18" s="16"/>
      <c r="E18" s="16"/>
      <c r="F18" s="156"/>
      <c r="G18" s="159"/>
    </row>
    <row r="19" spans="1:7" hidden="1" x14ac:dyDescent="0.25">
      <c r="A19" s="568"/>
      <c r="B19" s="555"/>
      <c r="C19" s="501"/>
      <c r="D19" s="16"/>
      <c r="E19" s="16"/>
      <c r="F19" s="156"/>
      <c r="G19" s="159"/>
    </row>
    <row r="20" spans="1:7" hidden="1" x14ac:dyDescent="0.25">
      <c r="A20" s="568"/>
      <c r="B20" s="555"/>
      <c r="C20" s="501"/>
      <c r="D20" s="16"/>
      <c r="E20" s="16"/>
      <c r="F20" s="156"/>
      <c r="G20" s="159"/>
    </row>
    <row r="21" spans="1:7" hidden="1" x14ac:dyDescent="0.25">
      <c r="A21" s="568"/>
      <c r="B21" s="555"/>
      <c r="C21" s="501"/>
      <c r="D21" s="16"/>
      <c r="E21" s="16"/>
      <c r="F21" s="156"/>
      <c r="G21" s="159"/>
    </row>
    <row r="22" spans="1:7" hidden="1" x14ac:dyDescent="0.25">
      <c r="A22" s="568"/>
      <c r="B22" s="555"/>
      <c r="C22" s="501"/>
      <c r="D22" s="16"/>
      <c r="E22" s="16"/>
      <c r="F22" s="156"/>
      <c r="G22" s="159"/>
    </row>
    <row r="23" spans="1:7" hidden="1" x14ac:dyDescent="0.25">
      <c r="A23" s="568"/>
      <c r="B23" s="555"/>
      <c r="C23" s="501"/>
      <c r="D23" s="16"/>
      <c r="E23" s="16"/>
      <c r="F23" s="156"/>
      <c r="G23" s="159"/>
    </row>
    <row r="24" spans="1:7" hidden="1" x14ac:dyDescent="0.25">
      <c r="A24" s="568"/>
      <c r="B24" s="555"/>
      <c r="C24" s="501"/>
      <c r="D24" s="16"/>
      <c r="E24" s="16"/>
      <c r="F24" s="156"/>
      <c r="G24" s="159"/>
    </row>
    <row r="25" spans="1:7" hidden="1" x14ac:dyDescent="0.25">
      <c r="A25" s="568"/>
      <c r="B25" s="555"/>
      <c r="C25" s="501"/>
      <c r="D25" s="16"/>
      <c r="E25" s="16"/>
      <c r="F25" s="156"/>
      <c r="G25" s="159"/>
    </row>
    <row r="26" spans="1:7" hidden="1" x14ac:dyDescent="0.25">
      <c r="A26" s="568"/>
      <c r="B26" s="555"/>
      <c r="C26" s="501"/>
      <c r="D26" s="16"/>
      <c r="E26" s="16"/>
      <c r="F26" s="156"/>
      <c r="G26" s="159"/>
    </row>
    <row r="27" spans="1:7" hidden="1" x14ac:dyDescent="0.25">
      <c r="A27" s="568"/>
      <c r="B27" s="555"/>
      <c r="C27" s="501"/>
      <c r="D27" s="16"/>
      <c r="E27" s="16"/>
      <c r="F27" s="156"/>
      <c r="G27" s="159"/>
    </row>
    <row r="28" spans="1:7" ht="26" hidden="1" x14ac:dyDescent="0.25">
      <c r="A28" s="568" t="s">
        <v>4128</v>
      </c>
      <c r="B28" s="555"/>
      <c r="C28" s="570" t="s">
        <v>4129</v>
      </c>
      <c r="D28" s="16"/>
      <c r="E28" s="16"/>
      <c r="F28" s="156"/>
      <c r="G28" s="159"/>
    </row>
    <row r="29" spans="1:7" hidden="1" x14ac:dyDescent="0.25">
      <c r="A29" s="568"/>
      <c r="B29" s="555" t="s">
        <v>4130</v>
      </c>
      <c r="C29" s="571" t="s">
        <v>4131</v>
      </c>
      <c r="D29" s="16" t="s">
        <v>63</v>
      </c>
      <c r="E29" s="16"/>
      <c r="F29" s="156"/>
      <c r="G29" s="159">
        <f>E29*F29</f>
        <v>0</v>
      </c>
    </row>
    <row r="30" spans="1:7" hidden="1" x14ac:dyDescent="0.25">
      <c r="A30" s="568"/>
      <c r="B30" s="555" t="s">
        <v>4132</v>
      </c>
      <c r="C30" s="571" t="s">
        <v>4133</v>
      </c>
      <c r="D30" s="16" t="s">
        <v>63</v>
      </c>
      <c r="E30" s="16"/>
      <c r="F30" s="156"/>
      <c r="G30" s="159">
        <f>E30*F30</f>
        <v>0</v>
      </c>
    </row>
    <row r="31" spans="1:7" x14ac:dyDescent="0.25">
      <c r="A31" s="568"/>
      <c r="B31" s="569" t="s">
        <v>128</v>
      </c>
      <c r="C31" s="559" t="s">
        <v>5845</v>
      </c>
      <c r="D31" s="16" t="s">
        <v>5756</v>
      </c>
      <c r="E31" s="16">
        <v>1</v>
      </c>
      <c r="F31" s="156"/>
      <c r="G31" s="159">
        <f t="shared" ref="G31" si="2">E31*F31</f>
        <v>0</v>
      </c>
    </row>
    <row r="32" spans="1:7" ht="13" x14ac:dyDescent="0.25">
      <c r="A32" s="555"/>
      <c r="B32" s="555"/>
      <c r="C32" s="29"/>
      <c r="D32" s="16"/>
      <c r="E32" s="16"/>
      <c r="F32" s="160"/>
      <c r="G32" s="159"/>
    </row>
    <row r="33" spans="1:7" x14ac:dyDescent="0.25">
      <c r="A33" s="15"/>
      <c r="B33" s="15"/>
      <c r="C33" s="567"/>
      <c r="D33" s="16"/>
      <c r="E33" s="16"/>
      <c r="F33" s="160"/>
      <c r="G33" s="159"/>
    </row>
    <row r="34" spans="1:7" x14ac:dyDescent="0.25">
      <c r="A34" s="152" t="s">
        <v>172</v>
      </c>
      <c r="B34" s="152"/>
      <c r="C34" s="152"/>
      <c r="D34" s="148"/>
      <c r="E34" s="154"/>
      <c r="F34" s="166"/>
      <c r="G34" s="141">
        <f>SUM(G5:G33)</f>
        <v>0</v>
      </c>
    </row>
    <row r="1048310" spans="4:4" x14ac:dyDescent="0.25">
      <c r="D1048310" s="11"/>
    </row>
  </sheetData>
  <sheetProtection algorithmName="SHA-512" hashValue="mKP7C5Uv99xeMOwoaIbRj0Ly0XYPsOJobYHLkNrClT0DVtNK12eIjBeweO9tcTV81FOai+PMtwQTJgSwxhbTfA==" saltValue="dW4MGDgvNl8jWQkG7V4SyA==" spinCount="100000" sheet="1" objects="1" scenarios="1" selectLockedCells="1"/>
  <mergeCells count="1">
    <mergeCell ref="D1:G1"/>
  </mergeCells>
  <pageMargins left="0.75" right="0.75" top="1" bottom="1" header="0.5" footer="0.5"/>
  <pageSetup paperSize="9" scale="54" orientation="portrait" r:id="rId1"/>
  <headerFooter alignWithMargins="0">
    <oddHeader>&amp;C&amp;"Calibri"&amp;10&amp;K000000 Confidential&amp;1#_x000D_</oddHeader>
    <oddFooter>&amp;R_x000D_&amp;1#&amp;"Calibri"&amp;10&amp;K000000 Confidential</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F1C41-DC6A-44AD-83B7-B83B8B380A8F}">
  <dimension ref="A1:I1048353"/>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4134</v>
      </c>
      <c r="B1" s="42"/>
      <c r="C1" s="42"/>
      <c r="D1" s="42"/>
      <c r="E1" s="653" t="s">
        <v>4135</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5"/>
      <c r="H3" s="74"/>
    </row>
    <row r="4" spans="1:9" x14ac:dyDescent="0.25">
      <c r="A4" s="161"/>
      <c r="B4" s="161"/>
      <c r="C4" s="162"/>
      <c r="D4" s="62"/>
      <c r="E4" s="16"/>
      <c r="F4" s="16"/>
      <c r="G4" s="15"/>
      <c r="H4" s="159"/>
    </row>
    <row r="5" spans="1:9" ht="13" x14ac:dyDescent="0.25">
      <c r="A5" s="161" t="s">
        <v>4136</v>
      </c>
      <c r="B5" s="161"/>
      <c r="C5" s="162"/>
      <c r="D5" s="118" t="s">
        <v>4137</v>
      </c>
      <c r="E5" s="129" t="s">
        <v>86</v>
      </c>
      <c r="F5" s="16" t="s">
        <v>87</v>
      </c>
      <c r="G5" s="16" t="s">
        <v>88</v>
      </c>
      <c r="H5" s="159"/>
    </row>
    <row r="6" spans="1:9" ht="13" x14ac:dyDescent="0.25">
      <c r="A6" s="161" t="s">
        <v>4138</v>
      </c>
      <c r="B6" s="161"/>
      <c r="C6" s="162"/>
      <c r="D6" s="118" t="s">
        <v>4139</v>
      </c>
      <c r="E6" s="179"/>
      <c r="F6" s="16"/>
      <c r="G6" s="16"/>
      <c r="H6" s="159"/>
    </row>
    <row r="7" spans="1:9" x14ac:dyDescent="0.25">
      <c r="A7" s="161"/>
      <c r="B7" s="161" t="s">
        <v>4140</v>
      </c>
      <c r="C7" s="162"/>
      <c r="D7" s="62" t="s">
        <v>4141</v>
      </c>
      <c r="E7" s="129" t="s">
        <v>42</v>
      </c>
      <c r="F7" s="16" t="s">
        <v>43</v>
      </c>
      <c r="G7" s="16" t="s">
        <v>44</v>
      </c>
      <c r="H7" s="159"/>
    </row>
    <row r="8" spans="1:9" x14ac:dyDescent="0.25">
      <c r="A8" s="161"/>
      <c r="B8" s="161" t="s">
        <v>4142</v>
      </c>
      <c r="C8" s="162"/>
      <c r="D8" s="62" t="s">
        <v>4143</v>
      </c>
      <c r="E8" s="129" t="s">
        <v>42</v>
      </c>
      <c r="F8" s="16" t="s">
        <v>43</v>
      </c>
      <c r="G8" s="16" t="s">
        <v>44</v>
      </c>
      <c r="H8" s="159"/>
    </row>
    <row r="9" spans="1:9" ht="26" x14ac:dyDescent="0.25">
      <c r="A9" s="161" t="s">
        <v>4144</v>
      </c>
      <c r="B9" s="161"/>
      <c r="C9" s="162"/>
      <c r="D9" s="235" t="s">
        <v>4145</v>
      </c>
      <c r="E9" s="129" t="s">
        <v>42</v>
      </c>
      <c r="F9" s="16" t="s">
        <v>43</v>
      </c>
      <c r="G9" s="16" t="s">
        <v>44</v>
      </c>
      <c r="H9" s="159"/>
      <c r="I9" s="255" t="s">
        <v>37</v>
      </c>
    </row>
    <row r="10" spans="1:9" ht="39" x14ac:dyDescent="0.25">
      <c r="A10" s="161" t="s">
        <v>4146</v>
      </c>
      <c r="B10" s="161"/>
      <c r="C10" s="162"/>
      <c r="D10" s="235" t="s">
        <v>4147</v>
      </c>
      <c r="E10" s="129" t="s">
        <v>106</v>
      </c>
      <c r="F10" s="129"/>
      <c r="G10" s="156"/>
      <c r="H10" s="159">
        <f>F10*G10</f>
        <v>0</v>
      </c>
      <c r="I10" s="255" t="s">
        <v>37</v>
      </c>
    </row>
    <row r="11" spans="1:9" ht="52" x14ac:dyDescent="0.25">
      <c r="A11" s="161" t="s">
        <v>4148</v>
      </c>
      <c r="B11" s="161"/>
      <c r="C11" s="162"/>
      <c r="D11" s="235" t="s">
        <v>4149</v>
      </c>
      <c r="E11" s="16"/>
      <c r="F11" s="16"/>
      <c r="G11" s="160"/>
      <c r="H11" s="159"/>
      <c r="I11" s="255" t="s">
        <v>37</v>
      </c>
    </row>
    <row r="12" spans="1:9" x14ac:dyDescent="0.25">
      <c r="A12" s="161"/>
      <c r="B12" s="161" t="s">
        <v>4150</v>
      </c>
      <c r="C12" s="162"/>
      <c r="D12" s="62" t="s">
        <v>4151</v>
      </c>
      <c r="E12" s="16"/>
      <c r="F12" s="16"/>
      <c r="G12" s="160"/>
      <c r="H12" s="159"/>
    </row>
    <row r="13" spans="1:9" x14ac:dyDescent="0.25">
      <c r="A13" s="161"/>
      <c r="B13" s="161"/>
      <c r="C13" s="162" t="s">
        <v>125</v>
      </c>
      <c r="D13" s="62" t="s">
        <v>4152</v>
      </c>
      <c r="E13" s="129" t="s">
        <v>0</v>
      </c>
      <c r="F13" s="129"/>
      <c r="G13" s="156"/>
      <c r="H13" s="159">
        <f>F13*G13</f>
        <v>0</v>
      </c>
    </row>
    <row r="14" spans="1:9" x14ac:dyDescent="0.25">
      <c r="A14" s="161"/>
      <c r="B14" s="161"/>
      <c r="C14" s="162" t="s">
        <v>128</v>
      </c>
      <c r="D14" s="62" t="s">
        <v>4153</v>
      </c>
      <c r="E14" s="129" t="s">
        <v>0</v>
      </c>
      <c r="F14" s="129"/>
      <c r="G14" s="156"/>
      <c r="H14" s="159">
        <f>F14*G14</f>
        <v>0</v>
      </c>
    </row>
    <row r="15" spans="1:9" x14ac:dyDescent="0.25">
      <c r="A15" s="161"/>
      <c r="B15" s="161"/>
      <c r="C15" s="162" t="s">
        <v>17</v>
      </c>
      <c r="D15" s="62" t="s">
        <v>4154</v>
      </c>
      <c r="E15" s="129" t="s">
        <v>0</v>
      </c>
      <c r="F15" s="129"/>
      <c r="G15" s="156"/>
      <c r="H15" s="159">
        <f>F15*G15</f>
        <v>0</v>
      </c>
    </row>
    <row r="16" spans="1:9" x14ac:dyDescent="0.25">
      <c r="A16" s="161"/>
      <c r="B16" s="161" t="s">
        <v>4155</v>
      </c>
      <c r="C16" s="162"/>
      <c r="D16" s="62" t="s">
        <v>4156</v>
      </c>
      <c r="E16" s="129"/>
      <c r="F16" s="129"/>
      <c r="G16" s="156"/>
      <c r="H16" s="159"/>
    </row>
    <row r="17" spans="1:9" x14ac:dyDescent="0.25">
      <c r="A17" s="161"/>
      <c r="B17" s="161"/>
      <c r="C17" s="162" t="s">
        <v>125</v>
      </c>
      <c r="D17" s="62" t="s">
        <v>4157</v>
      </c>
      <c r="E17" s="129" t="s">
        <v>0</v>
      </c>
      <c r="F17" s="129"/>
      <c r="G17" s="156"/>
      <c r="H17" s="159">
        <f>F17*G17</f>
        <v>0</v>
      </c>
    </row>
    <row r="18" spans="1:9" x14ac:dyDescent="0.25">
      <c r="A18" s="161"/>
      <c r="B18" s="161"/>
      <c r="C18" s="162" t="s">
        <v>128</v>
      </c>
      <c r="D18" s="62" t="s">
        <v>4153</v>
      </c>
      <c r="E18" s="129" t="s">
        <v>0</v>
      </c>
      <c r="F18" s="129"/>
      <c r="G18" s="156"/>
      <c r="H18" s="159">
        <f>F18*G18</f>
        <v>0</v>
      </c>
    </row>
    <row r="19" spans="1:9" x14ac:dyDescent="0.25">
      <c r="A19" s="161"/>
      <c r="B19" s="161"/>
      <c r="C19" s="162" t="s">
        <v>17</v>
      </c>
      <c r="D19" s="62" t="s">
        <v>4158</v>
      </c>
      <c r="E19" s="129" t="s">
        <v>0</v>
      </c>
      <c r="F19" s="129"/>
      <c r="G19" s="156"/>
      <c r="H19" s="159">
        <f>F19*G19</f>
        <v>0</v>
      </c>
    </row>
    <row r="20" spans="1:9" ht="39" x14ac:dyDescent="0.25">
      <c r="A20" s="161" t="s">
        <v>4159</v>
      </c>
      <c r="B20" s="161"/>
      <c r="C20" s="162"/>
      <c r="D20" s="118" t="s">
        <v>4160</v>
      </c>
      <c r="E20" s="16"/>
      <c r="F20" s="16"/>
      <c r="G20" s="160"/>
      <c r="H20" s="159"/>
    </row>
    <row r="21" spans="1:9" ht="25.5" x14ac:dyDescent="0.25">
      <c r="A21" s="161"/>
      <c r="B21" s="161" t="s">
        <v>4161</v>
      </c>
      <c r="C21" s="162"/>
      <c r="D21" s="234" t="s">
        <v>4162</v>
      </c>
      <c r="E21" s="129" t="s">
        <v>0</v>
      </c>
      <c r="F21" s="129"/>
      <c r="G21" s="156"/>
      <c r="H21" s="159">
        <f>F21*G21</f>
        <v>0</v>
      </c>
      <c r="I21" s="255" t="s">
        <v>37</v>
      </c>
    </row>
    <row r="22" spans="1:9" ht="26" x14ac:dyDescent="0.25">
      <c r="A22" s="161"/>
      <c r="B22" s="161" t="s">
        <v>4163</v>
      </c>
      <c r="C22" s="162"/>
      <c r="D22" s="234" t="s">
        <v>4164</v>
      </c>
      <c r="E22" s="129" t="s">
        <v>0</v>
      </c>
      <c r="F22" s="129"/>
      <c r="G22" s="156"/>
      <c r="H22" s="159">
        <f>F22*G22</f>
        <v>0</v>
      </c>
      <c r="I22" s="255" t="s">
        <v>37</v>
      </c>
    </row>
    <row r="23" spans="1:9" ht="26" x14ac:dyDescent="0.25">
      <c r="A23" s="161"/>
      <c r="B23" s="161" t="s">
        <v>4165</v>
      </c>
      <c r="C23" s="162"/>
      <c r="D23" s="234" t="s">
        <v>4166</v>
      </c>
      <c r="E23" s="129" t="s">
        <v>0</v>
      </c>
      <c r="F23" s="129"/>
      <c r="G23" s="156"/>
      <c r="H23" s="159">
        <f>F23*G23</f>
        <v>0</v>
      </c>
      <c r="I23" s="255" t="s">
        <v>37</v>
      </c>
    </row>
    <row r="24" spans="1:9" ht="78" x14ac:dyDescent="0.25">
      <c r="A24" s="161" t="s">
        <v>4167</v>
      </c>
      <c r="B24" s="161"/>
      <c r="C24" s="162"/>
      <c r="D24" s="235" t="s">
        <v>4168</v>
      </c>
      <c r="E24" s="16"/>
      <c r="F24" s="16"/>
      <c r="G24" s="160"/>
      <c r="H24" s="159"/>
      <c r="I24" s="255" t="s">
        <v>37</v>
      </c>
    </row>
    <row r="25" spans="1:9" x14ac:dyDescent="0.25">
      <c r="A25" s="161"/>
      <c r="B25" s="161" t="s">
        <v>4169</v>
      </c>
      <c r="C25" s="162"/>
      <c r="D25" s="62" t="s">
        <v>4157</v>
      </c>
      <c r="E25" s="129" t="s">
        <v>0</v>
      </c>
      <c r="F25" s="129"/>
      <c r="G25" s="156"/>
      <c r="H25" s="159">
        <f>F25*G25</f>
        <v>0</v>
      </c>
    </row>
    <row r="26" spans="1:9" x14ac:dyDescent="0.25">
      <c r="A26" s="161"/>
      <c r="B26" s="161" t="s">
        <v>4170</v>
      </c>
      <c r="C26" s="162"/>
      <c r="D26" s="62" t="s">
        <v>4153</v>
      </c>
      <c r="E26" s="129" t="s">
        <v>0</v>
      </c>
      <c r="F26" s="129"/>
      <c r="G26" s="156"/>
      <c r="H26" s="159">
        <f>F26*G26</f>
        <v>0</v>
      </c>
    </row>
    <row r="27" spans="1:9" x14ac:dyDescent="0.25">
      <c r="A27" s="161"/>
      <c r="B27" s="161" t="s">
        <v>4171</v>
      </c>
      <c r="C27" s="162"/>
      <c r="D27" s="62" t="s">
        <v>4158</v>
      </c>
      <c r="E27" s="129" t="s">
        <v>0</v>
      </c>
      <c r="F27" s="129"/>
      <c r="G27" s="156"/>
      <c r="H27" s="159">
        <f>F27*G27</f>
        <v>0</v>
      </c>
    </row>
    <row r="28" spans="1:9" ht="26" x14ac:dyDescent="0.25">
      <c r="A28" s="161" t="s">
        <v>4172</v>
      </c>
      <c r="B28" s="161"/>
      <c r="C28" s="162"/>
      <c r="D28" s="118" t="s">
        <v>4173</v>
      </c>
      <c r="E28" s="129" t="s">
        <v>86</v>
      </c>
      <c r="F28" s="16" t="s">
        <v>87</v>
      </c>
      <c r="G28" s="16" t="s">
        <v>88</v>
      </c>
      <c r="H28" s="159"/>
    </row>
    <row r="29" spans="1:9" ht="26" x14ac:dyDescent="0.25">
      <c r="A29" s="161" t="s">
        <v>4174</v>
      </c>
      <c r="B29" s="161"/>
      <c r="C29" s="162"/>
      <c r="D29" s="118" t="s">
        <v>4175</v>
      </c>
      <c r="E29" s="129" t="s">
        <v>86</v>
      </c>
      <c r="F29" s="16" t="s">
        <v>87</v>
      </c>
      <c r="G29" s="16" t="s">
        <v>88</v>
      </c>
      <c r="H29" s="159"/>
    </row>
    <row r="30" spans="1:9" ht="26" x14ac:dyDescent="0.25">
      <c r="A30" s="161" t="s">
        <v>4176</v>
      </c>
      <c r="B30" s="161"/>
      <c r="C30" s="162"/>
      <c r="D30" s="118" t="s">
        <v>4177</v>
      </c>
      <c r="E30" s="129" t="s">
        <v>42</v>
      </c>
      <c r="F30" s="16" t="s">
        <v>43</v>
      </c>
      <c r="G30" s="16" t="s">
        <v>44</v>
      </c>
      <c r="H30" s="159"/>
    </row>
    <row r="31" spans="1:9" ht="39" x14ac:dyDescent="0.25">
      <c r="A31" s="161" t="s">
        <v>4178</v>
      </c>
      <c r="B31" s="161"/>
      <c r="C31" s="162"/>
      <c r="D31" s="235" t="s">
        <v>4179</v>
      </c>
      <c r="E31" s="129" t="s">
        <v>0</v>
      </c>
      <c r="F31" s="129"/>
      <c r="G31" s="156"/>
      <c r="H31" s="159">
        <f>F31*G31</f>
        <v>0</v>
      </c>
      <c r="I31" s="255" t="s">
        <v>37</v>
      </c>
    </row>
    <row r="32" spans="1:9" ht="26" x14ac:dyDescent="0.25">
      <c r="A32" s="161" t="s">
        <v>4180</v>
      </c>
      <c r="B32" s="161"/>
      <c r="C32" s="162"/>
      <c r="D32" s="235" t="s">
        <v>4181</v>
      </c>
      <c r="E32" s="129" t="s">
        <v>0</v>
      </c>
      <c r="F32" s="129"/>
      <c r="G32" s="156"/>
      <c r="H32" s="159">
        <f>F32*G32</f>
        <v>0</v>
      </c>
      <c r="I32" s="255" t="s">
        <v>37</v>
      </c>
    </row>
    <row r="33" spans="1:9" ht="26" x14ac:dyDescent="0.25">
      <c r="A33" s="161" t="s">
        <v>4182</v>
      </c>
      <c r="B33" s="161"/>
      <c r="C33" s="162"/>
      <c r="D33" s="118" t="s">
        <v>4183</v>
      </c>
      <c r="E33" s="16"/>
      <c r="F33" s="16"/>
      <c r="G33" s="160"/>
      <c r="H33" s="159"/>
    </row>
    <row r="34" spans="1:9" ht="13" x14ac:dyDescent="0.25">
      <c r="A34" s="161"/>
      <c r="B34" s="161" t="s">
        <v>4184</v>
      </c>
      <c r="C34" s="162"/>
      <c r="D34" s="234" t="s">
        <v>4185</v>
      </c>
      <c r="E34" s="129" t="s">
        <v>0</v>
      </c>
      <c r="F34" s="129"/>
      <c r="G34" s="156"/>
      <c r="H34" s="159">
        <f>F34*G34</f>
        <v>0</v>
      </c>
      <c r="I34" s="255" t="s">
        <v>37</v>
      </c>
    </row>
    <row r="35" spans="1:9" ht="25.5" x14ac:dyDescent="0.25">
      <c r="A35" s="161"/>
      <c r="B35" s="161" t="s">
        <v>4186</v>
      </c>
      <c r="C35" s="162"/>
      <c r="D35" s="234" t="s">
        <v>4187</v>
      </c>
      <c r="E35" s="129" t="s">
        <v>0</v>
      </c>
      <c r="F35" s="129"/>
      <c r="G35" s="156"/>
      <c r="H35" s="159">
        <f>F35*G35</f>
        <v>0</v>
      </c>
      <c r="I35" s="255" t="s">
        <v>37</v>
      </c>
    </row>
    <row r="36" spans="1:9" ht="26" x14ac:dyDescent="0.25">
      <c r="A36" s="161" t="s">
        <v>4188</v>
      </c>
      <c r="B36" s="161"/>
      <c r="C36" s="162"/>
      <c r="D36" s="235" t="s">
        <v>4189</v>
      </c>
      <c r="E36" s="129" t="s">
        <v>106</v>
      </c>
      <c r="F36" s="129"/>
      <c r="G36" s="156"/>
      <c r="H36" s="159">
        <f>F36*G36</f>
        <v>0</v>
      </c>
      <c r="I36" s="255" t="s">
        <v>37</v>
      </c>
    </row>
    <row r="37" spans="1:9" ht="13" x14ac:dyDescent="0.25">
      <c r="A37" s="161" t="s">
        <v>4190</v>
      </c>
      <c r="B37" s="161"/>
      <c r="C37" s="162"/>
      <c r="D37" s="235" t="s">
        <v>4191</v>
      </c>
      <c r="E37" s="16"/>
      <c r="F37" s="16"/>
      <c r="G37" s="160"/>
      <c r="H37" s="159"/>
    </row>
    <row r="38" spans="1:9" ht="13" x14ac:dyDescent="0.25">
      <c r="A38" s="161"/>
      <c r="B38" s="161" t="s">
        <v>4192</v>
      </c>
      <c r="C38" s="162"/>
      <c r="D38" s="234" t="s">
        <v>4193</v>
      </c>
      <c r="E38" s="129" t="s">
        <v>76</v>
      </c>
      <c r="F38" s="129"/>
      <c r="G38" s="156"/>
      <c r="H38" s="159">
        <f>F38*G38</f>
        <v>0</v>
      </c>
      <c r="I38" s="255" t="s">
        <v>37</v>
      </c>
    </row>
    <row r="39" spans="1:9" ht="13" x14ac:dyDescent="0.25">
      <c r="A39" s="161"/>
      <c r="B39" s="161" t="s">
        <v>4194</v>
      </c>
      <c r="C39" s="162"/>
      <c r="D39" s="234" t="s">
        <v>4195</v>
      </c>
      <c r="E39" s="129" t="s">
        <v>76</v>
      </c>
      <c r="F39" s="129"/>
      <c r="G39" s="156"/>
      <c r="H39" s="159">
        <f>F39*G39</f>
        <v>0</v>
      </c>
      <c r="I39" s="255" t="s">
        <v>37</v>
      </c>
    </row>
    <row r="40" spans="1:9" ht="39" x14ac:dyDescent="0.25">
      <c r="A40" s="161" t="s">
        <v>4196</v>
      </c>
      <c r="B40" s="161"/>
      <c r="C40" s="162"/>
      <c r="D40" s="235" t="s">
        <v>4197</v>
      </c>
      <c r="E40" s="129" t="s">
        <v>66</v>
      </c>
      <c r="F40" s="129"/>
      <c r="G40" s="156"/>
      <c r="H40" s="159">
        <f>F40*G40</f>
        <v>0</v>
      </c>
    </row>
    <row r="41" spans="1:9" ht="26" x14ac:dyDescent="0.25">
      <c r="A41" s="161" t="s">
        <v>4198</v>
      </c>
      <c r="B41" s="161"/>
      <c r="C41" s="162"/>
      <c r="D41" s="118" t="s">
        <v>4199</v>
      </c>
      <c r="E41" s="129" t="s">
        <v>66</v>
      </c>
      <c r="F41" s="129"/>
      <c r="G41" s="156"/>
      <c r="H41" s="159">
        <f>F41*G41</f>
        <v>0</v>
      </c>
    </row>
    <row r="42" spans="1:9" ht="26" x14ac:dyDescent="0.25">
      <c r="A42" s="161" t="s">
        <v>4200</v>
      </c>
      <c r="B42" s="161"/>
      <c r="C42" s="162"/>
      <c r="D42" s="235" t="s">
        <v>4201</v>
      </c>
      <c r="E42" s="129" t="s">
        <v>0</v>
      </c>
      <c r="F42" s="129"/>
      <c r="G42" s="156"/>
      <c r="H42" s="159">
        <f>F42*G42</f>
        <v>0</v>
      </c>
      <c r="I42" s="255" t="s">
        <v>37</v>
      </c>
    </row>
    <row r="43" spans="1:9" ht="52" x14ac:dyDescent="0.25">
      <c r="A43" s="161" t="s">
        <v>4202</v>
      </c>
      <c r="B43" s="161"/>
      <c r="C43" s="162"/>
      <c r="D43" s="235" t="s">
        <v>4203</v>
      </c>
      <c r="E43" s="16"/>
      <c r="F43" s="16"/>
      <c r="G43" s="160"/>
      <c r="H43" s="159"/>
    </row>
    <row r="44" spans="1:9" x14ac:dyDescent="0.25">
      <c r="A44" s="161"/>
      <c r="B44" s="161" t="s">
        <v>4204</v>
      </c>
      <c r="C44" s="162"/>
      <c r="D44" s="62" t="s">
        <v>4157</v>
      </c>
      <c r="E44" s="129" t="s">
        <v>0</v>
      </c>
      <c r="F44" s="129"/>
      <c r="G44" s="156"/>
      <c r="H44" s="159">
        <f>F44*G44</f>
        <v>0</v>
      </c>
    </row>
    <row r="45" spans="1:9" x14ac:dyDescent="0.25">
      <c r="A45" s="161"/>
      <c r="B45" s="161" t="s">
        <v>4205</v>
      </c>
      <c r="C45" s="162"/>
      <c r="D45" s="62" t="s">
        <v>4153</v>
      </c>
      <c r="E45" s="129" t="s">
        <v>0</v>
      </c>
      <c r="F45" s="129"/>
      <c r="G45" s="156"/>
      <c r="H45" s="159">
        <f>F45*G45</f>
        <v>0</v>
      </c>
    </row>
    <row r="46" spans="1:9" x14ac:dyDescent="0.25">
      <c r="A46" s="161"/>
      <c r="B46" s="161" t="s">
        <v>4206</v>
      </c>
      <c r="C46" s="162"/>
      <c r="D46" s="62" t="s">
        <v>4158</v>
      </c>
      <c r="E46" s="129" t="s">
        <v>0</v>
      </c>
      <c r="F46" s="129"/>
      <c r="G46" s="156"/>
      <c r="H46" s="159">
        <f>F46*G46</f>
        <v>0</v>
      </c>
    </row>
    <row r="47" spans="1:9" ht="39" x14ac:dyDescent="0.25">
      <c r="A47" s="161" t="s">
        <v>4207</v>
      </c>
      <c r="B47" s="161"/>
      <c r="C47" s="162"/>
      <c r="D47" s="235" t="s">
        <v>4208</v>
      </c>
      <c r="E47" s="16"/>
      <c r="F47" s="16"/>
      <c r="G47" s="160"/>
      <c r="H47" s="159"/>
      <c r="I47" s="255" t="s">
        <v>37</v>
      </c>
    </row>
    <row r="48" spans="1:9" x14ac:dyDescent="0.25">
      <c r="A48" s="161"/>
      <c r="B48" s="161" t="s">
        <v>4209</v>
      </c>
      <c r="C48" s="162"/>
      <c r="D48" s="62" t="s">
        <v>4210</v>
      </c>
      <c r="E48" s="129" t="s">
        <v>0</v>
      </c>
      <c r="F48" s="129"/>
      <c r="G48" s="156"/>
      <c r="H48" s="159">
        <f>F48*G48</f>
        <v>0</v>
      </c>
    </row>
    <row r="49" spans="1:9" x14ac:dyDescent="0.25">
      <c r="A49" s="161"/>
      <c r="B49" s="161" t="s">
        <v>4211</v>
      </c>
      <c r="C49" s="162"/>
      <c r="D49" s="62" t="s">
        <v>4212</v>
      </c>
      <c r="E49" s="129" t="s">
        <v>0</v>
      </c>
      <c r="F49" s="129"/>
      <c r="G49" s="156"/>
      <c r="H49" s="159">
        <f>F49*G49</f>
        <v>0</v>
      </c>
    </row>
    <row r="50" spans="1:9" x14ac:dyDescent="0.25">
      <c r="A50" s="161"/>
      <c r="B50" s="161" t="s">
        <v>4213</v>
      </c>
      <c r="C50" s="162"/>
      <c r="D50" s="62" t="s">
        <v>4214</v>
      </c>
      <c r="E50" s="129" t="s">
        <v>0</v>
      </c>
      <c r="F50" s="129"/>
      <c r="G50" s="156"/>
      <c r="H50" s="159">
        <f>F50*G50</f>
        <v>0</v>
      </c>
    </row>
    <row r="51" spans="1:9" ht="52" x14ac:dyDescent="0.25">
      <c r="A51" s="161" t="s">
        <v>4215</v>
      </c>
      <c r="B51" s="161"/>
      <c r="C51" s="162"/>
      <c r="D51" s="118" t="s">
        <v>4216</v>
      </c>
      <c r="E51" s="129" t="s">
        <v>86</v>
      </c>
      <c r="F51" s="16" t="s">
        <v>87</v>
      </c>
      <c r="G51" s="16" t="s">
        <v>88</v>
      </c>
      <c r="H51" s="159"/>
    </row>
    <row r="52" spans="1:9" ht="39" x14ac:dyDescent="0.25">
      <c r="A52" s="161" t="s">
        <v>4217</v>
      </c>
      <c r="B52" s="161"/>
      <c r="C52" s="162"/>
      <c r="D52" s="235" t="s">
        <v>4218</v>
      </c>
      <c r="E52" s="129" t="s">
        <v>0</v>
      </c>
      <c r="F52" s="129"/>
      <c r="G52" s="156"/>
      <c r="H52" s="159">
        <f>F52*G52</f>
        <v>0</v>
      </c>
      <c r="I52" s="255" t="s">
        <v>37</v>
      </c>
    </row>
    <row r="53" spans="1:9" ht="26" x14ac:dyDescent="0.25">
      <c r="A53" s="161" t="s">
        <v>4219</v>
      </c>
      <c r="B53" s="161"/>
      <c r="C53" s="162"/>
      <c r="D53" s="235" t="s">
        <v>4220</v>
      </c>
      <c r="E53" s="129" t="s">
        <v>106</v>
      </c>
      <c r="F53" s="129"/>
      <c r="G53" s="156"/>
      <c r="H53" s="159">
        <f>F53*G53</f>
        <v>0</v>
      </c>
      <c r="I53" s="255" t="s">
        <v>37</v>
      </c>
    </row>
    <row r="54" spans="1:9" ht="26" x14ac:dyDescent="0.25">
      <c r="A54" s="161" t="s">
        <v>4221</v>
      </c>
      <c r="B54" s="161"/>
      <c r="C54" s="162"/>
      <c r="D54" s="235" t="s">
        <v>4222</v>
      </c>
      <c r="E54" s="129" t="s">
        <v>106</v>
      </c>
      <c r="F54" s="129"/>
      <c r="G54" s="156"/>
      <c r="H54" s="159">
        <f>F54*G54</f>
        <v>0</v>
      </c>
      <c r="I54" s="255" t="s">
        <v>37</v>
      </c>
    </row>
    <row r="55" spans="1:9" ht="26" x14ac:dyDescent="0.25">
      <c r="A55" s="161" t="s">
        <v>4223</v>
      </c>
      <c r="B55" s="161"/>
      <c r="C55" s="162"/>
      <c r="D55" s="235" t="s">
        <v>4224</v>
      </c>
      <c r="E55" s="129" t="s">
        <v>42</v>
      </c>
      <c r="F55" s="16" t="s">
        <v>43</v>
      </c>
      <c r="G55" s="16" t="s">
        <v>88</v>
      </c>
      <c r="H55" s="159"/>
    </row>
    <row r="56" spans="1:9" ht="39" x14ac:dyDescent="0.25">
      <c r="A56" s="161" t="s">
        <v>4225</v>
      </c>
      <c r="B56" s="161"/>
      <c r="C56" s="162"/>
      <c r="D56" s="235" t="s">
        <v>4226</v>
      </c>
      <c r="E56" s="129" t="s">
        <v>106</v>
      </c>
      <c r="F56" s="129"/>
      <c r="G56" s="156"/>
      <c r="H56" s="159">
        <f>F56*G56</f>
        <v>0</v>
      </c>
      <c r="I56" s="255" t="s">
        <v>37</v>
      </c>
    </row>
    <row r="57" spans="1:9" ht="13" x14ac:dyDescent="0.25">
      <c r="A57" s="161" t="s">
        <v>4227</v>
      </c>
      <c r="B57" s="161"/>
      <c r="C57" s="162"/>
      <c r="D57" s="118" t="s">
        <v>4228</v>
      </c>
      <c r="E57" s="129" t="s">
        <v>42</v>
      </c>
      <c r="F57" s="16" t="s">
        <v>43</v>
      </c>
      <c r="G57" s="16" t="s">
        <v>44</v>
      </c>
      <c r="H57" s="159"/>
    </row>
    <row r="58" spans="1:9" ht="26" x14ac:dyDescent="0.25">
      <c r="A58" s="161" t="s">
        <v>4229</v>
      </c>
      <c r="B58" s="161"/>
      <c r="C58" s="162"/>
      <c r="D58" s="118" t="s">
        <v>4230</v>
      </c>
      <c r="E58" s="129" t="s">
        <v>106</v>
      </c>
      <c r="F58" s="129"/>
      <c r="G58" s="156"/>
      <c r="H58" s="159">
        <f>F58*G58</f>
        <v>0</v>
      </c>
    </row>
    <row r="59" spans="1:9" ht="13" x14ac:dyDescent="0.25">
      <c r="A59" s="161" t="s">
        <v>4231</v>
      </c>
      <c r="B59" s="161"/>
      <c r="C59" s="162"/>
      <c r="D59" s="235" t="s">
        <v>4232</v>
      </c>
      <c r="E59" s="16"/>
      <c r="F59" s="16"/>
      <c r="G59" s="160"/>
      <c r="H59" s="159"/>
      <c r="I59" s="255" t="s">
        <v>37</v>
      </c>
    </row>
    <row r="60" spans="1:9" x14ac:dyDescent="0.25">
      <c r="A60" s="161"/>
      <c r="B60" s="161" t="s">
        <v>4233</v>
      </c>
      <c r="C60" s="162"/>
      <c r="D60" s="62" t="s">
        <v>4234</v>
      </c>
      <c r="E60" s="129" t="s">
        <v>0</v>
      </c>
      <c r="F60" s="129"/>
      <c r="G60" s="156"/>
      <c r="H60" s="159">
        <f>F60*G60</f>
        <v>0</v>
      </c>
    </row>
    <row r="61" spans="1:9" x14ac:dyDescent="0.25">
      <c r="A61" s="161"/>
      <c r="B61" s="161" t="s">
        <v>4235</v>
      </c>
      <c r="C61" s="162"/>
      <c r="D61" s="128" t="s">
        <v>4236</v>
      </c>
      <c r="E61" s="16"/>
      <c r="F61" s="16"/>
      <c r="G61" s="160"/>
      <c r="H61" s="159"/>
    </row>
    <row r="62" spans="1:9" x14ac:dyDescent="0.25">
      <c r="A62" s="161"/>
      <c r="B62" s="161"/>
      <c r="C62" s="162" t="s">
        <v>125</v>
      </c>
      <c r="D62" s="62" t="s">
        <v>4237</v>
      </c>
      <c r="E62" s="129" t="s">
        <v>0</v>
      </c>
      <c r="F62" s="129"/>
      <c r="G62" s="156"/>
      <c r="H62" s="159">
        <f>F62*G62</f>
        <v>0</v>
      </c>
    </row>
    <row r="63" spans="1:9" ht="13" x14ac:dyDescent="0.25">
      <c r="A63" s="161" t="s">
        <v>4238</v>
      </c>
      <c r="B63" s="161"/>
      <c r="C63" s="162"/>
      <c r="D63" s="118" t="s">
        <v>4239</v>
      </c>
      <c r="E63" s="129" t="s">
        <v>127</v>
      </c>
      <c r="F63" s="129"/>
      <c r="G63" s="156"/>
      <c r="H63" s="159">
        <f>F63*G63</f>
        <v>0</v>
      </c>
    </row>
    <row r="64" spans="1:9" ht="13" x14ac:dyDescent="0.25">
      <c r="A64" s="161" t="s">
        <v>4240</v>
      </c>
      <c r="B64" s="161"/>
      <c r="C64" s="162"/>
      <c r="D64" s="118" t="s">
        <v>4241</v>
      </c>
      <c r="E64" s="16"/>
      <c r="F64" s="16"/>
      <c r="G64" s="160"/>
      <c r="H64" s="159"/>
    </row>
    <row r="65" spans="1:9" ht="38" x14ac:dyDescent="0.25">
      <c r="A65" s="161"/>
      <c r="B65" s="161" t="s">
        <v>4242</v>
      </c>
      <c r="C65" s="162"/>
      <c r="D65" s="234" t="s">
        <v>4243</v>
      </c>
      <c r="E65" s="129" t="s">
        <v>0</v>
      </c>
      <c r="F65" s="129"/>
      <c r="G65" s="156"/>
      <c r="H65" s="159">
        <f>F65*G65</f>
        <v>0</v>
      </c>
      <c r="I65" s="255" t="s">
        <v>37</v>
      </c>
    </row>
    <row r="66" spans="1:9" ht="38" x14ac:dyDescent="0.25">
      <c r="A66" s="161"/>
      <c r="B66" s="161" t="s">
        <v>4244</v>
      </c>
      <c r="C66" s="162"/>
      <c r="D66" s="234" t="s">
        <v>4245</v>
      </c>
      <c r="E66" s="129" t="s">
        <v>106</v>
      </c>
      <c r="F66" s="129"/>
      <c r="G66" s="156"/>
      <c r="H66" s="159">
        <f>F66*G66</f>
        <v>0</v>
      </c>
      <c r="I66" s="255" t="s">
        <v>37</v>
      </c>
    </row>
    <row r="67" spans="1:9" ht="25.5" x14ac:dyDescent="0.25">
      <c r="A67" s="161"/>
      <c r="B67" s="161" t="s">
        <v>4246</v>
      </c>
      <c r="C67" s="162"/>
      <c r="D67" s="234" t="s">
        <v>4247</v>
      </c>
      <c r="E67" s="129" t="s">
        <v>0</v>
      </c>
      <c r="F67" s="129"/>
      <c r="G67" s="156"/>
      <c r="H67" s="159">
        <f>F67*G67</f>
        <v>0</v>
      </c>
      <c r="I67" s="255" t="s">
        <v>37</v>
      </c>
    </row>
    <row r="68" spans="1:9" ht="13" x14ac:dyDescent="0.25">
      <c r="A68" s="161"/>
      <c r="B68" s="161" t="s">
        <v>4248</v>
      </c>
      <c r="C68" s="162"/>
      <c r="D68" s="234" t="s">
        <v>4249</v>
      </c>
      <c r="E68" s="129" t="s">
        <v>106</v>
      </c>
      <c r="F68" s="129"/>
      <c r="G68" s="156"/>
      <c r="H68" s="159">
        <f>F68*G68</f>
        <v>0</v>
      </c>
      <c r="I68" s="255" t="s">
        <v>37</v>
      </c>
    </row>
    <row r="69" spans="1:9" ht="13" x14ac:dyDescent="0.25">
      <c r="A69" s="161" t="s">
        <v>4250</v>
      </c>
      <c r="B69" s="161"/>
      <c r="C69" s="162"/>
      <c r="D69" s="250" t="s">
        <v>4251</v>
      </c>
      <c r="E69" s="16"/>
      <c r="F69" s="16"/>
      <c r="G69" s="160"/>
      <c r="H69" s="159"/>
    </row>
    <row r="70" spans="1:9" ht="13" x14ac:dyDescent="0.25">
      <c r="A70" s="161"/>
      <c r="B70" s="161" t="s">
        <v>4252</v>
      </c>
      <c r="C70" s="162"/>
      <c r="D70" s="241" t="s">
        <v>4253</v>
      </c>
      <c r="E70" s="16"/>
      <c r="F70" s="16"/>
      <c r="G70" s="160"/>
      <c r="H70" s="159"/>
      <c r="I70" s="255" t="s">
        <v>37</v>
      </c>
    </row>
    <row r="71" spans="1:9" ht="14.5" x14ac:dyDescent="0.25">
      <c r="A71" s="161"/>
      <c r="B71" s="161"/>
      <c r="C71" s="162" t="s">
        <v>125</v>
      </c>
      <c r="D71" s="234" t="s">
        <v>4254</v>
      </c>
      <c r="E71" s="129" t="s">
        <v>1737</v>
      </c>
      <c r="F71" s="129"/>
      <c r="G71" s="156"/>
      <c r="H71" s="159">
        <f>F71*G71</f>
        <v>0</v>
      </c>
    </row>
    <row r="72" spans="1:9" ht="14.5" x14ac:dyDescent="0.25">
      <c r="A72" s="161"/>
      <c r="B72" s="161"/>
      <c r="C72" s="162" t="s">
        <v>128</v>
      </c>
      <c r="D72" s="234" t="s">
        <v>4255</v>
      </c>
      <c r="E72" s="129" t="s">
        <v>1737</v>
      </c>
      <c r="F72" s="129"/>
      <c r="G72" s="156"/>
      <c r="H72" s="159">
        <f>F72*G72</f>
        <v>0</v>
      </c>
    </row>
    <row r="73" spans="1:9" ht="14.5" x14ac:dyDescent="0.25">
      <c r="A73" s="161"/>
      <c r="B73" s="161" t="s">
        <v>4256</v>
      </c>
      <c r="C73" s="162"/>
      <c r="D73" s="234" t="s">
        <v>4257</v>
      </c>
      <c r="E73" s="129" t="s">
        <v>1737</v>
      </c>
      <c r="F73" s="129"/>
      <c r="G73" s="156"/>
      <c r="H73" s="159">
        <f>F73*G73</f>
        <v>0</v>
      </c>
      <c r="I73" s="255" t="s">
        <v>37</v>
      </c>
    </row>
    <row r="74" spans="1:9" ht="13" x14ac:dyDescent="0.25">
      <c r="A74" s="161"/>
      <c r="B74" s="161"/>
      <c r="C74" s="162"/>
      <c r="D74" s="127"/>
      <c r="E74" s="16"/>
      <c r="F74" s="16"/>
      <c r="G74" s="160"/>
      <c r="H74" s="159"/>
    </row>
    <row r="75" spans="1:9" ht="13" x14ac:dyDescent="0.25">
      <c r="A75" s="161"/>
      <c r="B75" s="161"/>
      <c r="C75" s="162"/>
      <c r="D75" s="125"/>
      <c r="E75" s="16"/>
      <c r="F75" s="16"/>
      <c r="G75" s="159"/>
      <c r="H75" s="159"/>
    </row>
    <row r="76" spans="1:9" x14ac:dyDescent="0.25">
      <c r="A76" s="62"/>
      <c r="B76" s="62"/>
      <c r="C76" s="129"/>
      <c r="D76" s="59"/>
      <c r="E76" s="16"/>
      <c r="F76" s="15"/>
      <c r="G76" s="159"/>
      <c r="H76" s="159"/>
    </row>
    <row r="77" spans="1:9" x14ac:dyDescent="0.25">
      <c r="A77" s="136" t="s">
        <v>172</v>
      </c>
      <c r="B77" s="136"/>
      <c r="C77" s="136"/>
      <c r="D77" s="136"/>
      <c r="E77" s="148"/>
      <c r="F77" s="152"/>
      <c r="G77" s="141"/>
      <c r="H77" s="141">
        <f>SUM(H5:H76)</f>
        <v>0</v>
      </c>
    </row>
    <row r="1048353" spans="5:5" x14ac:dyDescent="0.25">
      <c r="E1048353"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AAD4-1695-4D6D-8BF8-22F68B920025}">
  <dimension ref="A1:H1048309"/>
  <sheetViews>
    <sheetView view="pageBreakPreview" topLeftCell="B1"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4258</v>
      </c>
      <c r="B1" s="42"/>
      <c r="C1" s="42"/>
      <c r="D1" s="653" t="s">
        <v>4259</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5"/>
      <c r="G3" s="74"/>
    </row>
    <row r="4" spans="1:8" x14ac:dyDescent="0.25">
      <c r="A4" s="161"/>
      <c r="B4" s="161"/>
      <c r="C4" s="62"/>
      <c r="D4" s="16"/>
      <c r="E4" s="16"/>
      <c r="F4" s="15"/>
      <c r="G4" s="159"/>
    </row>
    <row r="5" spans="1:8" ht="13" x14ac:dyDescent="0.25">
      <c r="A5" s="161" t="s">
        <v>4260</v>
      </c>
      <c r="B5" s="161"/>
      <c r="C5" s="235" t="s">
        <v>4261</v>
      </c>
      <c r="D5" s="129" t="s">
        <v>42</v>
      </c>
      <c r="E5" s="16" t="s">
        <v>43</v>
      </c>
      <c r="F5" s="160" t="s">
        <v>44</v>
      </c>
      <c r="G5" s="159"/>
    </row>
    <row r="6" spans="1:8" ht="26" x14ac:dyDescent="0.25">
      <c r="A6" s="161" t="s">
        <v>4262</v>
      </c>
      <c r="B6" s="161"/>
      <c r="C6" s="235" t="s">
        <v>4263</v>
      </c>
      <c r="D6" s="188" t="s">
        <v>42</v>
      </c>
      <c r="E6" s="16" t="s">
        <v>43</v>
      </c>
      <c r="F6" s="160" t="s">
        <v>44</v>
      </c>
      <c r="G6" s="159"/>
      <c r="H6" s="255" t="s">
        <v>37</v>
      </c>
    </row>
    <row r="7" spans="1:8" ht="13" x14ac:dyDescent="0.25">
      <c r="A7" s="161" t="s">
        <v>4264</v>
      </c>
      <c r="B7" s="161"/>
      <c r="C7" s="235" t="s">
        <v>4265</v>
      </c>
      <c r="D7" s="129" t="s">
        <v>42</v>
      </c>
      <c r="E7" s="16" t="s">
        <v>43</v>
      </c>
      <c r="F7" s="160" t="s">
        <v>44</v>
      </c>
      <c r="G7" s="159"/>
    </row>
    <row r="8" spans="1:8" ht="26" x14ac:dyDescent="0.25">
      <c r="A8" s="161" t="s">
        <v>4266</v>
      </c>
      <c r="B8" s="161"/>
      <c r="C8" s="235" t="s">
        <v>4267</v>
      </c>
      <c r="D8" s="129" t="s">
        <v>106</v>
      </c>
      <c r="E8" s="129"/>
      <c r="F8" s="156"/>
      <c r="G8" s="159">
        <f>E8*F8</f>
        <v>0</v>
      </c>
    </row>
    <row r="9" spans="1:8" ht="39" x14ac:dyDescent="0.25">
      <c r="A9" s="161" t="s">
        <v>4268</v>
      </c>
      <c r="B9" s="161"/>
      <c r="C9" s="235" t="s">
        <v>4269</v>
      </c>
      <c r="D9" s="129" t="s">
        <v>0</v>
      </c>
      <c r="E9" s="129"/>
      <c r="F9" s="156"/>
      <c r="G9" s="159">
        <f>E9*F9</f>
        <v>0</v>
      </c>
      <c r="H9" s="255" t="s">
        <v>37</v>
      </c>
    </row>
    <row r="10" spans="1:8" ht="26" x14ac:dyDescent="0.25">
      <c r="A10" s="161" t="s">
        <v>4270</v>
      </c>
      <c r="B10" s="161"/>
      <c r="C10" s="235" t="s">
        <v>4271</v>
      </c>
      <c r="D10" s="129" t="s">
        <v>0</v>
      </c>
      <c r="E10" s="129"/>
      <c r="F10" s="156"/>
      <c r="G10" s="159">
        <f>E10*F10</f>
        <v>0</v>
      </c>
      <c r="H10" s="255" t="s">
        <v>37</v>
      </c>
    </row>
    <row r="11" spans="1:8" ht="13" x14ac:dyDescent="0.25">
      <c r="A11" s="161" t="s">
        <v>4272</v>
      </c>
      <c r="B11" s="161"/>
      <c r="C11" s="118" t="s">
        <v>4273</v>
      </c>
      <c r="D11" s="129" t="s">
        <v>106</v>
      </c>
      <c r="E11" s="129"/>
      <c r="F11" s="156"/>
      <c r="G11" s="159">
        <f>E11*F11</f>
        <v>0</v>
      </c>
    </row>
    <row r="12" spans="1:8" ht="13" x14ac:dyDescent="0.25">
      <c r="A12" s="161" t="s">
        <v>4274</v>
      </c>
      <c r="B12" s="161"/>
      <c r="C12" s="118" t="s">
        <v>4275</v>
      </c>
      <c r="D12" s="129" t="s">
        <v>0</v>
      </c>
      <c r="E12" s="129"/>
      <c r="F12" s="156"/>
      <c r="G12" s="159">
        <f>E12*F12</f>
        <v>0</v>
      </c>
    </row>
    <row r="13" spans="1:8" ht="13" x14ac:dyDescent="0.25">
      <c r="A13" s="161" t="s">
        <v>4276</v>
      </c>
      <c r="B13" s="161"/>
      <c r="C13" s="118" t="s">
        <v>4277</v>
      </c>
      <c r="D13" s="16"/>
      <c r="E13" s="16"/>
      <c r="F13" s="160"/>
      <c r="G13" s="159"/>
    </row>
    <row r="14" spans="1:8" x14ac:dyDescent="0.25">
      <c r="A14" s="161"/>
      <c r="B14" s="161" t="s">
        <v>4278</v>
      </c>
      <c r="C14" s="62" t="s">
        <v>4279</v>
      </c>
      <c r="D14" s="188" t="s">
        <v>4280</v>
      </c>
      <c r="E14" s="129"/>
      <c r="F14" s="156"/>
      <c r="G14" s="159">
        <f>E14*F14</f>
        <v>0</v>
      </c>
    </row>
    <row r="15" spans="1:8" x14ac:dyDescent="0.25">
      <c r="A15" s="161"/>
      <c r="B15" s="161" t="s">
        <v>4281</v>
      </c>
      <c r="C15" s="62" t="s">
        <v>4282</v>
      </c>
      <c r="D15" s="188" t="s">
        <v>4280</v>
      </c>
      <c r="E15" s="129"/>
      <c r="F15" s="156"/>
      <c r="G15" s="159">
        <f>E15*F15</f>
        <v>0</v>
      </c>
    </row>
    <row r="16" spans="1:8" ht="13" x14ac:dyDescent="0.25">
      <c r="A16" s="161" t="s">
        <v>4283</v>
      </c>
      <c r="B16" s="161"/>
      <c r="C16" s="118" t="s">
        <v>4284</v>
      </c>
      <c r="D16" s="16"/>
      <c r="E16" s="16"/>
      <c r="F16" s="160"/>
      <c r="G16" s="159"/>
    </row>
    <row r="17" spans="1:8" x14ac:dyDescent="0.25">
      <c r="A17" s="161"/>
      <c r="B17" s="161" t="s">
        <v>4285</v>
      </c>
      <c r="C17" s="62" t="s">
        <v>4286</v>
      </c>
      <c r="D17" s="188" t="s">
        <v>4287</v>
      </c>
      <c r="E17" s="129"/>
      <c r="F17" s="156"/>
      <c r="G17" s="159">
        <f>E17*F17</f>
        <v>0</v>
      </c>
    </row>
    <row r="18" spans="1:8" x14ac:dyDescent="0.25">
      <c r="A18" s="161"/>
      <c r="B18" s="161" t="s">
        <v>4288</v>
      </c>
      <c r="C18" s="62" t="s">
        <v>4289</v>
      </c>
      <c r="D18" s="188" t="s">
        <v>4287</v>
      </c>
      <c r="E18" s="129"/>
      <c r="F18" s="156"/>
      <c r="G18" s="159">
        <f>E18*F18</f>
        <v>0</v>
      </c>
    </row>
    <row r="19" spans="1:8" ht="26" x14ac:dyDescent="0.25">
      <c r="A19" s="161" t="s">
        <v>4290</v>
      </c>
      <c r="B19" s="161"/>
      <c r="C19" s="118" t="s">
        <v>4291</v>
      </c>
      <c r="D19" s="129" t="s">
        <v>106</v>
      </c>
      <c r="E19" s="129"/>
      <c r="F19" s="156"/>
      <c r="G19" s="159">
        <f>E19*F19</f>
        <v>0</v>
      </c>
    </row>
    <row r="20" spans="1:8" ht="13" x14ac:dyDescent="0.25">
      <c r="A20" s="161" t="s">
        <v>4292</v>
      </c>
      <c r="B20" s="161"/>
      <c r="C20" s="118" t="s">
        <v>4293</v>
      </c>
      <c r="D20" s="16"/>
      <c r="E20" s="16"/>
      <c r="F20" s="160"/>
      <c r="G20" s="159"/>
    </row>
    <row r="21" spans="1:8" ht="25" x14ac:dyDescent="0.25">
      <c r="A21" s="161"/>
      <c r="B21" s="161" t="s">
        <v>4294</v>
      </c>
      <c r="C21" s="62" t="s">
        <v>4295</v>
      </c>
      <c r="D21" s="129" t="s">
        <v>42</v>
      </c>
      <c r="E21" s="16" t="s">
        <v>43</v>
      </c>
      <c r="F21" s="160" t="s">
        <v>44</v>
      </c>
      <c r="G21" s="159"/>
    </row>
    <row r="22" spans="1:8" x14ac:dyDescent="0.25">
      <c r="A22" s="161"/>
      <c r="B22" s="161" t="s">
        <v>4296</v>
      </c>
      <c r="C22" s="62" t="s">
        <v>4297</v>
      </c>
      <c r="D22" s="129" t="s">
        <v>106</v>
      </c>
      <c r="E22" s="129"/>
      <c r="F22" s="156"/>
      <c r="G22" s="159">
        <f>E22*F22</f>
        <v>0</v>
      </c>
    </row>
    <row r="23" spans="1:8" ht="39" x14ac:dyDescent="0.25">
      <c r="A23" s="161" t="s">
        <v>4298</v>
      </c>
      <c r="B23" s="161"/>
      <c r="C23" s="235" t="s">
        <v>4299</v>
      </c>
      <c r="D23" s="129" t="s">
        <v>42</v>
      </c>
      <c r="E23" s="16" t="s">
        <v>43</v>
      </c>
      <c r="F23" s="160" t="s">
        <v>44</v>
      </c>
      <c r="G23" s="159"/>
      <c r="H23" s="255" t="s">
        <v>37</v>
      </c>
    </row>
    <row r="24" spans="1:8" ht="26" x14ac:dyDescent="0.25">
      <c r="A24" s="161" t="s">
        <v>4300</v>
      </c>
      <c r="B24" s="161"/>
      <c r="C24" s="118" t="s">
        <v>4301</v>
      </c>
      <c r="D24" s="129" t="s">
        <v>106</v>
      </c>
      <c r="E24" s="129"/>
      <c r="F24" s="156"/>
      <c r="G24" s="159">
        <f t="shared" ref="G24:G29" si="0">E24*F24</f>
        <v>0</v>
      </c>
    </row>
    <row r="25" spans="1:8" ht="26" x14ac:dyDescent="0.25">
      <c r="A25" s="161" t="s">
        <v>4302</v>
      </c>
      <c r="B25" s="161"/>
      <c r="C25" s="235" t="s">
        <v>4303</v>
      </c>
      <c r="D25" s="129" t="s">
        <v>106</v>
      </c>
      <c r="E25" s="129"/>
      <c r="F25" s="156"/>
      <c r="G25" s="159">
        <f t="shared" si="0"/>
        <v>0</v>
      </c>
      <c r="H25" s="255" t="s">
        <v>37</v>
      </c>
    </row>
    <row r="26" spans="1:8" ht="26" x14ac:dyDescent="0.25">
      <c r="A26" s="161" t="s">
        <v>4304</v>
      </c>
      <c r="B26" s="161"/>
      <c r="C26" s="118" t="s">
        <v>4305</v>
      </c>
      <c r="D26" s="129" t="s">
        <v>106</v>
      </c>
      <c r="E26" s="129"/>
      <c r="F26" s="156"/>
      <c r="G26" s="159">
        <f t="shared" si="0"/>
        <v>0</v>
      </c>
    </row>
    <row r="27" spans="1:8" ht="13" x14ac:dyDescent="0.25">
      <c r="A27" s="161" t="s">
        <v>4306</v>
      </c>
      <c r="B27" s="161"/>
      <c r="C27" s="118" t="s">
        <v>4307</v>
      </c>
      <c r="D27" s="129" t="s">
        <v>106</v>
      </c>
      <c r="E27" s="129"/>
      <c r="F27" s="156"/>
      <c r="G27" s="159">
        <f t="shared" si="0"/>
        <v>0</v>
      </c>
    </row>
    <row r="28" spans="1:8" ht="39" x14ac:dyDescent="0.25">
      <c r="A28" s="161" t="s">
        <v>4308</v>
      </c>
      <c r="B28" s="161"/>
      <c r="C28" s="235" t="s">
        <v>4309</v>
      </c>
      <c r="D28" s="129" t="s">
        <v>106</v>
      </c>
      <c r="E28" s="129"/>
      <c r="F28" s="156"/>
      <c r="G28" s="159">
        <f t="shared" si="0"/>
        <v>0</v>
      </c>
      <c r="H28" s="255" t="s">
        <v>37</v>
      </c>
    </row>
    <row r="29" spans="1:8" ht="39" x14ac:dyDescent="0.25">
      <c r="A29" s="161" t="s">
        <v>4310</v>
      </c>
      <c r="B29" s="161"/>
      <c r="C29" s="235" t="s">
        <v>4311</v>
      </c>
      <c r="D29" s="129" t="s">
        <v>106</v>
      </c>
      <c r="E29" s="129"/>
      <c r="F29" s="156"/>
      <c r="G29" s="159">
        <f t="shared" si="0"/>
        <v>0</v>
      </c>
      <c r="H29" s="255" t="s">
        <v>37</v>
      </c>
    </row>
    <row r="30" spans="1:8" ht="13" x14ac:dyDescent="0.25">
      <c r="A30" s="161"/>
      <c r="B30" s="161"/>
      <c r="C30" s="118"/>
      <c r="D30" s="16"/>
      <c r="E30" s="16"/>
      <c r="F30" s="15"/>
      <c r="G30" s="159"/>
    </row>
    <row r="31" spans="1:8" ht="13" x14ac:dyDescent="0.25">
      <c r="A31" s="161"/>
      <c r="B31" s="161"/>
      <c r="C31" s="125"/>
      <c r="D31" s="16"/>
      <c r="E31" s="16"/>
      <c r="F31" s="15"/>
      <c r="G31" s="159"/>
    </row>
    <row r="32" spans="1:8" x14ac:dyDescent="0.25">
      <c r="A32" s="62"/>
      <c r="B32" s="62"/>
      <c r="C32" s="59"/>
      <c r="D32" s="16"/>
      <c r="E32" s="15"/>
      <c r="F32" s="15"/>
      <c r="G32" s="159"/>
    </row>
    <row r="33" spans="1:7" x14ac:dyDescent="0.25">
      <c r="A33" s="136" t="s">
        <v>172</v>
      </c>
      <c r="B33" s="136"/>
      <c r="C33" s="136"/>
      <c r="D33" s="148"/>
      <c r="E33" s="152"/>
      <c r="F33" s="152"/>
      <c r="G33" s="141">
        <f>SUM(G5:G32)</f>
        <v>0</v>
      </c>
    </row>
    <row r="1048309" spans="4:4" x14ac:dyDescent="0.25">
      <c r="D1048309"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C93BD4-F9C7-481D-959A-4262FCEDC9C7}">
  <dimension ref="A1:H1048357"/>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4312</v>
      </c>
      <c r="B1" s="42"/>
      <c r="C1" s="42"/>
      <c r="D1" s="653" t="s">
        <v>4313</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74"/>
    </row>
    <row r="4" spans="1:8" x14ac:dyDescent="0.25">
      <c r="A4" s="161"/>
      <c r="B4" s="161"/>
      <c r="C4" s="62"/>
      <c r="D4" s="16"/>
      <c r="E4" s="16"/>
      <c r="F4" s="16"/>
      <c r="G4" s="159"/>
    </row>
    <row r="5" spans="1:8" ht="13" x14ac:dyDescent="0.25">
      <c r="A5" s="161" t="s">
        <v>4314</v>
      </c>
      <c r="B5" s="161"/>
      <c r="C5" s="189" t="s">
        <v>4315</v>
      </c>
      <c r="D5" s="16"/>
      <c r="E5" s="16"/>
      <c r="F5" s="16"/>
      <c r="G5" s="159"/>
    </row>
    <row r="6" spans="1:8" x14ac:dyDescent="0.25">
      <c r="A6" s="190"/>
      <c r="B6" s="161" t="s">
        <v>4316</v>
      </c>
      <c r="C6" s="186" t="s">
        <v>4317</v>
      </c>
      <c r="D6" s="129" t="s">
        <v>42</v>
      </c>
      <c r="E6" s="16" t="s">
        <v>43</v>
      </c>
      <c r="F6" s="16" t="s">
        <v>44</v>
      </c>
      <c r="G6" s="157"/>
    </row>
    <row r="7" spans="1:8" x14ac:dyDescent="0.25">
      <c r="A7" s="161"/>
      <c r="B7" s="161" t="s">
        <v>4318</v>
      </c>
      <c r="C7" s="62" t="s">
        <v>4319</v>
      </c>
      <c r="D7" s="129" t="s">
        <v>42</v>
      </c>
      <c r="E7" s="16" t="s">
        <v>43</v>
      </c>
      <c r="F7" s="16" t="s">
        <v>44</v>
      </c>
      <c r="G7" s="157"/>
    </row>
    <row r="8" spans="1:8" x14ac:dyDescent="0.25">
      <c r="A8" s="161"/>
      <c r="B8" s="161" t="s">
        <v>4320</v>
      </c>
      <c r="C8" s="62" t="s">
        <v>4321</v>
      </c>
      <c r="D8" s="129" t="s">
        <v>42</v>
      </c>
      <c r="E8" s="16" t="s">
        <v>43</v>
      </c>
      <c r="F8" s="16" t="s">
        <v>44</v>
      </c>
      <c r="G8" s="157"/>
    </row>
    <row r="9" spans="1:8" x14ac:dyDescent="0.25">
      <c r="A9" s="161"/>
      <c r="B9" s="161" t="s">
        <v>4322</v>
      </c>
      <c r="C9" s="62" t="s">
        <v>4323</v>
      </c>
      <c r="D9" s="129" t="s">
        <v>42</v>
      </c>
      <c r="E9" s="16" t="s">
        <v>43</v>
      </c>
      <c r="F9" s="16" t="s">
        <v>44</v>
      </c>
      <c r="G9" s="157"/>
    </row>
    <row r="10" spans="1:8" x14ac:dyDescent="0.25">
      <c r="A10" s="161"/>
      <c r="B10" s="161" t="s">
        <v>4324</v>
      </c>
      <c r="C10" s="62" t="s">
        <v>4325</v>
      </c>
      <c r="D10" s="129" t="s">
        <v>42</v>
      </c>
      <c r="E10" s="16" t="s">
        <v>43</v>
      </c>
      <c r="F10" s="16" t="s">
        <v>44</v>
      </c>
      <c r="G10" s="157"/>
    </row>
    <row r="11" spans="1:8" x14ac:dyDescent="0.25">
      <c r="A11" s="161"/>
      <c r="B11" s="161" t="s">
        <v>4326</v>
      </c>
      <c r="C11" s="62" t="s">
        <v>4327</v>
      </c>
      <c r="D11" s="129" t="s">
        <v>42</v>
      </c>
      <c r="E11" s="16" t="s">
        <v>43</v>
      </c>
      <c r="F11" s="16" t="s">
        <v>44</v>
      </c>
      <c r="G11" s="157"/>
    </row>
    <row r="12" spans="1:8" x14ac:dyDescent="0.25">
      <c r="A12" s="161"/>
      <c r="B12" s="161" t="s">
        <v>4328</v>
      </c>
      <c r="C12" s="62" t="s">
        <v>4329</v>
      </c>
      <c r="D12" s="129" t="s">
        <v>42</v>
      </c>
      <c r="E12" s="16" t="s">
        <v>43</v>
      </c>
      <c r="F12" s="16" t="s">
        <v>44</v>
      </c>
      <c r="G12" s="157"/>
    </row>
    <row r="13" spans="1:8" x14ac:dyDescent="0.25">
      <c r="A13" s="161"/>
      <c r="B13" s="161" t="s">
        <v>4330</v>
      </c>
      <c r="C13" s="62" t="s">
        <v>4331</v>
      </c>
      <c r="D13" s="129" t="s">
        <v>42</v>
      </c>
      <c r="E13" s="16" t="s">
        <v>43</v>
      </c>
      <c r="F13" s="16" t="s">
        <v>44</v>
      </c>
      <c r="G13" s="157"/>
    </row>
    <row r="14" spans="1:8" x14ac:dyDescent="0.25">
      <c r="A14" s="161"/>
      <c r="B14" s="161" t="s">
        <v>4332</v>
      </c>
      <c r="C14" s="62" t="s">
        <v>4333</v>
      </c>
      <c r="D14" s="129" t="s">
        <v>42</v>
      </c>
      <c r="E14" s="16" t="s">
        <v>43</v>
      </c>
      <c r="F14" s="16" t="s">
        <v>44</v>
      </c>
      <c r="G14" s="157"/>
    </row>
    <row r="15" spans="1:8" ht="26" x14ac:dyDescent="0.25">
      <c r="A15" s="161" t="s">
        <v>4334</v>
      </c>
      <c r="B15" s="161"/>
      <c r="C15" s="118" t="s">
        <v>4335</v>
      </c>
      <c r="D15" s="16"/>
      <c r="E15" s="16"/>
      <c r="F15" s="16"/>
      <c r="G15" s="159"/>
    </row>
    <row r="16" spans="1:8" x14ac:dyDescent="0.25">
      <c r="A16" s="161"/>
      <c r="B16" s="161" t="s">
        <v>4336</v>
      </c>
      <c r="C16" s="62" t="s">
        <v>4317</v>
      </c>
      <c r="D16" s="129" t="s">
        <v>106</v>
      </c>
      <c r="E16" s="129"/>
      <c r="F16" s="156"/>
      <c r="G16" s="159">
        <f t="shared" ref="G16:G25" si="0">E16*F16</f>
        <v>0</v>
      </c>
    </row>
    <row r="17" spans="1:7" x14ac:dyDescent="0.25">
      <c r="A17" s="161"/>
      <c r="B17" s="161" t="s">
        <v>4337</v>
      </c>
      <c r="C17" s="62" t="s">
        <v>4319</v>
      </c>
      <c r="D17" s="129" t="s">
        <v>106</v>
      </c>
      <c r="E17" s="129"/>
      <c r="F17" s="156"/>
      <c r="G17" s="159">
        <f t="shared" si="0"/>
        <v>0</v>
      </c>
    </row>
    <row r="18" spans="1:7" x14ac:dyDescent="0.25">
      <c r="A18" s="161"/>
      <c r="B18" s="161" t="s">
        <v>4338</v>
      </c>
      <c r="C18" s="62" t="s">
        <v>4321</v>
      </c>
      <c r="D18" s="129" t="s">
        <v>106</v>
      </c>
      <c r="E18" s="129"/>
      <c r="F18" s="156"/>
      <c r="G18" s="159">
        <f t="shared" si="0"/>
        <v>0</v>
      </c>
    </row>
    <row r="19" spans="1:7" x14ac:dyDescent="0.25">
      <c r="A19" s="161"/>
      <c r="B19" s="161" t="s">
        <v>4339</v>
      </c>
      <c r="C19" s="62" t="s">
        <v>4323</v>
      </c>
      <c r="D19" s="129" t="s">
        <v>106</v>
      </c>
      <c r="E19" s="129"/>
      <c r="F19" s="156"/>
      <c r="G19" s="159">
        <f t="shared" si="0"/>
        <v>0</v>
      </c>
    </row>
    <row r="20" spans="1:7" x14ac:dyDescent="0.25">
      <c r="A20" s="161"/>
      <c r="B20" s="161" t="s">
        <v>4340</v>
      </c>
      <c r="C20" s="62" t="s">
        <v>4325</v>
      </c>
      <c r="D20" s="129" t="s">
        <v>106</v>
      </c>
      <c r="E20" s="129"/>
      <c r="F20" s="156"/>
      <c r="G20" s="159">
        <f t="shared" si="0"/>
        <v>0</v>
      </c>
    </row>
    <row r="21" spans="1:7" x14ac:dyDescent="0.25">
      <c r="A21" s="161"/>
      <c r="B21" s="161" t="s">
        <v>4341</v>
      </c>
      <c r="C21" s="62" t="s">
        <v>4327</v>
      </c>
      <c r="D21" s="129" t="s">
        <v>106</v>
      </c>
      <c r="E21" s="129"/>
      <c r="F21" s="156"/>
      <c r="G21" s="159">
        <f t="shared" si="0"/>
        <v>0</v>
      </c>
    </row>
    <row r="22" spans="1:7" x14ac:dyDescent="0.25">
      <c r="A22" s="161"/>
      <c r="B22" s="161" t="s">
        <v>4342</v>
      </c>
      <c r="C22" s="62" t="s">
        <v>4329</v>
      </c>
      <c r="D22" s="129" t="s">
        <v>106</v>
      </c>
      <c r="E22" s="129"/>
      <c r="F22" s="156"/>
      <c r="G22" s="159">
        <f t="shared" si="0"/>
        <v>0</v>
      </c>
    </row>
    <row r="23" spans="1:7" x14ac:dyDescent="0.25">
      <c r="A23" s="161"/>
      <c r="B23" s="161" t="s">
        <v>4343</v>
      </c>
      <c r="C23" s="62" t="s">
        <v>4331</v>
      </c>
      <c r="D23" s="129" t="s">
        <v>106</v>
      </c>
      <c r="E23" s="129"/>
      <c r="F23" s="156"/>
      <c r="G23" s="159">
        <f t="shared" si="0"/>
        <v>0</v>
      </c>
    </row>
    <row r="24" spans="1:7" x14ac:dyDescent="0.25">
      <c r="A24" s="161"/>
      <c r="B24" s="161" t="s">
        <v>4344</v>
      </c>
      <c r="C24" s="62" t="s">
        <v>4345</v>
      </c>
      <c r="D24" s="129" t="s">
        <v>106</v>
      </c>
      <c r="E24" s="129"/>
      <c r="F24" s="156"/>
      <c r="G24" s="159">
        <f t="shared" si="0"/>
        <v>0</v>
      </c>
    </row>
    <row r="25" spans="1:7" ht="13" x14ac:dyDescent="0.25">
      <c r="A25" s="161" t="s">
        <v>4346</v>
      </c>
      <c r="B25" s="161"/>
      <c r="C25" s="118" t="s">
        <v>4347</v>
      </c>
      <c r="D25" s="129" t="s">
        <v>106</v>
      </c>
      <c r="E25" s="129"/>
      <c r="F25" s="156"/>
      <c r="G25" s="159">
        <f t="shared" si="0"/>
        <v>0</v>
      </c>
    </row>
    <row r="26" spans="1:7" ht="13" x14ac:dyDescent="0.25">
      <c r="A26" s="161" t="s">
        <v>4348</v>
      </c>
      <c r="B26" s="161"/>
      <c r="C26" s="118" t="s">
        <v>4349</v>
      </c>
      <c r="D26" s="170"/>
      <c r="E26" s="16"/>
      <c r="F26" s="160"/>
      <c r="G26" s="159"/>
    </row>
    <row r="27" spans="1:7" x14ac:dyDescent="0.25">
      <c r="A27" s="161"/>
      <c r="B27" s="161" t="s">
        <v>4350</v>
      </c>
      <c r="C27" s="62" t="s">
        <v>4351</v>
      </c>
      <c r="D27" s="129" t="s">
        <v>73</v>
      </c>
      <c r="E27" s="129"/>
      <c r="F27" s="156"/>
      <c r="G27" s="159">
        <f>E27*F27</f>
        <v>0</v>
      </c>
    </row>
    <row r="28" spans="1:7" x14ac:dyDescent="0.25">
      <c r="A28" s="161"/>
      <c r="B28" s="161" t="s">
        <v>4352</v>
      </c>
      <c r="C28" s="62" t="s">
        <v>4353</v>
      </c>
      <c r="D28" s="129" t="s">
        <v>73</v>
      </c>
      <c r="E28" s="129"/>
      <c r="F28" s="156"/>
      <c r="G28" s="159">
        <f>E28*F28</f>
        <v>0</v>
      </c>
    </row>
    <row r="29" spans="1:7" x14ac:dyDescent="0.25">
      <c r="A29" s="161"/>
      <c r="B29" s="161" t="s">
        <v>4354</v>
      </c>
      <c r="C29" s="62" t="s">
        <v>4355</v>
      </c>
      <c r="D29" s="129" t="s">
        <v>73</v>
      </c>
      <c r="E29" s="129"/>
      <c r="F29" s="156"/>
      <c r="G29" s="159">
        <f>E29*F29</f>
        <v>0</v>
      </c>
    </row>
    <row r="30" spans="1:7" ht="13" x14ac:dyDescent="0.25">
      <c r="A30" s="161" t="s">
        <v>4356</v>
      </c>
      <c r="B30" s="161"/>
      <c r="C30" s="118" t="s">
        <v>4357</v>
      </c>
      <c r="D30" s="170"/>
      <c r="E30" s="16"/>
      <c r="F30" s="160"/>
      <c r="G30" s="159"/>
    </row>
    <row r="31" spans="1:7" x14ac:dyDescent="0.25">
      <c r="A31" s="161"/>
      <c r="B31" s="161" t="s">
        <v>4358</v>
      </c>
      <c r="C31" s="62" t="s">
        <v>1935</v>
      </c>
      <c r="D31" s="129" t="s">
        <v>73</v>
      </c>
      <c r="E31" s="129"/>
      <c r="F31" s="156"/>
      <c r="G31" s="159">
        <f t="shared" ref="G31:G42" si="1">E31*F31</f>
        <v>0</v>
      </c>
    </row>
    <row r="32" spans="1:7" x14ac:dyDescent="0.25">
      <c r="A32" s="161"/>
      <c r="B32" s="161" t="s">
        <v>4359</v>
      </c>
      <c r="C32" s="62" t="s">
        <v>4360</v>
      </c>
      <c r="D32" s="129" t="s">
        <v>73</v>
      </c>
      <c r="E32" s="129"/>
      <c r="F32" s="156"/>
      <c r="G32" s="159">
        <f t="shared" si="1"/>
        <v>0</v>
      </c>
    </row>
    <row r="33" spans="1:8" ht="13" x14ac:dyDescent="0.25">
      <c r="A33" s="161"/>
      <c r="B33" s="161" t="s">
        <v>4361</v>
      </c>
      <c r="C33" s="234" t="s">
        <v>4362</v>
      </c>
      <c r="D33" s="129" t="s">
        <v>73</v>
      </c>
      <c r="E33" s="129"/>
      <c r="F33" s="156"/>
      <c r="G33" s="159">
        <f t="shared" si="1"/>
        <v>0</v>
      </c>
      <c r="H33" s="255" t="s">
        <v>37</v>
      </c>
    </row>
    <row r="34" spans="1:8" ht="39" x14ac:dyDescent="0.25">
      <c r="A34" s="86" t="s">
        <v>4363</v>
      </c>
      <c r="B34" s="161"/>
      <c r="C34" s="235" t="s">
        <v>4364</v>
      </c>
      <c r="D34" s="129" t="s">
        <v>0</v>
      </c>
      <c r="E34" s="129"/>
      <c r="F34" s="156"/>
      <c r="G34" s="159">
        <f t="shared" si="1"/>
        <v>0</v>
      </c>
      <c r="H34" s="255" t="s">
        <v>37</v>
      </c>
    </row>
    <row r="35" spans="1:8" ht="26" x14ac:dyDescent="0.25">
      <c r="A35" s="86" t="s">
        <v>4365</v>
      </c>
      <c r="B35" s="161"/>
      <c r="C35" s="118" t="s">
        <v>4366</v>
      </c>
      <c r="D35" s="129" t="s">
        <v>0</v>
      </c>
      <c r="E35" s="129"/>
      <c r="F35" s="156"/>
      <c r="G35" s="159">
        <f t="shared" si="1"/>
        <v>0</v>
      </c>
    </row>
    <row r="36" spans="1:8" ht="39" x14ac:dyDescent="0.25">
      <c r="A36" s="86" t="s">
        <v>4367</v>
      </c>
      <c r="B36" s="161"/>
      <c r="C36" s="242" t="s">
        <v>4368</v>
      </c>
      <c r="D36" s="129" t="s">
        <v>0</v>
      </c>
      <c r="E36" s="129"/>
      <c r="F36" s="156"/>
      <c r="G36" s="159">
        <f t="shared" si="1"/>
        <v>0</v>
      </c>
      <c r="H36" s="255" t="s">
        <v>37</v>
      </c>
    </row>
    <row r="37" spans="1:8" ht="26" x14ac:dyDescent="0.25">
      <c r="A37" s="86" t="s">
        <v>4369</v>
      </c>
      <c r="B37" s="161"/>
      <c r="C37" s="235" t="s">
        <v>4370</v>
      </c>
      <c r="D37" s="129" t="s">
        <v>0</v>
      </c>
      <c r="E37" s="129"/>
      <c r="F37" s="156"/>
      <c r="G37" s="159">
        <f t="shared" si="1"/>
        <v>0</v>
      </c>
      <c r="H37" s="255" t="s">
        <v>37</v>
      </c>
    </row>
    <row r="38" spans="1:8" ht="26" x14ac:dyDescent="0.25">
      <c r="A38" s="161" t="s">
        <v>4371</v>
      </c>
      <c r="B38" s="161"/>
      <c r="C38" s="118" t="s">
        <v>4372</v>
      </c>
      <c r="D38" s="129" t="s">
        <v>106</v>
      </c>
      <c r="E38" s="129"/>
      <c r="F38" s="156"/>
      <c r="G38" s="159">
        <f t="shared" si="1"/>
        <v>0</v>
      </c>
    </row>
    <row r="39" spans="1:8" ht="14.5" x14ac:dyDescent="0.25">
      <c r="A39" s="161" t="s">
        <v>4373</v>
      </c>
      <c r="B39" s="161"/>
      <c r="C39" s="235" t="s">
        <v>4374</v>
      </c>
      <c r="D39" s="129" t="s">
        <v>66</v>
      </c>
      <c r="E39" s="129"/>
      <c r="F39" s="156"/>
      <c r="G39" s="159">
        <f t="shared" si="1"/>
        <v>0</v>
      </c>
      <c r="H39" s="255" t="s">
        <v>37</v>
      </c>
    </row>
    <row r="40" spans="1:8" ht="26" x14ac:dyDescent="0.25">
      <c r="A40" s="161" t="s">
        <v>4375</v>
      </c>
      <c r="B40" s="161"/>
      <c r="C40" s="56" t="s">
        <v>4376</v>
      </c>
      <c r="D40" s="129" t="s">
        <v>106</v>
      </c>
      <c r="E40" s="129"/>
      <c r="F40" s="156"/>
      <c r="G40" s="159">
        <f t="shared" si="1"/>
        <v>0</v>
      </c>
      <c r="H40" s="255" t="s">
        <v>37</v>
      </c>
    </row>
    <row r="41" spans="1:8" ht="39" x14ac:dyDescent="0.25">
      <c r="A41" s="161" t="s">
        <v>4377</v>
      </c>
      <c r="B41" s="161"/>
      <c r="C41" s="242" t="s">
        <v>4378</v>
      </c>
      <c r="D41" s="129" t="s">
        <v>106</v>
      </c>
      <c r="E41" s="129"/>
      <c r="F41" s="156"/>
      <c r="G41" s="159">
        <f t="shared" si="1"/>
        <v>0</v>
      </c>
      <c r="H41" s="255" t="s">
        <v>37</v>
      </c>
    </row>
    <row r="42" spans="1:8" ht="13" x14ac:dyDescent="0.25">
      <c r="A42" s="161" t="s">
        <v>4379</v>
      </c>
      <c r="B42" s="161"/>
      <c r="C42" s="118" t="s">
        <v>4380</v>
      </c>
      <c r="D42" s="129" t="s">
        <v>106</v>
      </c>
      <c r="E42" s="129"/>
      <c r="F42" s="156"/>
      <c r="G42" s="159">
        <f t="shared" si="1"/>
        <v>0</v>
      </c>
    </row>
    <row r="43" spans="1:8" ht="13" x14ac:dyDescent="0.25">
      <c r="A43" s="161" t="s">
        <v>4381</v>
      </c>
      <c r="B43" s="161"/>
      <c r="C43" s="118" t="s">
        <v>4382</v>
      </c>
      <c r="D43" s="170"/>
      <c r="E43" s="16"/>
      <c r="F43" s="160"/>
      <c r="G43" s="159"/>
    </row>
    <row r="44" spans="1:8" x14ac:dyDescent="0.25">
      <c r="A44" s="161"/>
      <c r="B44" s="161" t="s">
        <v>4383</v>
      </c>
      <c r="C44" s="62" t="s">
        <v>4384</v>
      </c>
      <c r="D44" s="129" t="s">
        <v>106</v>
      </c>
      <c r="E44" s="129"/>
      <c r="F44" s="156"/>
      <c r="G44" s="159">
        <f>E44*F44</f>
        <v>0</v>
      </c>
    </row>
    <row r="45" spans="1:8" ht="13" x14ac:dyDescent="0.25">
      <c r="A45" s="161"/>
      <c r="B45" s="161" t="s">
        <v>4385</v>
      </c>
      <c r="C45" s="234" t="s">
        <v>4386</v>
      </c>
      <c r="D45" s="129" t="s">
        <v>0</v>
      </c>
      <c r="E45" s="129"/>
      <c r="F45" s="156"/>
      <c r="G45" s="159">
        <f>E45*F45</f>
        <v>0</v>
      </c>
      <c r="H45" s="255" t="s">
        <v>37</v>
      </c>
    </row>
    <row r="46" spans="1:8" x14ac:dyDescent="0.25">
      <c r="A46" s="161"/>
      <c r="B46" s="161" t="s">
        <v>4387</v>
      </c>
      <c r="C46" s="62" t="s">
        <v>4388</v>
      </c>
      <c r="D46" s="129" t="s">
        <v>106</v>
      </c>
      <c r="E46" s="129"/>
      <c r="F46" s="156"/>
      <c r="G46" s="159">
        <f>E46*F46</f>
        <v>0</v>
      </c>
    </row>
    <row r="47" spans="1:8" ht="14.5" x14ac:dyDescent="0.25">
      <c r="A47" s="161" t="s">
        <v>4389</v>
      </c>
      <c r="B47" s="161"/>
      <c r="C47" s="118" t="s">
        <v>4390</v>
      </c>
      <c r="D47" s="188" t="s">
        <v>4391</v>
      </c>
      <c r="E47" s="129"/>
      <c r="F47" s="156"/>
      <c r="G47" s="159">
        <f>E47*F47</f>
        <v>0</v>
      </c>
    </row>
    <row r="48" spans="1:8" ht="39" x14ac:dyDescent="0.25">
      <c r="A48" s="161" t="s">
        <v>4392</v>
      </c>
      <c r="B48" s="161"/>
      <c r="C48" s="242" t="s">
        <v>4393</v>
      </c>
      <c r="D48" s="16"/>
      <c r="E48" s="16"/>
      <c r="F48" s="160"/>
      <c r="G48" s="159"/>
      <c r="H48" s="255" t="s">
        <v>37</v>
      </c>
    </row>
    <row r="49" spans="1:8" x14ac:dyDescent="0.25">
      <c r="A49" s="161"/>
      <c r="B49" s="161" t="s">
        <v>4394</v>
      </c>
      <c r="C49" s="62" t="s">
        <v>4395</v>
      </c>
      <c r="D49" s="129" t="s">
        <v>4396</v>
      </c>
      <c r="E49" s="129"/>
      <c r="F49" s="156"/>
      <c r="G49" s="159">
        <f>E49*F49</f>
        <v>0</v>
      </c>
    </row>
    <row r="50" spans="1:8" x14ac:dyDescent="0.25">
      <c r="A50" s="161"/>
      <c r="B50" s="161" t="s">
        <v>4397</v>
      </c>
      <c r="C50" s="62" t="s">
        <v>4398</v>
      </c>
      <c r="D50" s="129" t="s">
        <v>4396</v>
      </c>
      <c r="E50" s="129"/>
      <c r="F50" s="156"/>
      <c r="G50" s="159">
        <f>E50*F50</f>
        <v>0</v>
      </c>
    </row>
    <row r="51" spans="1:8" x14ac:dyDescent="0.25">
      <c r="A51" s="161"/>
      <c r="B51" s="161" t="s">
        <v>4399</v>
      </c>
      <c r="C51" s="62" t="s">
        <v>4400</v>
      </c>
      <c r="D51" s="129" t="s">
        <v>4396</v>
      </c>
      <c r="E51" s="129"/>
      <c r="F51" s="156"/>
      <c r="G51" s="159">
        <f>E51*F51</f>
        <v>0</v>
      </c>
    </row>
    <row r="52" spans="1:8" ht="13" x14ac:dyDescent="0.25">
      <c r="A52" s="161" t="s">
        <v>4401</v>
      </c>
      <c r="B52" s="161"/>
      <c r="C52" s="118" t="s">
        <v>4402</v>
      </c>
      <c r="D52" s="16"/>
      <c r="E52" s="16"/>
      <c r="F52" s="160"/>
      <c r="G52" s="159"/>
    </row>
    <row r="53" spans="1:8" x14ac:dyDescent="0.25">
      <c r="A53" s="161"/>
      <c r="B53" s="161" t="s">
        <v>4403</v>
      </c>
      <c r="C53" s="62" t="s">
        <v>4395</v>
      </c>
      <c r="D53" s="129" t="s">
        <v>4396</v>
      </c>
      <c r="E53" s="129"/>
      <c r="F53" s="156"/>
      <c r="G53" s="159">
        <f t="shared" ref="G53:G60" si="2">E53*F53</f>
        <v>0</v>
      </c>
    </row>
    <row r="54" spans="1:8" x14ac:dyDescent="0.25">
      <c r="A54" s="161"/>
      <c r="B54" s="161" t="s">
        <v>4404</v>
      </c>
      <c r="C54" s="62" t="s">
        <v>4398</v>
      </c>
      <c r="D54" s="129" t="s">
        <v>4396</v>
      </c>
      <c r="E54" s="129"/>
      <c r="F54" s="156"/>
      <c r="G54" s="159">
        <f t="shared" si="2"/>
        <v>0</v>
      </c>
    </row>
    <row r="55" spans="1:8" x14ac:dyDescent="0.25">
      <c r="A55" s="161"/>
      <c r="B55" s="161" t="s">
        <v>4405</v>
      </c>
      <c r="C55" s="62" t="s">
        <v>4400</v>
      </c>
      <c r="D55" s="129" t="s">
        <v>4396</v>
      </c>
      <c r="E55" s="129"/>
      <c r="F55" s="156"/>
      <c r="G55" s="159">
        <f t="shared" si="2"/>
        <v>0</v>
      </c>
    </row>
    <row r="56" spans="1:8" ht="26" x14ac:dyDescent="0.25">
      <c r="A56" s="161" t="s">
        <v>4406</v>
      </c>
      <c r="B56" s="161"/>
      <c r="C56" s="118" t="s">
        <v>4407</v>
      </c>
      <c r="D56" s="129" t="s">
        <v>66</v>
      </c>
      <c r="E56" s="129"/>
      <c r="F56" s="156"/>
      <c r="G56" s="159">
        <f t="shared" si="2"/>
        <v>0</v>
      </c>
    </row>
    <row r="57" spans="1:8" ht="39" x14ac:dyDescent="0.25">
      <c r="A57" s="161" t="s">
        <v>4408</v>
      </c>
      <c r="B57" s="161"/>
      <c r="C57" s="118" t="s">
        <v>4409</v>
      </c>
      <c r="D57" s="129" t="s">
        <v>66</v>
      </c>
      <c r="E57" s="129"/>
      <c r="F57" s="156"/>
      <c r="G57" s="159">
        <f t="shared" si="2"/>
        <v>0</v>
      </c>
    </row>
    <row r="58" spans="1:8" ht="26" x14ac:dyDescent="0.25">
      <c r="A58" s="161" t="s">
        <v>4410</v>
      </c>
      <c r="B58" s="161"/>
      <c r="C58" s="118" t="s">
        <v>4411</v>
      </c>
      <c r="D58" s="129" t="s">
        <v>66</v>
      </c>
      <c r="E58" s="129"/>
      <c r="F58" s="156"/>
      <c r="G58" s="159">
        <f t="shared" si="2"/>
        <v>0</v>
      </c>
    </row>
    <row r="59" spans="1:8" ht="26" x14ac:dyDescent="0.25">
      <c r="A59" s="161" t="s">
        <v>4412</v>
      </c>
      <c r="B59" s="161"/>
      <c r="C59" s="235" t="s">
        <v>4413</v>
      </c>
      <c r="D59" s="129" t="s">
        <v>106</v>
      </c>
      <c r="E59" s="129"/>
      <c r="F59" s="156"/>
      <c r="G59" s="159">
        <f t="shared" si="2"/>
        <v>0</v>
      </c>
      <c r="H59" s="255" t="s">
        <v>37</v>
      </c>
    </row>
    <row r="60" spans="1:8" ht="13" x14ac:dyDescent="0.25">
      <c r="A60" s="161" t="s">
        <v>4414</v>
      </c>
      <c r="B60" s="161"/>
      <c r="C60" s="118" t="s">
        <v>4415</v>
      </c>
      <c r="D60" s="129" t="s">
        <v>106</v>
      </c>
      <c r="E60" s="129"/>
      <c r="F60" s="156"/>
      <c r="G60" s="159">
        <f t="shared" si="2"/>
        <v>0</v>
      </c>
    </row>
    <row r="61" spans="1:8" ht="13" x14ac:dyDescent="0.25">
      <c r="A61" s="161" t="s">
        <v>4416</v>
      </c>
      <c r="B61" s="161"/>
      <c r="C61" s="118" t="s">
        <v>4417</v>
      </c>
      <c r="D61" s="16"/>
      <c r="E61" s="16"/>
      <c r="F61" s="160"/>
      <c r="G61" s="159"/>
    </row>
    <row r="62" spans="1:8" ht="13" x14ac:dyDescent="0.25">
      <c r="A62" s="161"/>
      <c r="B62" s="161" t="s">
        <v>4418</v>
      </c>
      <c r="C62" s="234" t="s">
        <v>4419</v>
      </c>
      <c r="D62" s="129" t="s">
        <v>42</v>
      </c>
      <c r="E62" s="16" t="s">
        <v>43</v>
      </c>
      <c r="F62" s="16" t="s">
        <v>44</v>
      </c>
      <c r="G62" s="157"/>
      <c r="H62" s="255" t="s">
        <v>37</v>
      </c>
    </row>
    <row r="63" spans="1:8" ht="13" x14ac:dyDescent="0.25">
      <c r="A63" s="161"/>
      <c r="B63" s="161" t="s">
        <v>4420</v>
      </c>
      <c r="C63" s="234" t="s">
        <v>4421</v>
      </c>
      <c r="D63" s="129" t="s">
        <v>42</v>
      </c>
      <c r="E63" s="16" t="s">
        <v>43</v>
      </c>
      <c r="F63" s="16" t="s">
        <v>44</v>
      </c>
      <c r="G63" s="157"/>
      <c r="H63" s="255" t="s">
        <v>37</v>
      </c>
    </row>
    <row r="64" spans="1:8" ht="13" x14ac:dyDescent="0.25">
      <c r="A64" s="161"/>
      <c r="B64" s="161" t="s">
        <v>4422</v>
      </c>
      <c r="C64" s="234" t="s">
        <v>4423</v>
      </c>
      <c r="D64" s="129" t="s">
        <v>42</v>
      </c>
      <c r="E64" s="16" t="s">
        <v>43</v>
      </c>
      <c r="F64" s="16" t="s">
        <v>44</v>
      </c>
      <c r="G64" s="157"/>
      <c r="H64" s="255" t="s">
        <v>37</v>
      </c>
    </row>
    <row r="65" spans="1:8" ht="13" x14ac:dyDescent="0.25">
      <c r="A65" s="161" t="s">
        <v>4424</v>
      </c>
      <c r="B65" s="161"/>
      <c r="C65" s="235" t="s">
        <v>4425</v>
      </c>
      <c r="D65" s="16"/>
      <c r="E65" s="16"/>
      <c r="F65" s="160"/>
      <c r="G65" s="159"/>
    </row>
    <row r="66" spans="1:8" ht="13" x14ac:dyDescent="0.25">
      <c r="A66" s="161"/>
      <c r="B66" s="161" t="s">
        <v>4426</v>
      </c>
      <c r="C66" s="234" t="s">
        <v>4419</v>
      </c>
      <c r="D66" s="129" t="s">
        <v>106</v>
      </c>
      <c r="E66" s="129"/>
      <c r="F66" s="156"/>
      <c r="G66" s="159">
        <f t="shared" ref="G66:G77" si="3">E66*F66</f>
        <v>0</v>
      </c>
      <c r="H66" s="255" t="s">
        <v>37</v>
      </c>
    </row>
    <row r="67" spans="1:8" ht="13" x14ac:dyDescent="0.25">
      <c r="A67" s="161"/>
      <c r="B67" s="161" t="s">
        <v>4427</v>
      </c>
      <c r="C67" s="234" t="s">
        <v>4421</v>
      </c>
      <c r="D67" s="129" t="s">
        <v>106</v>
      </c>
      <c r="E67" s="129"/>
      <c r="F67" s="156"/>
      <c r="G67" s="159">
        <f t="shared" si="3"/>
        <v>0</v>
      </c>
      <c r="H67" s="255" t="s">
        <v>37</v>
      </c>
    </row>
    <row r="68" spans="1:8" ht="13" x14ac:dyDescent="0.25">
      <c r="A68" s="161"/>
      <c r="B68" s="161" t="s">
        <v>4428</v>
      </c>
      <c r="C68" s="234" t="s">
        <v>4429</v>
      </c>
      <c r="D68" s="129" t="s">
        <v>106</v>
      </c>
      <c r="E68" s="129"/>
      <c r="F68" s="156"/>
      <c r="G68" s="159">
        <f t="shared" si="3"/>
        <v>0</v>
      </c>
      <c r="H68" s="255" t="s">
        <v>37</v>
      </c>
    </row>
    <row r="69" spans="1:8" ht="13" x14ac:dyDescent="0.25">
      <c r="A69" s="161" t="s">
        <v>4430</v>
      </c>
      <c r="B69" s="161"/>
      <c r="C69" s="118" t="s">
        <v>4431</v>
      </c>
      <c r="D69" s="129" t="s">
        <v>106</v>
      </c>
      <c r="E69" s="129"/>
      <c r="F69" s="156"/>
      <c r="G69" s="159">
        <f t="shared" si="3"/>
        <v>0</v>
      </c>
    </row>
    <row r="70" spans="1:8" ht="26" x14ac:dyDescent="0.25">
      <c r="A70" s="161" t="s">
        <v>4432</v>
      </c>
      <c r="B70" s="161"/>
      <c r="C70" s="118" t="s">
        <v>4433</v>
      </c>
      <c r="D70" s="129" t="s">
        <v>34</v>
      </c>
      <c r="E70" s="129"/>
      <c r="F70" s="156"/>
      <c r="G70" s="159">
        <f t="shared" si="3"/>
        <v>0</v>
      </c>
    </row>
    <row r="71" spans="1:8" ht="13" x14ac:dyDescent="0.25">
      <c r="A71" s="161" t="s">
        <v>4434</v>
      </c>
      <c r="B71" s="161"/>
      <c r="C71" s="118" t="s">
        <v>4435</v>
      </c>
      <c r="D71" s="129" t="s">
        <v>106</v>
      </c>
      <c r="E71" s="129"/>
      <c r="F71" s="156"/>
      <c r="G71" s="159">
        <f t="shared" si="3"/>
        <v>0</v>
      </c>
    </row>
    <row r="72" spans="1:8" ht="13" x14ac:dyDescent="0.25">
      <c r="A72" s="161" t="s">
        <v>4436</v>
      </c>
      <c r="B72" s="161"/>
      <c r="C72" s="118" t="s">
        <v>4437</v>
      </c>
      <c r="D72" s="129" t="s">
        <v>106</v>
      </c>
      <c r="E72" s="129"/>
      <c r="F72" s="156"/>
      <c r="G72" s="159">
        <f t="shared" si="3"/>
        <v>0</v>
      </c>
    </row>
    <row r="73" spans="1:8" ht="26" x14ac:dyDescent="0.25">
      <c r="A73" s="161" t="s">
        <v>4438</v>
      </c>
      <c r="B73" s="161"/>
      <c r="C73" s="235" t="s">
        <v>4439</v>
      </c>
      <c r="D73" s="129" t="s">
        <v>106</v>
      </c>
      <c r="E73" s="129"/>
      <c r="F73" s="156"/>
      <c r="G73" s="159">
        <f t="shared" si="3"/>
        <v>0</v>
      </c>
      <c r="H73" s="255" t="s">
        <v>37</v>
      </c>
    </row>
    <row r="74" spans="1:8" ht="26" x14ac:dyDescent="0.25">
      <c r="A74" s="161" t="s">
        <v>4440</v>
      </c>
      <c r="B74" s="161"/>
      <c r="C74" s="235" t="s">
        <v>4441</v>
      </c>
      <c r="D74" s="129" t="s">
        <v>0</v>
      </c>
      <c r="E74" s="129"/>
      <c r="F74" s="156"/>
      <c r="G74" s="159">
        <f t="shared" si="3"/>
        <v>0</v>
      </c>
      <c r="H74" s="255" t="s">
        <v>37</v>
      </c>
    </row>
    <row r="75" spans="1:8" ht="26" x14ac:dyDescent="0.25">
      <c r="A75" s="161" t="s">
        <v>4442</v>
      </c>
      <c r="B75" s="161"/>
      <c r="C75" s="235" t="s">
        <v>4443</v>
      </c>
      <c r="D75" s="129" t="s">
        <v>106</v>
      </c>
      <c r="E75" s="129"/>
      <c r="F75" s="156"/>
      <c r="G75" s="159">
        <f t="shared" si="3"/>
        <v>0</v>
      </c>
      <c r="H75" s="255" t="s">
        <v>37</v>
      </c>
    </row>
    <row r="76" spans="1:8" ht="26" x14ac:dyDescent="0.25">
      <c r="A76" s="161" t="s">
        <v>4444</v>
      </c>
      <c r="B76" s="161"/>
      <c r="C76" s="118" t="s">
        <v>4445</v>
      </c>
      <c r="D76" s="129" t="s">
        <v>1737</v>
      </c>
      <c r="E76" s="129"/>
      <c r="F76" s="156"/>
      <c r="G76" s="159">
        <f t="shared" si="3"/>
        <v>0</v>
      </c>
    </row>
    <row r="77" spans="1:8" ht="26" x14ac:dyDescent="0.25">
      <c r="A77" s="161" t="s">
        <v>4446</v>
      </c>
      <c r="B77" s="161"/>
      <c r="C77" s="118" t="s">
        <v>4447</v>
      </c>
      <c r="D77" s="129" t="s">
        <v>66</v>
      </c>
      <c r="E77" s="129"/>
      <c r="F77" s="156"/>
      <c r="G77" s="159">
        <f t="shared" si="3"/>
        <v>0</v>
      </c>
    </row>
    <row r="78" spans="1:8" ht="13" x14ac:dyDescent="0.25">
      <c r="A78" s="161"/>
      <c r="B78" s="161"/>
      <c r="C78" s="118"/>
      <c r="D78" s="16"/>
      <c r="E78" s="16"/>
      <c r="F78" s="160"/>
      <c r="G78" s="159"/>
    </row>
    <row r="79" spans="1:8" ht="13" x14ac:dyDescent="0.25">
      <c r="A79" s="161"/>
      <c r="B79" s="161"/>
      <c r="C79" s="125"/>
      <c r="D79" s="170"/>
      <c r="E79" s="16"/>
      <c r="F79" s="160"/>
      <c r="G79" s="159"/>
    </row>
    <row r="80" spans="1:8" x14ac:dyDescent="0.25">
      <c r="A80" s="62"/>
      <c r="B80" s="62"/>
      <c r="C80" s="59"/>
      <c r="D80"/>
      <c r="E80" s="16"/>
      <c r="F80" s="160"/>
      <c r="G80" s="159"/>
    </row>
    <row r="81" spans="1:7" x14ac:dyDescent="0.25">
      <c r="A81" s="136" t="s">
        <v>172</v>
      </c>
      <c r="B81" s="136"/>
      <c r="C81" s="136"/>
      <c r="D81" s="148"/>
      <c r="E81" s="154"/>
      <c r="F81" s="166"/>
      <c r="G81" s="141">
        <f>SUM(G5:G80)</f>
        <v>0</v>
      </c>
    </row>
    <row r="1048357" spans="4:4" x14ac:dyDescent="0.25">
      <c r="D1048357"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52CB9-775D-41E0-A5F5-73E277851EF1}">
  <dimension ref="A1:H1048316"/>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4448</v>
      </c>
      <c r="B1" s="42"/>
      <c r="C1" s="42"/>
      <c r="D1" s="653" t="s">
        <v>4449</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74"/>
    </row>
    <row r="4" spans="1:8" x14ac:dyDescent="0.25">
      <c r="A4" s="161"/>
      <c r="B4" s="161"/>
      <c r="C4" s="62"/>
      <c r="D4" s="16"/>
      <c r="E4" s="16"/>
      <c r="F4" s="16"/>
      <c r="G4" s="159"/>
    </row>
    <row r="5" spans="1:8" ht="13" x14ac:dyDescent="0.25">
      <c r="A5" s="161" t="s">
        <v>4450</v>
      </c>
      <c r="B5" s="161"/>
      <c r="C5" s="118" t="s">
        <v>4315</v>
      </c>
      <c r="D5" s="16"/>
      <c r="E5" s="16"/>
      <c r="F5" s="16"/>
      <c r="G5" s="159"/>
    </row>
    <row r="6" spans="1:8" x14ac:dyDescent="0.25">
      <c r="A6" s="161"/>
      <c r="B6" s="161" t="s">
        <v>4451</v>
      </c>
      <c r="C6" s="62" t="s">
        <v>4452</v>
      </c>
      <c r="D6" s="129" t="s">
        <v>42</v>
      </c>
      <c r="E6" s="16" t="s">
        <v>43</v>
      </c>
      <c r="F6" s="16" t="s">
        <v>44</v>
      </c>
      <c r="G6" s="157"/>
    </row>
    <row r="7" spans="1:8" x14ac:dyDescent="0.25">
      <c r="A7" s="161"/>
      <c r="B7" s="161" t="s">
        <v>4453</v>
      </c>
      <c r="C7" s="62" t="s">
        <v>4454</v>
      </c>
      <c r="D7" s="129" t="s">
        <v>42</v>
      </c>
      <c r="E7" s="16" t="s">
        <v>43</v>
      </c>
      <c r="F7" s="16" t="s">
        <v>44</v>
      </c>
      <c r="G7" s="157"/>
    </row>
    <row r="8" spans="1:8" ht="26" x14ac:dyDescent="0.25">
      <c r="A8" s="161" t="s">
        <v>4455</v>
      </c>
      <c r="B8" s="161"/>
      <c r="C8" s="118" t="s">
        <v>4456</v>
      </c>
      <c r="D8" s="16"/>
      <c r="E8" s="16"/>
      <c r="F8" s="160"/>
      <c r="G8" s="159"/>
    </row>
    <row r="9" spans="1:8" x14ac:dyDescent="0.25">
      <c r="A9" s="161"/>
      <c r="B9" s="161" t="s">
        <v>4457</v>
      </c>
      <c r="C9" s="62" t="s">
        <v>4452</v>
      </c>
      <c r="D9" s="129" t="s">
        <v>106</v>
      </c>
      <c r="E9" s="129"/>
      <c r="F9" s="156"/>
      <c r="G9" s="159">
        <f>E9*F9</f>
        <v>0</v>
      </c>
    </row>
    <row r="10" spans="1:8" x14ac:dyDescent="0.25">
      <c r="A10" s="161"/>
      <c r="B10" s="161" t="s">
        <v>4458</v>
      </c>
      <c r="C10" s="62" t="s">
        <v>4454</v>
      </c>
      <c r="D10" s="129" t="s">
        <v>106</v>
      </c>
      <c r="E10" s="129"/>
      <c r="F10" s="156"/>
      <c r="G10" s="159">
        <f>E10*F10</f>
        <v>0</v>
      </c>
    </row>
    <row r="11" spans="1:8" ht="26" x14ac:dyDescent="0.25">
      <c r="A11" s="161" t="s">
        <v>4459</v>
      </c>
      <c r="B11" s="161"/>
      <c r="C11" s="118" t="s">
        <v>4460</v>
      </c>
      <c r="D11" s="129" t="s">
        <v>0</v>
      </c>
      <c r="E11" s="129"/>
      <c r="F11" s="156"/>
      <c r="G11" s="159">
        <f>E11*F11</f>
        <v>0</v>
      </c>
    </row>
    <row r="12" spans="1:8" ht="26" x14ac:dyDescent="0.25">
      <c r="A12" s="161" t="s">
        <v>4461</v>
      </c>
      <c r="B12" s="161"/>
      <c r="C12" s="235" t="s">
        <v>4462</v>
      </c>
      <c r="D12" s="129" t="s">
        <v>1737</v>
      </c>
      <c r="E12" s="129"/>
      <c r="F12" s="156"/>
      <c r="G12" s="159">
        <f>E12*F12</f>
        <v>0</v>
      </c>
      <c r="H12" s="255" t="s">
        <v>37</v>
      </c>
    </row>
    <row r="13" spans="1:8" ht="14.5" x14ac:dyDescent="0.25">
      <c r="A13" s="161" t="s">
        <v>4463</v>
      </c>
      <c r="B13" s="161"/>
      <c r="C13" s="235" t="s">
        <v>4464</v>
      </c>
      <c r="D13" s="129" t="s">
        <v>1737</v>
      </c>
      <c r="E13" s="129"/>
      <c r="F13" s="156"/>
      <c r="G13" s="159">
        <f>E13*F13</f>
        <v>0</v>
      </c>
    </row>
    <row r="14" spans="1:8" ht="26" x14ac:dyDescent="0.25">
      <c r="A14" s="161" t="s">
        <v>4465</v>
      </c>
      <c r="B14" s="161"/>
      <c r="C14" s="235" t="s">
        <v>4466</v>
      </c>
      <c r="D14" s="16"/>
      <c r="E14" s="16"/>
      <c r="F14" s="160"/>
      <c r="G14" s="159"/>
      <c r="H14" s="255" t="s">
        <v>37</v>
      </c>
    </row>
    <row r="15" spans="1:8" x14ac:dyDescent="0.25">
      <c r="A15" s="161"/>
      <c r="B15" s="161" t="s">
        <v>4467</v>
      </c>
      <c r="C15" s="62" t="s">
        <v>4468</v>
      </c>
      <c r="D15" s="129" t="s">
        <v>106</v>
      </c>
      <c r="E15" s="129"/>
      <c r="F15" s="156"/>
      <c r="G15" s="159">
        <f>E15*F15</f>
        <v>0</v>
      </c>
    </row>
    <row r="16" spans="1:8" x14ac:dyDescent="0.25">
      <c r="A16" s="161"/>
      <c r="B16" s="161" t="s">
        <v>4469</v>
      </c>
      <c r="C16" s="62" t="s">
        <v>4470</v>
      </c>
      <c r="D16" s="129" t="s">
        <v>106</v>
      </c>
      <c r="E16" s="129"/>
      <c r="F16" s="156"/>
      <c r="G16" s="159">
        <f>E16*F16</f>
        <v>0</v>
      </c>
    </row>
    <row r="17" spans="1:8" x14ac:dyDescent="0.25">
      <c r="A17" s="161"/>
      <c r="B17" s="161" t="s">
        <v>4471</v>
      </c>
      <c r="C17" s="62" t="s">
        <v>4472</v>
      </c>
      <c r="D17" s="129" t="s">
        <v>106</v>
      </c>
      <c r="E17" s="129"/>
      <c r="F17" s="156"/>
      <c r="G17" s="159">
        <f>E17*F17</f>
        <v>0</v>
      </c>
    </row>
    <row r="18" spans="1:8" ht="13" x14ac:dyDescent="0.25">
      <c r="A18" s="161" t="s">
        <v>4473</v>
      </c>
      <c r="B18" s="161"/>
      <c r="C18" s="118" t="s">
        <v>4474</v>
      </c>
      <c r="D18" s="16"/>
      <c r="E18" s="16"/>
      <c r="F18" s="160"/>
      <c r="G18" s="159"/>
    </row>
    <row r="19" spans="1:8" x14ac:dyDescent="0.25">
      <c r="A19" s="161"/>
      <c r="B19" s="161" t="s">
        <v>4475</v>
      </c>
      <c r="C19" s="62" t="s">
        <v>4476</v>
      </c>
      <c r="D19" s="129" t="s">
        <v>73</v>
      </c>
      <c r="E19" s="129"/>
      <c r="F19" s="156"/>
      <c r="G19" s="159">
        <f>E19*F19</f>
        <v>0</v>
      </c>
    </row>
    <row r="20" spans="1:8" x14ac:dyDescent="0.25">
      <c r="A20" s="161"/>
      <c r="B20" s="161" t="s">
        <v>4477</v>
      </c>
      <c r="C20" s="62" t="s">
        <v>4353</v>
      </c>
      <c r="D20" s="129" t="s">
        <v>73</v>
      </c>
      <c r="E20" s="129"/>
      <c r="F20" s="156"/>
      <c r="G20" s="159">
        <f>E20*F20</f>
        <v>0</v>
      </c>
    </row>
    <row r="21" spans="1:8" x14ac:dyDescent="0.25">
      <c r="A21" s="161"/>
      <c r="B21" s="161" t="s">
        <v>4478</v>
      </c>
      <c r="C21" s="62" t="s">
        <v>4355</v>
      </c>
      <c r="D21" s="129" t="s">
        <v>73</v>
      </c>
      <c r="E21" s="129"/>
      <c r="F21" s="156"/>
      <c r="G21" s="159">
        <f>E21*F21</f>
        <v>0</v>
      </c>
    </row>
    <row r="22" spans="1:8" ht="26" x14ac:dyDescent="0.25">
      <c r="A22" s="161" t="s">
        <v>4479</v>
      </c>
      <c r="B22" s="161"/>
      <c r="C22" s="235" t="s">
        <v>4480</v>
      </c>
      <c r="D22" s="129" t="s">
        <v>66</v>
      </c>
      <c r="E22" s="129"/>
      <c r="F22" s="156"/>
      <c r="G22" s="159">
        <f>E22*F22</f>
        <v>0</v>
      </c>
      <c r="H22" s="255" t="s">
        <v>37</v>
      </c>
    </row>
    <row r="23" spans="1:8" ht="13" x14ac:dyDescent="0.25">
      <c r="A23" s="161" t="s">
        <v>4481</v>
      </c>
      <c r="B23" s="161"/>
      <c r="C23" s="118" t="s">
        <v>4482</v>
      </c>
      <c r="D23" s="129" t="s">
        <v>1944</v>
      </c>
      <c r="E23" s="129"/>
      <c r="F23" s="156"/>
      <c r="G23" s="159">
        <f>E23*F23</f>
        <v>0</v>
      </c>
    </row>
    <row r="24" spans="1:8" ht="26" x14ac:dyDescent="0.25">
      <c r="A24" s="161" t="s">
        <v>4483</v>
      </c>
      <c r="B24" s="161"/>
      <c r="C24" s="127" t="s">
        <v>4484</v>
      </c>
      <c r="D24" s="16"/>
      <c r="E24" s="16"/>
      <c r="F24" s="160"/>
      <c r="G24" s="159"/>
    </row>
    <row r="25" spans="1:8" x14ac:dyDescent="0.25">
      <c r="A25" s="161"/>
      <c r="B25" s="161" t="s">
        <v>4485</v>
      </c>
      <c r="C25" s="62" t="s">
        <v>1957</v>
      </c>
      <c r="D25" s="129" t="s">
        <v>73</v>
      </c>
      <c r="E25" s="129"/>
      <c r="F25" s="156"/>
      <c r="G25" s="159">
        <f t="shared" ref="G25:G31" si="0">E25*F25</f>
        <v>0</v>
      </c>
    </row>
    <row r="26" spans="1:8" x14ac:dyDescent="0.25">
      <c r="A26" s="161"/>
      <c r="B26" s="161" t="s">
        <v>4486</v>
      </c>
      <c r="C26" s="234" t="s">
        <v>4360</v>
      </c>
      <c r="D26" s="129" t="s">
        <v>73</v>
      </c>
      <c r="E26" s="129"/>
      <c r="F26" s="156"/>
      <c r="G26" s="159">
        <f t="shared" si="0"/>
        <v>0</v>
      </c>
    </row>
    <row r="27" spans="1:8" ht="13" x14ac:dyDescent="0.25">
      <c r="A27" s="161"/>
      <c r="B27" s="161" t="s">
        <v>4487</v>
      </c>
      <c r="C27" s="234" t="s">
        <v>4488</v>
      </c>
      <c r="D27" s="129" t="s">
        <v>73</v>
      </c>
      <c r="E27" s="129"/>
      <c r="F27" s="156"/>
      <c r="G27" s="159">
        <f t="shared" si="0"/>
        <v>0</v>
      </c>
      <c r="H27" s="255" t="s">
        <v>37</v>
      </c>
    </row>
    <row r="28" spans="1:8" ht="13" x14ac:dyDescent="0.25">
      <c r="A28" s="161"/>
      <c r="B28" s="161" t="s">
        <v>4489</v>
      </c>
      <c r="C28" s="234" t="s">
        <v>4362</v>
      </c>
      <c r="D28" s="129" t="s">
        <v>73</v>
      </c>
      <c r="E28" s="129"/>
      <c r="F28" s="156"/>
      <c r="G28" s="159">
        <f t="shared" si="0"/>
        <v>0</v>
      </c>
      <c r="H28" s="255" t="s">
        <v>37</v>
      </c>
    </row>
    <row r="29" spans="1:8" ht="14.5" x14ac:dyDescent="0.25">
      <c r="A29" s="161" t="s">
        <v>4490</v>
      </c>
      <c r="B29" s="161"/>
      <c r="C29" s="118" t="s">
        <v>4491</v>
      </c>
      <c r="D29" s="129" t="s">
        <v>66</v>
      </c>
      <c r="E29" s="129"/>
      <c r="F29" s="156"/>
      <c r="G29" s="159">
        <f t="shared" si="0"/>
        <v>0</v>
      </c>
    </row>
    <row r="30" spans="1:8" ht="13" x14ac:dyDescent="0.25">
      <c r="A30" s="161" t="s">
        <v>4492</v>
      </c>
      <c r="B30" s="161"/>
      <c r="C30" s="118" t="s">
        <v>4493</v>
      </c>
      <c r="D30" s="129" t="s">
        <v>76</v>
      </c>
      <c r="E30" s="129"/>
      <c r="F30" s="156"/>
      <c r="G30" s="159">
        <f t="shared" si="0"/>
        <v>0</v>
      </c>
    </row>
    <row r="31" spans="1:8" ht="13" x14ac:dyDescent="0.25">
      <c r="A31" s="161" t="s">
        <v>4494</v>
      </c>
      <c r="B31" s="161"/>
      <c r="C31" s="118" t="s">
        <v>4495</v>
      </c>
      <c r="D31" s="129" t="s">
        <v>106</v>
      </c>
      <c r="E31" s="129"/>
      <c r="F31" s="156"/>
      <c r="G31" s="159">
        <f t="shared" si="0"/>
        <v>0</v>
      </c>
    </row>
    <row r="32" spans="1:8" ht="13" x14ac:dyDescent="0.25">
      <c r="A32" s="161" t="s">
        <v>4496</v>
      </c>
      <c r="B32" s="161"/>
      <c r="C32" s="118" t="s">
        <v>4497</v>
      </c>
      <c r="D32" s="16"/>
      <c r="E32" s="16"/>
      <c r="F32" s="160"/>
      <c r="G32" s="159"/>
    </row>
    <row r="33" spans="1:8" x14ac:dyDescent="0.25">
      <c r="A33" s="161"/>
      <c r="B33" s="161" t="s">
        <v>4498</v>
      </c>
      <c r="C33" s="62" t="s">
        <v>4499</v>
      </c>
      <c r="D33" s="129" t="s">
        <v>106</v>
      </c>
      <c r="E33" s="129"/>
      <c r="F33" s="156"/>
      <c r="G33" s="159">
        <f>E33*F33</f>
        <v>0</v>
      </c>
    </row>
    <row r="34" spans="1:8" ht="13" x14ac:dyDescent="0.25">
      <c r="A34" s="86"/>
      <c r="B34" s="161" t="s">
        <v>4500</v>
      </c>
      <c r="C34" s="234" t="s">
        <v>4386</v>
      </c>
      <c r="D34" s="129" t="s">
        <v>0</v>
      </c>
      <c r="E34" s="129"/>
      <c r="F34" s="156"/>
      <c r="G34" s="159">
        <f>E34*F34</f>
        <v>0</v>
      </c>
      <c r="H34" s="255" t="s">
        <v>37</v>
      </c>
    </row>
    <row r="35" spans="1:8" x14ac:dyDescent="0.25">
      <c r="A35" s="86"/>
      <c r="B35" s="161" t="s">
        <v>4501</v>
      </c>
      <c r="C35" s="62" t="s">
        <v>4388</v>
      </c>
      <c r="D35" s="129" t="s">
        <v>106</v>
      </c>
      <c r="E35" s="129"/>
      <c r="F35" s="156"/>
      <c r="G35" s="159">
        <f>E35*F35</f>
        <v>0</v>
      </c>
    </row>
    <row r="36" spans="1:8" x14ac:dyDescent="0.25">
      <c r="A36" s="86"/>
      <c r="B36" s="161" t="s">
        <v>4502</v>
      </c>
      <c r="C36" s="62" t="s">
        <v>4503</v>
      </c>
      <c r="D36" s="129" t="s">
        <v>0</v>
      </c>
      <c r="E36" s="129"/>
      <c r="F36" s="156"/>
      <c r="G36" s="159">
        <f>E36*F36</f>
        <v>0</v>
      </c>
    </row>
    <row r="37" spans="1:8" ht="13" x14ac:dyDescent="0.25">
      <c r="A37" s="86"/>
      <c r="B37" s="161"/>
      <c r="C37" s="118"/>
      <c r="D37" s="16"/>
      <c r="E37" s="16"/>
      <c r="F37" s="160"/>
      <c r="G37" s="159"/>
    </row>
    <row r="38" spans="1:8" ht="13" x14ac:dyDescent="0.25">
      <c r="A38" s="161"/>
      <c r="B38" s="161"/>
      <c r="C38" s="174"/>
      <c r="D38" s="16"/>
      <c r="E38" s="16"/>
      <c r="F38" s="160"/>
      <c r="G38" s="159"/>
    </row>
    <row r="39" spans="1:8" x14ac:dyDescent="0.25">
      <c r="A39" s="62"/>
      <c r="B39" s="62"/>
      <c r="C39" s="59"/>
      <c r="D39"/>
      <c r="E39" s="16"/>
      <c r="F39" s="160"/>
      <c r="G39" s="159"/>
    </row>
    <row r="40" spans="1:8" x14ac:dyDescent="0.25">
      <c r="A40" s="136" t="s">
        <v>172</v>
      </c>
      <c r="B40" s="136"/>
      <c r="C40" s="136"/>
      <c r="D40" s="148"/>
      <c r="E40" s="154"/>
      <c r="F40" s="154"/>
      <c r="G40" s="141">
        <f>SUM(G5:G39)</f>
        <v>0</v>
      </c>
    </row>
    <row r="1048316" spans="4:4" x14ac:dyDescent="0.25">
      <c r="D104831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18348-861F-4E14-86A0-ED5508C8BEFE}">
  <dimension ref="A1:H1048302"/>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4504</v>
      </c>
      <c r="B1" s="42"/>
      <c r="C1" s="42"/>
      <c r="D1" s="653" t="s">
        <v>4505</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5"/>
      <c r="G3" s="74"/>
    </row>
    <row r="4" spans="1:8" x14ac:dyDescent="0.25">
      <c r="A4" s="161"/>
      <c r="B4" s="161"/>
      <c r="C4" s="62"/>
      <c r="D4" s="16"/>
      <c r="E4" s="16"/>
      <c r="F4" s="15"/>
      <c r="G4" s="159"/>
    </row>
    <row r="5" spans="1:8" ht="13" x14ac:dyDescent="0.25">
      <c r="A5" s="161" t="s">
        <v>4506</v>
      </c>
      <c r="B5" s="161"/>
      <c r="C5" s="118" t="s">
        <v>4507</v>
      </c>
      <c r="D5" s="129" t="s">
        <v>42</v>
      </c>
      <c r="E5" s="16" t="s">
        <v>43</v>
      </c>
      <c r="F5" s="16" t="s">
        <v>44</v>
      </c>
      <c r="G5" s="157"/>
    </row>
    <row r="6" spans="1:8" ht="14.5" x14ac:dyDescent="0.25">
      <c r="A6" s="161" t="s">
        <v>4508</v>
      </c>
      <c r="B6" s="161"/>
      <c r="C6" s="118" t="s">
        <v>4509</v>
      </c>
      <c r="D6" s="129" t="s">
        <v>1737</v>
      </c>
      <c r="E6" s="129"/>
      <c r="F6" s="156"/>
      <c r="G6" s="159">
        <f>E6*F6</f>
        <v>0</v>
      </c>
    </row>
    <row r="7" spans="1:8" ht="13" x14ac:dyDescent="0.25">
      <c r="A7" s="161" t="s">
        <v>4510</v>
      </c>
      <c r="B7" s="161"/>
      <c r="C7" s="118" t="s">
        <v>4511</v>
      </c>
      <c r="D7" s="16"/>
      <c r="E7" s="16"/>
      <c r="F7" s="160"/>
      <c r="G7" s="159"/>
    </row>
    <row r="8" spans="1:8" ht="14.5" x14ac:dyDescent="0.25">
      <c r="A8" s="161"/>
      <c r="B8" s="161" t="s">
        <v>4512</v>
      </c>
      <c r="C8" s="62" t="s">
        <v>4513</v>
      </c>
      <c r="D8" s="129" t="s">
        <v>1737</v>
      </c>
      <c r="E8" s="129"/>
      <c r="F8" s="156"/>
      <c r="G8" s="159">
        <f>E8*F8</f>
        <v>0</v>
      </c>
    </row>
    <row r="9" spans="1:8" ht="13" x14ac:dyDescent="0.25">
      <c r="A9" s="161"/>
      <c r="B9" s="161" t="s">
        <v>4514</v>
      </c>
      <c r="C9" s="234" t="s">
        <v>4515</v>
      </c>
      <c r="D9" s="129" t="s">
        <v>73</v>
      </c>
      <c r="E9" s="129"/>
      <c r="F9" s="156"/>
      <c r="G9" s="159">
        <f>E9*F9</f>
        <v>0</v>
      </c>
      <c r="H9" s="255" t="s">
        <v>37</v>
      </c>
    </row>
    <row r="10" spans="1:8" ht="25" x14ac:dyDescent="0.25">
      <c r="A10" s="161"/>
      <c r="B10" s="161" t="s">
        <v>4516</v>
      </c>
      <c r="C10" s="62" t="s">
        <v>4517</v>
      </c>
      <c r="D10" s="129" t="s">
        <v>1737</v>
      </c>
      <c r="E10" s="129"/>
      <c r="F10" s="156"/>
      <c r="G10" s="159">
        <f>E10*F10</f>
        <v>0</v>
      </c>
      <c r="H10" s="255" t="s">
        <v>37</v>
      </c>
    </row>
    <row r="11" spans="1:8" ht="13" x14ac:dyDescent="0.25">
      <c r="A11" s="161" t="s">
        <v>4518</v>
      </c>
      <c r="B11" s="161"/>
      <c r="C11" s="118" t="s">
        <v>4519</v>
      </c>
      <c r="D11" s="16"/>
      <c r="E11" s="16"/>
      <c r="F11" s="160"/>
      <c r="G11" s="159"/>
    </row>
    <row r="12" spans="1:8" ht="26" x14ac:dyDescent="0.25">
      <c r="A12" s="161"/>
      <c r="B12" s="161" t="s">
        <v>4520</v>
      </c>
      <c r="C12" s="234" t="s">
        <v>4521</v>
      </c>
      <c r="D12" s="129" t="s">
        <v>1737</v>
      </c>
      <c r="E12" s="129"/>
      <c r="F12" s="156"/>
      <c r="G12" s="159">
        <f t="shared" ref="G12:G17" si="0">E12*F12</f>
        <v>0</v>
      </c>
      <c r="H12" s="255" t="s">
        <v>37</v>
      </c>
    </row>
    <row r="13" spans="1:8" ht="26" x14ac:dyDescent="0.25">
      <c r="A13" s="161"/>
      <c r="B13" s="161" t="s">
        <v>4522</v>
      </c>
      <c r="C13" s="234" t="s">
        <v>4523</v>
      </c>
      <c r="D13" s="129" t="s">
        <v>1737</v>
      </c>
      <c r="E13" s="129"/>
      <c r="F13" s="156"/>
      <c r="G13" s="159">
        <f t="shared" si="0"/>
        <v>0</v>
      </c>
      <c r="H13" s="255" t="s">
        <v>37</v>
      </c>
    </row>
    <row r="14" spans="1:8" ht="26" x14ac:dyDescent="0.25">
      <c r="A14" s="161"/>
      <c r="B14" s="161" t="s">
        <v>4524</v>
      </c>
      <c r="C14" s="234" t="s">
        <v>4525</v>
      </c>
      <c r="D14" s="129" t="s">
        <v>1737</v>
      </c>
      <c r="E14" s="129"/>
      <c r="F14" s="156"/>
      <c r="G14" s="159">
        <f t="shared" si="0"/>
        <v>0</v>
      </c>
      <c r="H14" s="255" t="s">
        <v>37</v>
      </c>
    </row>
    <row r="15" spans="1:8" ht="14.5" x14ac:dyDescent="0.25">
      <c r="A15" s="161"/>
      <c r="B15" s="161" t="s">
        <v>4526</v>
      </c>
      <c r="C15" s="234" t="s">
        <v>4527</v>
      </c>
      <c r="D15" s="129" t="s">
        <v>1737</v>
      </c>
      <c r="E15" s="129"/>
      <c r="F15" s="156"/>
      <c r="G15" s="159">
        <f t="shared" si="0"/>
        <v>0</v>
      </c>
    </row>
    <row r="16" spans="1:8" ht="26" x14ac:dyDescent="0.25">
      <c r="A16" s="161" t="s">
        <v>4528</v>
      </c>
      <c r="B16" s="161"/>
      <c r="C16" s="118" t="s">
        <v>4529</v>
      </c>
      <c r="D16" s="188" t="s">
        <v>4391</v>
      </c>
      <c r="E16" s="129"/>
      <c r="F16" s="156"/>
      <c r="G16" s="159">
        <f t="shared" si="0"/>
        <v>0</v>
      </c>
    </row>
    <row r="17" spans="1:8" ht="13" x14ac:dyDescent="0.25">
      <c r="A17" s="161" t="s">
        <v>4530</v>
      </c>
      <c r="B17" s="161"/>
      <c r="C17" s="118" t="s">
        <v>4531</v>
      </c>
      <c r="D17" s="129" t="s">
        <v>0</v>
      </c>
      <c r="E17" s="129"/>
      <c r="F17" s="156"/>
      <c r="G17" s="159">
        <f t="shared" si="0"/>
        <v>0</v>
      </c>
    </row>
    <row r="18" spans="1:8" ht="13" x14ac:dyDescent="0.25">
      <c r="A18" s="161" t="s">
        <v>4532</v>
      </c>
      <c r="B18" s="161"/>
      <c r="C18" s="235" t="s">
        <v>4533</v>
      </c>
      <c r="D18" s="16"/>
      <c r="E18" s="16"/>
      <c r="F18" s="160"/>
      <c r="G18" s="159"/>
    </row>
    <row r="19" spans="1:8" ht="25.5" x14ac:dyDescent="0.25">
      <c r="A19" s="161"/>
      <c r="B19" s="161" t="s">
        <v>4534</v>
      </c>
      <c r="C19" s="234" t="s">
        <v>4535</v>
      </c>
      <c r="D19" s="129" t="s">
        <v>106</v>
      </c>
      <c r="E19" s="129"/>
      <c r="F19" s="156"/>
      <c r="G19" s="159">
        <f>E19*F19</f>
        <v>0</v>
      </c>
      <c r="H19" s="255" t="s">
        <v>37</v>
      </c>
    </row>
    <row r="20" spans="1:8" ht="26" x14ac:dyDescent="0.25">
      <c r="A20" s="161"/>
      <c r="B20" s="161" t="s">
        <v>4536</v>
      </c>
      <c r="C20" s="234" t="s">
        <v>4537</v>
      </c>
      <c r="D20" s="129" t="s">
        <v>0</v>
      </c>
      <c r="E20" s="129"/>
      <c r="F20" s="156"/>
      <c r="G20" s="159">
        <f>E20*F20</f>
        <v>0</v>
      </c>
      <c r="H20" s="255" t="s">
        <v>37</v>
      </c>
    </row>
    <row r="21" spans="1:8" ht="13" x14ac:dyDescent="0.25">
      <c r="A21" s="161"/>
      <c r="B21" s="161" t="s">
        <v>4538</v>
      </c>
      <c r="C21" s="234" t="s">
        <v>4539</v>
      </c>
      <c r="D21" s="129" t="s">
        <v>0</v>
      </c>
      <c r="E21" s="129"/>
      <c r="F21" s="156"/>
      <c r="G21" s="159">
        <f>E21*F21</f>
        <v>0</v>
      </c>
      <c r="H21" s="255" t="s">
        <v>37</v>
      </c>
    </row>
    <row r="22" spans="1:8" ht="26" x14ac:dyDescent="0.25">
      <c r="A22" s="161" t="s">
        <v>4540</v>
      </c>
      <c r="B22" s="161"/>
      <c r="C22" s="118" t="s">
        <v>4541</v>
      </c>
      <c r="D22" s="129" t="s">
        <v>0</v>
      </c>
      <c r="E22" s="129"/>
      <c r="F22" s="156"/>
      <c r="G22" s="159">
        <f>E22*F22</f>
        <v>0</v>
      </c>
      <c r="H22" s="255" t="s">
        <v>37</v>
      </c>
    </row>
    <row r="23" spans="1:8" ht="13" x14ac:dyDescent="0.25">
      <c r="A23" s="161"/>
      <c r="B23" s="161"/>
      <c r="C23" s="118"/>
      <c r="D23" s="16"/>
      <c r="E23" s="16"/>
      <c r="F23" s="15"/>
      <c r="G23" s="159"/>
    </row>
    <row r="24" spans="1:8" ht="13" x14ac:dyDescent="0.25">
      <c r="A24" s="161"/>
      <c r="B24" s="161"/>
      <c r="C24" s="127"/>
      <c r="D24" s="16"/>
      <c r="E24" s="16"/>
      <c r="F24" s="15"/>
      <c r="G24" s="159"/>
    </row>
    <row r="25" spans="1:8" x14ac:dyDescent="0.25">
      <c r="A25" s="62"/>
      <c r="B25" s="62"/>
      <c r="C25" s="59"/>
      <c r="D25"/>
      <c r="E25" s="15"/>
      <c r="F25" s="15"/>
      <c r="G25" s="159"/>
    </row>
    <row r="26" spans="1:8" x14ac:dyDescent="0.25">
      <c r="A26" s="136" t="s">
        <v>172</v>
      </c>
      <c r="B26" s="136"/>
      <c r="C26" s="136"/>
      <c r="D26" s="148"/>
      <c r="E26" s="152"/>
      <c r="F26" s="152"/>
      <c r="G26" s="141">
        <f>SUM(G5:G25)</f>
        <v>0</v>
      </c>
    </row>
    <row r="1048302" spans="4:4" x14ac:dyDescent="0.25">
      <c r="D1048302"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94308-CC95-460C-93FB-13E72E15D07A}">
  <dimension ref="A1:I1048322"/>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4542</v>
      </c>
      <c r="B1" s="42"/>
      <c r="C1" s="42"/>
      <c r="D1" s="42"/>
      <c r="E1" s="653" t="s">
        <v>4543</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6"/>
      <c r="H3" s="5"/>
    </row>
    <row r="4" spans="1:9" x14ac:dyDescent="0.25">
      <c r="A4" s="161"/>
      <c r="B4" s="161"/>
      <c r="C4" s="162"/>
      <c r="D4" s="62"/>
      <c r="E4" s="16"/>
      <c r="F4" s="16"/>
      <c r="G4" s="16"/>
      <c r="H4" s="15"/>
    </row>
    <row r="5" spans="1:9" ht="13" x14ac:dyDescent="0.25">
      <c r="A5" s="161" t="s">
        <v>4544</v>
      </c>
      <c r="B5" s="161"/>
      <c r="C5" s="162"/>
      <c r="D5" s="118" t="s">
        <v>4545</v>
      </c>
      <c r="E5" s="16"/>
      <c r="F5" s="16"/>
      <c r="G5" s="16"/>
      <c r="H5" s="158"/>
    </row>
    <row r="6" spans="1:9" x14ac:dyDescent="0.25">
      <c r="A6" s="161"/>
      <c r="B6" s="161" t="s">
        <v>4546</v>
      </c>
      <c r="C6" s="162"/>
      <c r="D6" s="62" t="s">
        <v>4547</v>
      </c>
      <c r="E6" s="129" t="s">
        <v>42</v>
      </c>
      <c r="F6" s="16" t="s">
        <v>43</v>
      </c>
      <c r="G6" s="16" t="s">
        <v>44</v>
      </c>
      <c r="H6" s="157"/>
    </row>
    <row r="7" spans="1:9" x14ac:dyDescent="0.25">
      <c r="A7" s="161"/>
      <c r="B7" s="161" t="s">
        <v>4548</v>
      </c>
      <c r="C7" s="162"/>
      <c r="D7" s="62" t="s">
        <v>4549</v>
      </c>
      <c r="E7" s="129" t="s">
        <v>42</v>
      </c>
      <c r="F7" s="16" t="s">
        <v>43</v>
      </c>
      <c r="G7" s="16" t="s">
        <v>44</v>
      </c>
      <c r="H7" s="157"/>
    </row>
    <row r="8" spans="1:9" x14ac:dyDescent="0.25">
      <c r="A8" s="161"/>
      <c r="B8" s="161" t="s">
        <v>4550</v>
      </c>
      <c r="C8" s="162"/>
      <c r="D8" s="62" t="s">
        <v>4551</v>
      </c>
      <c r="E8" s="129" t="s">
        <v>42</v>
      </c>
      <c r="F8" s="16" t="s">
        <v>43</v>
      </c>
      <c r="G8" s="16" t="s">
        <v>44</v>
      </c>
      <c r="H8" s="157"/>
    </row>
    <row r="9" spans="1:9" ht="14.5" x14ac:dyDescent="0.25">
      <c r="A9" s="161" t="s">
        <v>4552</v>
      </c>
      <c r="B9" s="161"/>
      <c r="C9" s="162"/>
      <c r="D9" s="118" t="s">
        <v>4553</v>
      </c>
      <c r="E9" s="129" t="s">
        <v>66</v>
      </c>
      <c r="F9" s="129"/>
      <c r="G9" s="156"/>
      <c r="H9" s="159">
        <f>F9*G9</f>
        <v>0</v>
      </c>
    </row>
    <row r="10" spans="1:9" ht="14.5" x14ac:dyDescent="0.25">
      <c r="A10" s="161" t="s">
        <v>4554</v>
      </c>
      <c r="B10" s="161"/>
      <c r="C10" s="162"/>
      <c r="D10" s="118" t="s">
        <v>4555</v>
      </c>
      <c r="E10" s="129" t="s">
        <v>66</v>
      </c>
      <c r="F10" s="129"/>
      <c r="G10" s="156"/>
      <c r="H10" s="159">
        <f>F10*G10</f>
        <v>0</v>
      </c>
    </row>
    <row r="11" spans="1:9" ht="13" x14ac:dyDescent="0.25">
      <c r="A11" s="161" t="s">
        <v>4556</v>
      </c>
      <c r="B11" s="161"/>
      <c r="C11" s="162"/>
      <c r="D11" s="118" t="s">
        <v>4557</v>
      </c>
      <c r="E11" s="170"/>
      <c r="F11" s="16"/>
      <c r="G11" s="160"/>
      <c r="H11" s="159"/>
    </row>
    <row r="12" spans="1:9" x14ac:dyDescent="0.25">
      <c r="A12" s="161"/>
      <c r="B12" s="161" t="s">
        <v>4558</v>
      </c>
      <c r="C12" s="162"/>
      <c r="D12" s="62" t="s">
        <v>2598</v>
      </c>
      <c r="E12" s="129" t="s">
        <v>76</v>
      </c>
      <c r="F12" s="129"/>
      <c r="G12" s="156"/>
      <c r="H12" s="159">
        <f t="shared" ref="H12:H18" si="0">F12*G12</f>
        <v>0</v>
      </c>
    </row>
    <row r="13" spans="1:9" x14ac:dyDescent="0.25">
      <c r="A13" s="161"/>
      <c r="B13" s="161" t="s">
        <v>4559</v>
      </c>
      <c r="C13" s="162"/>
      <c r="D13" s="62" t="s">
        <v>2599</v>
      </c>
      <c r="E13" s="129" t="s">
        <v>76</v>
      </c>
      <c r="F13" s="129"/>
      <c r="G13" s="156"/>
      <c r="H13" s="159">
        <f t="shared" si="0"/>
        <v>0</v>
      </c>
    </row>
    <row r="14" spans="1:9" ht="26" x14ac:dyDescent="0.25">
      <c r="A14" s="161" t="s">
        <v>4560</v>
      </c>
      <c r="B14" s="161"/>
      <c r="C14" s="162"/>
      <c r="D14" s="118" t="s">
        <v>4561</v>
      </c>
      <c r="E14" s="129" t="s">
        <v>1737</v>
      </c>
      <c r="F14" s="129"/>
      <c r="G14" s="156"/>
      <c r="H14" s="159">
        <f t="shared" si="0"/>
        <v>0</v>
      </c>
    </row>
    <row r="15" spans="1:9" ht="26" x14ac:dyDescent="0.25">
      <c r="A15" s="161" t="s">
        <v>4562</v>
      </c>
      <c r="B15" s="161"/>
      <c r="C15" s="162"/>
      <c r="D15" s="235" t="s">
        <v>4563</v>
      </c>
      <c r="E15" s="129" t="s">
        <v>0</v>
      </c>
      <c r="F15" s="129"/>
      <c r="G15" s="156"/>
      <c r="H15" s="159">
        <f t="shared" si="0"/>
        <v>0</v>
      </c>
      <c r="I15" s="255" t="s">
        <v>37</v>
      </c>
    </row>
    <row r="16" spans="1:9" ht="26" x14ac:dyDescent="0.25">
      <c r="A16" s="161" t="s">
        <v>4564</v>
      </c>
      <c r="B16" s="161"/>
      <c r="C16" s="162"/>
      <c r="D16" s="235" t="s">
        <v>4565</v>
      </c>
      <c r="E16" s="129" t="s">
        <v>1737</v>
      </c>
      <c r="F16" s="129"/>
      <c r="G16" s="156"/>
      <c r="H16" s="159">
        <f t="shared" si="0"/>
        <v>0</v>
      </c>
      <c r="I16" s="255" t="s">
        <v>37</v>
      </c>
    </row>
    <row r="17" spans="1:9" ht="26" x14ac:dyDescent="0.25">
      <c r="A17" s="161" t="s">
        <v>4566</v>
      </c>
      <c r="B17" s="161"/>
      <c r="C17" s="162"/>
      <c r="D17" s="242" t="s">
        <v>4567</v>
      </c>
      <c r="E17" s="129" t="s">
        <v>0</v>
      </c>
      <c r="F17" s="129"/>
      <c r="G17" s="156"/>
      <c r="H17" s="159">
        <f t="shared" si="0"/>
        <v>0</v>
      </c>
      <c r="I17" s="255" t="s">
        <v>37</v>
      </c>
    </row>
    <row r="18" spans="1:9" ht="26" x14ac:dyDescent="0.25">
      <c r="A18" s="161" t="s">
        <v>4568</v>
      </c>
      <c r="B18" s="161"/>
      <c r="C18" s="162"/>
      <c r="D18" s="118" t="s">
        <v>4569</v>
      </c>
      <c r="E18" s="129" t="s">
        <v>1737</v>
      </c>
      <c r="F18" s="129"/>
      <c r="G18" s="156"/>
      <c r="H18" s="159">
        <f t="shared" si="0"/>
        <v>0</v>
      </c>
    </row>
    <row r="19" spans="1:9" ht="13" x14ac:dyDescent="0.25">
      <c r="A19" s="161" t="s">
        <v>4570</v>
      </c>
      <c r="B19" s="161"/>
      <c r="C19" s="162"/>
      <c r="D19" s="118" t="s">
        <v>4571</v>
      </c>
      <c r="E19" s="170"/>
      <c r="F19" s="16"/>
      <c r="G19" s="160"/>
      <c r="H19" s="159"/>
    </row>
    <row r="20" spans="1:9" x14ac:dyDescent="0.25">
      <c r="A20" s="161"/>
      <c r="B20" s="161" t="s">
        <v>4572</v>
      </c>
      <c r="C20" s="162"/>
      <c r="D20" s="62" t="s">
        <v>4573</v>
      </c>
      <c r="E20" s="129" t="s">
        <v>106</v>
      </c>
      <c r="F20" s="129"/>
      <c r="G20" s="156"/>
      <c r="H20" s="159">
        <f>F20*G20</f>
        <v>0</v>
      </c>
    </row>
    <row r="21" spans="1:9" x14ac:dyDescent="0.25">
      <c r="A21" s="161"/>
      <c r="B21" s="161" t="s">
        <v>4574</v>
      </c>
      <c r="C21" s="162"/>
      <c r="D21" s="62" t="s">
        <v>4575</v>
      </c>
      <c r="E21" s="129" t="s">
        <v>0</v>
      </c>
      <c r="F21" s="129"/>
      <c r="G21" s="156"/>
      <c r="H21" s="159">
        <f>F21*G21</f>
        <v>0</v>
      </c>
    </row>
    <row r="22" spans="1:9" ht="26" x14ac:dyDescent="0.25">
      <c r="A22" s="161" t="s">
        <v>4576</v>
      </c>
      <c r="B22" s="161"/>
      <c r="C22" s="162"/>
      <c r="D22" s="242" t="s">
        <v>4577</v>
      </c>
      <c r="E22" s="129" t="s">
        <v>66</v>
      </c>
      <c r="F22" s="129"/>
      <c r="G22" s="156"/>
      <c r="H22" s="159">
        <f>F22*G22</f>
        <v>0</v>
      </c>
      <c r="I22" s="255" t="s">
        <v>37</v>
      </c>
    </row>
    <row r="23" spans="1:9" ht="13" x14ac:dyDescent="0.25">
      <c r="A23" s="161" t="s">
        <v>4578</v>
      </c>
      <c r="B23" s="161"/>
      <c r="C23" s="162"/>
      <c r="D23" s="235" t="s">
        <v>4579</v>
      </c>
      <c r="E23" s="16"/>
      <c r="F23" s="16"/>
      <c r="G23" s="160"/>
      <c r="H23" s="159"/>
      <c r="I23" s="255" t="s">
        <v>37</v>
      </c>
    </row>
    <row r="24" spans="1:9" ht="14.5" x14ac:dyDescent="0.25">
      <c r="A24" s="161"/>
      <c r="B24" s="161" t="s">
        <v>4580</v>
      </c>
      <c r="C24" s="162"/>
      <c r="D24" s="62" t="s">
        <v>4581</v>
      </c>
      <c r="E24" s="129" t="s">
        <v>1737</v>
      </c>
      <c r="F24" s="129"/>
      <c r="G24" s="156"/>
      <c r="H24" s="159">
        <f>F24*G24</f>
        <v>0</v>
      </c>
    </row>
    <row r="25" spans="1:9" ht="14.5" x14ac:dyDescent="0.25">
      <c r="A25" s="161"/>
      <c r="B25" s="161" t="s">
        <v>4582</v>
      </c>
      <c r="C25" s="162"/>
      <c r="D25" s="62" t="s">
        <v>4549</v>
      </c>
      <c r="E25" s="129" t="s">
        <v>1737</v>
      </c>
      <c r="F25" s="129"/>
      <c r="G25" s="156"/>
      <c r="H25" s="159">
        <f>F25*G25</f>
        <v>0</v>
      </c>
    </row>
    <row r="26" spans="1:9" ht="14.5" x14ac:dyDescent="0.25">
      <c r="A26" s="86"/>
      <c r="B26" s="161" t="s">
        <v>4583</v>
      </c>
      <c r="C26" s="162"/>
      <c r="D26" s="62" t="s">
        <v>4551</v>
      </c>
      <c r="E26" s="129" t="s">
        <v>1737</v>
      </c>
      <c r="F26" s="129"/>
      <c r="G26" s="156"/>
      <c r="H26" s="159">
        <f>F26*G26</f>
        <v>0</v>
      </c>
    </row>
    <row r="27" spans="1:9" ht="13" x14ac:dyDescent="0.25">
      <c r="A27" s="161" t="s">
        <v>4584</v>
      </c>
      <c r="B27" s="161"/>
      <c r="C27" s="162"/>
      <c r="D27" s="235" t="s">
        <v>4585</v>
      </c>
      <c r="E27" s="129" t="s">
        <v>106</v>
      </c>
      <c r="F27" s="129"/>
      <c r="G27" s="156"/>
      <c r="H27" s="159">
        <f>F27*G27</f>
        <v>0</v>
      </c>
      <c r="I27" s="255" t="s">
        <v>37</v>
      </c>
    </row>
    <row r="28" spans="1:9" ht="13" x14ac:dyDescent="0.25">
      <c r="A28" s="161" t="s">
        <v>4586</v>
      </c>
      <c r="B28" s="161"/>
      <c r="C28" s="162"/>
      <c r="D28" s="96" t="s">
        <v>3508</v>
      </c>
      <c r="E28" s="16"/>
      <c r="F28" s="16"/>
      <c r="G28" s="160"/>
      <c r="H28" s="159"/>
    </row>
    <row r="29" spans="1:9" ht="25" x14ac:dyDescent="0.25">
      <c r="A29" s="161"/>
      <c r="B29" s="161" t="s">
        <v>4587</v>
      </c>
      <c r="C29" s="162"/>
      <c r="D29" s="58" t="s">
        <v>3510</v>
      </c>
      <c r="E29" s="16"/>
      <c r="F29" s="16"/>
      <c r="G29" s="160"/>
      <c r="H29" s="159"/>
    </row>
    <row r="30" spans="1:9" ht="14.5" x14ac:dyDescent="0.25">
      <c r="A30" s="161"/>
      <c r="B30" s="161"/>
      <c r="C30" s="162" t="s">
        <v>125</v>
      </c>
      <c r="D30" s="58" t="s">
        <v>1124</v>
      </c>
      <c r="E30" s="129" t="s">
        <v>66</v>
      </c>
      <c r="F30" s="129"/>
      <c r="G30" s="156"/>
      <c r="H30" s="159">
        <f t="shared" ref="H30:H36" si="1">F30*G30</f>
        <v>0</v>
      </c>
    </row>
    <row r="31" spans="1:9" ht="14.5" x14ac:dyDescent="0.25">
      <c r="A31" s="161"/>
      <c r="B31" s="161"/>
      <c r="C31" s="162" t="s">
        <v>128</v>
      </c>
      <c r="D31" s="58" t="s">
        <v>1125</v>
      </c>
      <c r="E31" s="129" t="s">
        <v>66</v>
      </c>
      <c r="F31" s="129"/>
      <c r="G31" s="156"/>
      <c r="H31" s="159">
        <f t="shared" si="1"/>
        <v>0</v>
      </c>
    </row>
    <row r="32" spans="1:9" ht="14.5" x14ac:dyDescent="0.25">
      <c r="A32" s="161"/>
      <c r="B32" s="161"/>
      <c r="C32" s="162" t="s">
        <v>17</v>
      </c>
      <c r="D32" s="58" t="s">
        <v>1126</v>
      </c>
      <c r="E32" s="129" t="s">
        <v>66</v>
      </c>
      <c r="F32" s="129"/>
      <c r="G32" s="156"/>
      <c r="H32" s="159">
        <f t="shared" si="1"/>
        <v>0</v>
      </c>
      <c r="I32" s="255" t="s">
        <v>37</v>
      </c>
    </row>
    <row r="33" spans="1:9" ht="25" x14ac:dyDescent="0.25">
      <c r="A33" s="161"/>
      <c r="B33" s="161" t="s">
        <v>4588</v>
      </c>
      <c r="C33" s="162"/>
      <c r="D33" s="58" t="s">
        <v>3513</v>
      </c>
      <c r="E33" s="129" t="s">
        <v>66</v>
      </c>
      <c r="F33" s="129"/>
      <c r="G33" s="156"/>
      <c r="H33" s="159">
        <f t="shared" si="1"/>
        <v>0</v>
      </c>
    </row>
    <row r="34" spans="1:9" ht="37.5" x14ac:dyDescent="0.25">
      <c r="A34" s="161"/>
      <c r="B34" s="161" t="s">
        <v>4589</v>
      </c>
      <c r="C34" s="162"/>
      <c r="D34" s="126" t="s">
        <v>4590</v>
      </c>
      <c r="E34" s="129" t="s">
        <v>66</v>
      </c>
      <c r="F34" s="129"/>
      <c r="G34" s="156"/>
      <c r="H34" s="159">
        <f t="shared" si="1"/>
        <v>0</v>
      </c>
    </row>
    <row r="35" spans="1:9" ht="37.5" x14ac:dyDescent="0.25">
      <c r="A35" s="161"/>
      <c r="B35" s="161" t="s">
        <v>4591</v>
      </c>
      <c r="C35" s="162"/>
      <c r="D35" s="126" t="s">
        <v>4592</v>
      </c>
      <c r="E35" s="129" t="s">
        <v>66</v>
      </c>
      <c r="F35" s="129"/>
      <c r="G35" s="156"/>
      <c r="H35" s="159">
        <f t="shared" si="1"/>
        <v>0</v>
      </c>
    </row>
    <row r="36" spans="1:9" ht="14.5" x14ac:dyDescent="0.25">
      <c r="A36" s="161" t="s">
        <v>4593</v>
      </c>
      <c r="B36" s="161"/>
      <c r="C36" s="162"/>
      <c r="D36" s="96" t="s">
        <v>4594</v>
      </c>
      <c r="E36" s="129" t="s">
        <v>1737</v>
      </c>
      <c r="F36" s="129"/>
      <c r="G36" s="156"/>
      <c r="H36" s="159">
        <f t="shared" si="1"/>
        <v>0</v>
      </c>
    </row>
    <row r="37" spans="1:9" ht="13" x14ac:dyDescent="0.25">
      <c r="A37" s="161" t="s">
        <v>4595</v>
      </c>
      <c r="B37" s="161"/>
      <c r="C37" s="162"/>
      <c r="D37" s="96" t="s">
        <v>4596</v>
      </c>
      <c r="E37" s="16"/>
      <c r="F37" s="16"/>
      <c r="G37" s="160"/>
      <c r="H37" s="159"/>
    </row>
    <row r="38" spans="1:9" ht="14.5" x14ac:dyDescent="0.25">
      <c r="A38" s="161"/>
      <c r="B38" s="161" t="s">
        <v>4597</v>
      </c>
      <c r="C38" s="162"/>
      <c r="D38" s="241" t="s">
        <v>3523</v>
      </c>
      <c r="E38" s="129" t="s">
        <v>66</v>
      </c>
      <c r="F38" s="129"/>
      <c r="G38" s="156"/>
      <c r="H38" s="159">
        <f>F38*G38</f>
        <v>0</v>
      </c>
      <c r="I38" s="255" t="s">
        <v>37</v>
      </c>
    </row>
    <row r="39" spans="1:9" ht="26" x14ac:dyDescent="0.25">
      <c r="A39" s="161"/>
      <c r="B39" s="161" t="s">
        <v>4598</v>
      </c>
      <c r="C39" s="162"/>
      <c r="D39" s="241" t="s">
        <v>4599</v>
      </c>
      <c r="E39" s="129" t="s">
        <v>66</v>
      </c>
      <c r="F39" s="129"/>
      <c r="G39" s="156"/>
      <c r="H39" s="159">
        <f>F39*G39</f>
        <v>0</v>
      </c>
      <c r="I39" s="255" t="s">
        <v>37</v>
      </c>
    </row>
    <row r="40" spans="1:9" ht="26" x14ac:dyDescent="0.25">
      <c r="A40" s="161"/>
      <c r="B40" s="161" t="s">
        <v>4600</v>
      </c>
      <c r="C40" s="162"/>
      <c r="D40" s="241" t="s">
        <v>3527</v>
      </c>
      <c r="E40" s="129" t="s">
        <v>66</v>
      </c>
      <c r="F40" s="129"/>
      <c r="G40" s="156"/>
      <c r="H40" s="159">
        <f>F40*G40</f>
        <v>0</v>
      </c>
      <c r="I40" s="255" t="s">
        <v>37</v>
      </c>
    </row>
    <row r="41" spans="1:9" ht="26" x14ac:dyDescent="0.25">
      <c r="A41" s="161"/>
      <c r="B41" s="161" t="s">
        <v>4601</v>
      </c>
      <c r="C41" s="162"/>
      <c r="D41" s="241" t="s">
        <v>4602</v>
      </c>
      <c r="E41" s="129" t="s">
        <v>66</v>
      </c>
      <c r="F41" s="129"/>
      <c r="G41" s="156"/>
      <c r="H41" s="159">
        <f>F41*G41</f>
        <v>0</v>
      </c>
      <c r="I41" s="255" t="s">
        <v>37</v>
      </c>
    </row>
    <row r="42" spans="1:9" ht="14.5" x14ac:dyDescent="0.25">
      <c r="A42" s="161" t="s">
        <v>4603</v>
      </c>
      <c r="B42" s="161"/>
      <c r="C42" s="162"/>
      <c r="D42" s="236" t="s">
        <v>4604</v>
      </c>
      <c r="E42" s="129" t="s">
        <v>1737</v>
      </c>
      <c r="F42" s="129"/>
      <c r="G42" s="156"/>
      <c r="H42" s="159">
        <f>F42*G42</f>
        <v>0</v>
      </c>
      <c r="I42" s="255" t="s">
        <v>37</v>
      </c>
    </row>
    <row r="43" spans="1:9" ht="13" x14ac:dyDescent="0.25">
      <c r="A43" s="161"/>
      <c r="B43" s="161"/>
      <c r="C43" s="162"/>
      <c r="D43" s="118"/>
      <c r="E43" s="16"/>
      <c r="F43" s="16"/>
      <c r="G43" s="160"/>
      <c r="H43" s="159"/>
    </row>
    <row r="44" spans="1:9" ht="13" x14ac:dyDescent="0.25">
      <c r="A44" s="161"/>
      <c r="B44" s="161"/>
      <c r="C44" s="162"/>
      <c r="D44" s="125"/>
      <c r="E44" s="16"/>
      <c r="F44" s="16"/>
      <c r="G44" s="160"/>
      <c r="H44" s="159"/>
    </row>
    <row r="45" spans="1:9" x14ac:dyDescent="0.25">
      <c r="A45" s="62"/>
      <c r="B45" s="62"/>
      <c r="C45" s="129"/>
      <c r="D45" s="59"/>
      <c r="E45"/>
      <c r="F45" s="16"/>
      <c r="G45" s="160"/>
      <c r="H45" s="159"/>
    </row>
    <row r="46" spans="1:9" x14ac:dyDescent="0.25">
      <c r="A46" s="136" t="s">
        <v>172</v>
      </c>
      <c r="B46" s="136"/>
      <c r="C46" s="136"/>
      <c r="D46" s="136"/>
      <c r="E46" s="148"/>
      <c r="F46" s="154"/>
      <c r="G46" s="166"/>
      <c r="H46" s="141">
        <f>SUM(H5:H45)</f>
        <v>0</v>
      </c>
    </row>
    <row r="1048322" spans="5:5" x14ac:dyDescent="0.25">
      <c r="E1048322"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487E7-6FAE-4E72-9B85-25B635BBD9CD}">
  <dimension ref="A1:H1048291"/>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4605</v>
      </c>
      <c r="B1" s="42"/>
      <c r="C1" s="42"/>
      <c r="D1" s="653" t="s">
        <v>4606</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5"/>
      <c r="G3" s="5"/>
    </row>
    <row r="4" spans="1:8" x14ac:dyDescent="0.25">
      <c r="A4" s="161"/>
      <c r="B4" s="161"/>
      <c r="C4" s="62"/>
      <c r="D4" s="16"/>
      <c r="E4" s="16"/>
      <c r="F4" s="15"/>
      <c r="G4" s="15"/>
    </row>
    <row r="5" spans="1:8" ht="39" x14ac:dyDescent="0.25">
      <c r="A5" s="161" t="s">
        <v>4607</v>
      </c>
      <c r="B5" s="161"/>
      <c r="C5" s="235" t="s">
        <v>4608</v>
      </c>
      <c r="D5" s="129" t="s">
        <v>42</v>
      </c>
      <c r="E5" s="16" t="s">
        <v>43</v>
      </c>
      <c r="F5" s="16" t="s">
        <v>44</v>
      </c>
      <c r="G5" s="157"/>
      <c r="H5" s="255" t="s">
        <v>37</v>
      </c>
    </row>
    <row r="6" spans="1:8" ht="26" x14ac:dyDescent="0.25">
      <c r="A6" s="161" t="s">
        <v>4609</v>
      </c>
      <c r="B6" s="161"/>
      <c r="C6" s="242" t="s">
        <v>4610</v>
      </c>
      <c r="D6" s="129" t="s">
        <v>106</v>
      </c>
      <c r="E6" s="129"/>
      <c r="F6" s="156"/>
      <c r="G6" s="159">
        <f>E6*F6</f>
        <v>0</v>
      </c>
      <c r="H6" s="255" t="s">
        <v>37</v>
      </c>
    </row>
    <row r="7" spans="1:8" ht="39" x14ac:dyDescent="0.25">
      <c r="A7" s="161" t="s">
        <v>4611</v>
      </c>
      <c r="B7" s="161"/>
      <c r="C7" s="242" t="s">
        <v>4612</v>
      </c>
      <c r="D7" s="129" t="s">
        <v>0</v>
      </c>
      <c r="E7" s="129"/>
      <c r="F7" s="156"/>
      <c r="G7" s="159">
        <f>E7*F7</f>
        <v>0</v>
      </c>
      <c r="H7" s="255" t="s">
        <v>37</v>
      </c>
    </row>
    <row r="8" spans="1:8" ht="65" x14ac:dyDescent="0.25">
      <c r="A8" s="161" t="s">
        <v>4613</v>
      </c>
      <c r="B8" s="161"/>
      <c r="C8" s="242" t="s">
        <v>4614</v>
      </c>
      <c r="D8" s="16"/>
      <c r="E8" s="16"/>
      <c r="F8" s="16"/>
      <c r="G8" s="158"/>
      <c r="H8" s="255" t="s">
        <v>37</v>
      </c>
    </row>
    <row r="9" spans="1:8" x14ac:dyDescent="0.25">
      <c r="A9" s="161"/>
      <c r="B9" s="161" t="s">
        <v>4615</v>
      </c>
      <c r="C9" s="62" t="s">
        <v>4616</v>
      </c>
      <c r="D9" s="129" t="s">
        <v>0</v>
      </c>
      <c r="E9" s="129"/>
      <c r="F9" s="156"/>
      <c r="G9" s="159">
        <f>E9*F9</f>
        <v>0</v>
      </c>
    </row>
    <row r="10" spans="1:8" x14ac:dyDescent="0.25">
      <c r="A10" s="161"/>
      <c r="B10" s="161" t="s">
        <v>4617</v>
      </c>
      <c r="C10" s="62" t="s">
        <v>4234</v>
      </c>
      <c r="D10" s="129" t="s">
        <v>0</v>
      </c>
      <c r="E10" s="129"/>
      <c r="F10" s="156"/>
      <c r="G10" s="159">
        <f>E10*F10</f>
        <v>0</v>
      </c>
    </row>
    <row r="11" spans="1:8" x14ac:dyDescent="0.25">
      <c r="A11" s="161"/>
      <c r="B11" s="161" t="s">
        <v>4618</v>
      </c>
      <c r="C11" s="62" t="s">
        <v>4619</v>
      </c>
      <c r="D11" s="129" t="s">
        <v>0</v>
      </c>
      <c r="E11" s="129"/>
      <c r="F11" s="156"/>
      <c r="G11" s="159">
        <f>E11*F11</f>
        <v>0</v>
      </c>
    </row>
    <row r="12" spans="1:8" ht="13" x14ac:dyDescent="0.25">
      <c r="A12" s="161"/>
      <c r="B12" s="161"/>
      <c r="C12" s="118"/>
      <c r="D12" s="16"/>
      <c r="E12" s="16"/>
      <c r="F12" s="16"/>
      <c r="G12" s="158"/>
    </row>
    <row r="13" spans="1:8" ht="13" x14ac:dyDescent="0.25">
      <c r="A13" s="161"/>
      <c r="B13" s="161"/>
      <c r="C13" s="125"/>
      <c r="D13" s="16"/>
      <c r="E13" s="16"/>
      <c r="F13" s="16"/>
      <c r="G13" s="158"/>
    </row>
    <row r="14" spans="1:8" x14ac:dyDescent="0.25">
      <c r="A14" s="62"/>
      <c r="B14" s="62"/>
      <c r="C14" s="59"/>
      <c r="D14"/>
      <c r="E14" s="16"/>
      <c r="F14" s="16"/>
      <c r="G14" s="158"/>
    </row>
    <row r="15" spans="1:8" x14ac:dyDescent="0.25">
      <c r="A15" s="136" t="s">
        <v>172</v>
      </c>
      <c r="B15" s="136"/>
      <c r="C15" s="136"/>
      <c r="D15" s="148"/>
      <c r="E15" s="152"/>
      <c r="F15" s="152"/>
      <c r="G15" s="141">
        <f>SUM(G5:G14)</f>
        <v>0</v>
      </c>
    </row>
    <row r="1048291" spans="4:4" x14ac:dyDescent="0.25">
      <c r="D1048291"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BEB0B-C4F3-4074-A6FA-A8C82895AE2D}">
  <sheetPr codeName="Sheet6"/>
  <dimension ref="A1:H1048458"/>
  <sheetViews>
    <sheetView view="pageBreakPreview" zoomScaleNormal="100" zoomScaleSheetLayoutView="100" workbookViewId="0">
      <selection activeCell="E6" sqref="E6:E17"/>
    </sheetView>
  </sheetViews>
  <sheetFormatPr defaultColWidth="8.81640625" defaultRowHeight="12.5" x14ac:dyDescent="0.25"/>
  <cols>
    <col min="1" max="1" width="9.36328125" style="43" customWidth="1"/>
    <col min="2" max="2" width="9" style="43" bestFit="1" customWidth="1"/>
    <col min="3" max="3" width="40.6328125" style="43" customWidth="1"/>
    <col min="4" max="4" width="17.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100" t="s">
        <v>396</v>
      </c>
      <c r="B1" s="101"/>
      <c r="C1" s="101"/>
      <c r="D1" s="654" t="s">
        <v>397</v>
      </c>
      <c r="E1" s="654"/>
      <c r="F1" s="654"/>
      <c r="G1" s="655"/>
    </row>
    <row r="2" spans="1:8" ht="13" x14ac:dyDescent="0.25">
      <c r="A2" s="102" t="s">
        <v>23</v>
      </c>
      <c r="B2" s="102"/>
      <c r="C2" s="103" t="s">
        <v>24</v>
      </c>
      <c r="D2" s="104" t="s">
        <v>25</v>
      </c>
      <c r="E2" s="104" t="s">
        <v>26</v>
      </c>
      <c r="F2" s="104" t="s">
        <v>27</v>
      </c>
      <c r="G2" s="104" t="s">
        <v>28</v>
      </c>
      <c r="H2" s="43" t="s">
        <v>29</v>
      </c>
    </row>
    <row r="3" spans="1:8" x14ac:dyDescent="0.25">
      <c r="A3" s="46"/>
      <c r="B3" s="46"/>
      <c r="C3" s="62"/>
      <c r="D3" s="48"/>
      <c r="E3" s="48"/>
      <c r="F3" s="47"/>
      <c r="G3" s="47"/>
    </row>
    <row r="4" spans="1:8" x14ac:dyDescent="0.25">
      <c r="A4" s="49"/>
      <c r="B4" s="49"/>
      <c r="C4" s="62"/>
      <c r="D4" s="48"/>
      <c r="E4" s="48"/>
      <c r="F4" s="47"/>
      <c r="G4" s="47"/>
    </row>
    <row r="5" spans="1:8" ht="13" x14ac:dyDescent="0.25">
      <c r="A5" s="50" t="s">
        <v>398</v>
      </c>
      <c r="B5" s="46"/>
      <c r="C5" s="96" t="s">
        <v>399</v>
      </c>
      <c r="D5" s="6"/>
      <c r="E5" s="6"/>
      <c r="F5" s="5"/>
      <c r="G5" s="76"/>
    </row>
    <row r="6" spans="1:8" ht="25" x14ac:dyDescent="0.25">
      <c r="A6" s="46"/>
      <c r="B6" s="50" t="s">
        <v>400</v>
      </c>
      <c r="C6" s="58" t="s">
        <v>401</v>
      </c>
      <c r="D6" s="27" t="s">
        <v>60</v>
      </c>
      <c r="E6" s="48"/>
      <c r="F6" s="77">
        <v>100000</v>
      </c>
      <c r="G6" s="74">
        <f>E6*F6</f>
        <v>0</v>
      </c>
    </row>
    <row r="7" spans="1:8" ht="25" hidden="1" x14ac:dyDescent="0.25">
      <c r="A7" s="46"/>
      <c r="B7" s="50" t="s">
        <v>402</v>
      </c>
      <c r="C7" s="58" t="s">
        <v>403</v>
      </c>
      <c r="D7" s="27" t="s">
        <v>60</v>
      </c>
      <c r="E7" s="48"/>
      <c r="F7" s="77"/>
      <c r="G7" s="74">
        <f>E7*F7</f>
        <v>0</v>
      </c>
    </row>
    <row r="8" spans="1:8" ht="26" hidden="1" x14ac:dyDescent="0.25">
      <c r="A8" s="46"/>
      <c r="B8" s="50" t="s">
        <v>404</v>
      </c>
      <c r="C8" s="230" t="s">
        <v>405</v>
      </c>
      <c r="D8" s="27" t="s">
        <v>63</v>
      </c>
      <c r="E8" s="48"/>
      <c r="F8" s="77"/>
      <c r="G8" s="74">
        <f>E8*F8</f>
        <v>0</v>
      </c>
    </row>
    <row r="9" spans="1:8" ht="26" hidden="1" x14ac:dyDescent="0.3">
      <c r="A9" s="46"/>
      <c r="B9" s="50" t="s">
        <v>406</v>
      </c>
      <c r="C9" s="233" t="s">
        <v>407</v>
      </c>
      <c r="D9" s="27" t="s">
        <v>193</v>
      </c>
      <c r="E9" s="48"/>
      <c r="F9" s="77"/>
      <c r="G9" s="74">
        <f>E9*F9</f>
        <v>0</v>
      </c>
    </row>
    <row r="10" spans="1:8" ht="13" hidden="1" x14ac:dyDescent="0.3">
      <c r="A10" s="50" t="s">
        <v>408</v>
      </c>
      <c r="B10" s="50"/>
      <c r="C10" s="99" t="s">
        <v>409</v>
      </c>
      <c r="D10" s="27"/>
      <c r="E10" s="6"/>
      <c r="F10" s="78"/>
      <c r="G10" s="74"/>
    </row>
    <row r="11" spans="1:8" ht="25" hidden="1" x14ac:dyDescent="0.25">
      <c r="A11" s="50"/>
      <c r="B11" s="50" t="s">
        <v>410</v>
      </c>
      <c r="C11" s="58" t="s">
        <v>411</v>
      </c>
      <c r="D11" s="27" t="s">
        <v>60</v>
      </c>
      <c r="E11" s="48"/>
      <c r="F11" s="77">
        <v>100000</v>
      </c>
      <c r="G11" s="74">
        <f>E11*F11</f>
        <v>0</v>
      </c>
    </row>
    <row r="12" spans="1:8" ht="37.5" hidden="1" x14ac:dyDescent="0.25">
      <c r="A12" s="50"/>
      <c r="B12" s="50" t="s">
        <v>412</v>
      </c>
      <c r="C12" s="58" t="s">
        <v>413</v>
      </c>
      <c r="D12" s="27" t="s">
        <v>60</v>
      </c>
      <c r="E12" s="48"/>
      <c r="F12" s="77">
        <v>100000</v>
      </c>
      <c r="G12" s="74">
        <f>E12*F12</f>
        <v>0</v>
      </c>
    </row>
    <row r="13" spans="1:8" ht="26" hidden="1" x14ac:dyDescent="0.25">
      <c r="A13" s="50"/>
      <c r="B13" s="50" t="s">
        <v>414</v>
      </c>
      <c r="C13" s="230" t="s">
        <v>415</v>
      </c>
      <c r="D13" s="27" t="s">
        <v>63</v>
      </c>
      <c r="E13" s="48"/>
      <c r="F13" s="77"/>
      <c r="G13" s="74">
        <f>E13*F13</f>
        <v>0</v>
      </c>
    </row>
    <row r="14" spans="1:8" ht="25" hidden="1" x14ac:dyDescent="0.25">
      <c r="A14" s="46"/>
      <c r="B14" s="50" t="s">
        <v>416</v>
      </c>
      <c r="C14" s="233" t="s">
        <v>417</v>
      </c>
      <c r="D14" s="27" t="s">
        <v>193</v>
      </c>
      <c r="E14" s="48"/>
      <c r="F14" s="77"/>
      <c r="G14" s="74">
        <f>E14*F14</f>
        <v>0</v>
      </c>
    </row>
    <row r="15" spans="1:8" ht="26" x14ac:dyDescent="0.25">
      <c r="A15" s="50" t="s">
        <v>418</v>
      </c>
      <c r="B15" s="50"/>
      <c r="C15" s="96" t="s">
        <v>419</v>
      </c>
      <c r="D15" s="11"/>
      <c r="E15" s="6"/>
      <c r="F15" s="78"/>
      <c r="G15" s="74"/>
    </row>
    <row r="16" spans="1:8" ht="25" x14ac:dyDescent="0.25">
      <c r="A16" s="46"/>
      <c r="B16" s="50" t="s">
        <v>420</v>
      </c>
      <c r="C16" s="58" t="s">
        <v>421</v>
      </c>
      <c r="D16" s="16" t="s">
        <v>106</v>
      </c>
      <c r="E16" s="48"/>
      <c r="F16" s="77">
        <v>2000</v>
      </c>
      <c r="G16" s="74">
        <f>E16*F16</f>
        <v>0</v>
      </c>
    </row>
    <row r="17" spans="1:8" x14ac:dyDescent="0.25">
      <c r="A17" s="46"/>
      <c r="B17" s="50" t="s">
        <v>422</v>
      </c>
      <c r="C17" s="58" t="s">
        <v>423</v>
      </c>
      <c r="D17" s="16" t="s">
        <v>106</v>
      </c>
      <c r="E17" s="48"/>
      <c r="F17" s="77">
        <v>4000</v>
      </c>
      <c r="G17" s="74">
        <f>E17*F17</f>
        <v>0</v>
      </c>
    </row>
    <row r="18" spans="1:8" hidden="1" x14ac:dyDescent="0.25">
      <c r="A18" s="47"/>
      <c r="B18" s="50" t="s">
        <v>424</v>
      </c>
      <c r="C18" s="58" t="s">
        <v>425</v>
      </c>
      <c r="D18" s="16" t="s">
        <v>106</v>
      </c>
      <c r="E18" s="48"/>
      <c r="F18" s="77"/>
      <c r="G18" s="74">
        <f>E18*F18</f>
        <v>0</v>
      </c>
    </row>
    <row r="19" spans="1:8" hidden="1" x14ac:dyDescent="0.25">
      <c r="A19" s="47"/>
      <c r="B19" s="50" t="s">
        <v>426</v>
      </c>
      <c r="C19" s="83" t="s">
        <v>427</v>
      </c>
      <c r="D19" s="27" t="s">
        <v>60</v>
      </c>
      <c r="E19" s="48"/>
      <c r="F19" s="77">
        <v>10000</v>
      </c>
      <c r="G19" s="74">
        <f>E19*F19</f>
        <v>0</v>
      </c>
    </row>
    <row r="20" spans="1:8" ht="13" hidden="1" x14ac:dyDescent="0.25">
      <c r="A20" s="55" t="s">
        <v>428</v>
      </c>
      <c r="B20" s="50"/>
      <c r="C20" s="96" t="s">
        <v>429</v>
      </c>
      <c r="D20" s="27"/>
      <c r="E20" s="6"/>
      <c r="F20" s="78"/>
      <c r="G20" s="109"/>
      <c r="H20" s="255" t="s">
        <v>37</v>
      </c>
    </row>
    <row r="21" spans="1:8" ht="26" hidden="1" x14ac:dyDescent="0.3">
      <c r="A21" s="47"/>
      <c r="B21" s="50" t="s">
        <v>430</v>
      </c>
      <c r="C21" s="232" t="s">
        <v>431</v>
      </c>
      <c r="D21" s="11" t="s">
        <v>42</v>
      </c>
      <c r="E21" s="11" t="s">
        <v>43</v>
      </c>
      <c r="F21" s="89" t="s">
        <v>44</v>
      </c>
      <c r="G21" s="109"/>
      <c r="H21" s="255" t="s">
        <v>37</v>
      </c>
    </row>
    <row r="22" spans="1:8" ht="26" hidden="1" x14ac:dyDescent="0.3">
      <c r="A22" s="55" t="s">
        <v>432</v>
      </c>
      <c r="B22" s="50"/>
      <c r="C22" s="84" t="s">
        <v>433</v>
      </c>
      <c r="D22" s="27" t="s">
        <v>434</v>
      </c>
      <c r="E22" s="48"/>
      <c r="F22" s="77"/>
      <c r="G22" s="74">
        <f>E22*F22</f>
        <v>0</v>
      </c>
    </row>
    <row r="23" spans="1:8" ht="14.5" hidden="1" x14ac:dyDescent="0.3">
      <c r="A23" s="55" t="s">
        <v>435</v>
      </c>
      <c r="B23" s="50"/>
      <c r="C23" s="63" t="s">
        <v>436</v>
      </c>
      <c r="D23" s="27" t="s">
        <v>434</v>
      </c>
      <c r="E23" s="48"/>
      <c r="F23" s="77"/>
      <c r="G23" s="74">
        <f>E23*F23</f>
        <v>0</v>
      </c>
    </row>
    <row r="24" spans="1:8" ht="13" hidden="1" x14ac:dyDescent="0.3">
      <c r="A24" s="55" t="s">
        <v>437</v>
      </c>
      <c r="B24" s="50"/>
      <c r="C24" s="63" t="s">
        <v>438</v>
      </c>
      <c r="D24" s="27" t="s">
        <v>60</v>
      </c>
      <c r="E24" s="48"/>
      <c r="F24" s="77"/>
      <c r="G24" s="74">
        <f>E24*F24</f>
        <v>0</v>
      </c>
    </row>
    <row r="25" spans="1:8" ht="13" hidden="1" x14ac:dyDescent="0.25">
      <c r="A25" s="55" t="s">
        <v>439</v>
      </c>
      <c r="B25" s="50"/>
      <c r="C25" s="98" t="s">
        <v>440</v>
      </c>
      <c r="D25" s="27"/>
      <c r="E25" s="6"/>
      <c r="F25" s="78"/>
      <c r="G25" s="110"/>
    </row>
    <row r="26" spans="1:8" hidden="1" x14ac:dyDescent="0.25">
      <c r="A26" s="55"/>
      <c r="B26" s="50" t="s">
        <v>441</v>
      </c>
      <c r="C26" s="58" t="s">
        <v>442</v>
      </c>
      <c r="D26" s="16" t="s">
        <v>106</v>
      </c>
      <c r="E26" s="48"/>
      <c r="F26" s="77"/>
      <c r="G26" s="74">
        <f t="shared" ref="G26:G31" si="0">E26*F26</f>
        <v>0</v>
      </c>
    </row>
    <row r="27" spans="1:8" hidden="1" x14ac:dyDescent="0.25">
      <c r="A27" s="55"/>
      <c r="B27" s="50" t="s">
        <v>443</v>
      </c>
      <c r="C27" s="58" t="s">
        <v>444</v>
      </c>
      <c r="D27" s="16" t="s">
        <v>106</v>
      </c>
      <c r="E27" s="48"/>
      <c r="F27" s="77"/>
      <c r="G27" s="74">
        <f t="shared" si="0"/>
        <v>0</v>
      </c>
    </row>
    <row r="28" spans="1:8" ht="25" hidden="1" x14ac:dyDescent="0.25">
      <c r="A28" s="55"/>
      <c r="B28" s="50" t="s">
        <v>445</v>
      </c>
      <c r="C28" s="58" t="s">
        <v>446</v>
      </c>
      <c r="D28" s="16" t="s">
        <v>106</v>
      </c>
      <c r="E28" s="48"/>
      <c r="F28" s="77"/>
      <c r="G28" s="74">
        <f t="shared" si="0"/>
        <v>0</v>
      </c>
    </row>
    <row r="29" spans="1:8" ht="25.5" hidden="1" customHeight="1" x14ac:dyDescent="0.25">
      <c r="A29" s="55"/>
      <c r="B29" s="50" t="s">
        <v>447</v>
      </c>
      <c r="C29" s="58" t="s">
        <v>448</v>
      </c>
      <c r="D29" s="16" t="s">
        <v>106</v>
      </c>
      <c r="E29" s="48"/>
      <c r="F29" s="77"/>
      <c r="G29" s="74">
        <f t="shared" si="0"/>
        <v>0</v>
      </c>
    </row>
    <row r="30" spans="1:8" ht="25.5" hidden="1" customHeight="1" x14ac:dyDescent="0.25">
      <c r="A30" s="55"/>
      <c r="B30" s="50" t="s">
        <v>449</v>
      </c>
      <c r="C30" s="58" t="s">
        <v>450</v>
      </c>
      <c r="D30" s="16" t="s">
        <v>106</v>
      </c>
      <c r="E30" s="48"/>
      <c r="F30" s="77"/>
      <c r="G30" s="74">
        <f t="shared" si="0"/>
        <v>0</v>
      </c>
    </row>
    <row r="31" spans="1:8" ht="25" hidden="1" x14ac:dyDescent="0.25">
      <c r="A31" s="55"/>
      <c r="B31" s="50" t="s">
        <v>451</v>
      </c>
      <c r="C31" s="83" t="s">
        <v>452</v>
      </c>
      <c r="D31" s="16" t="s">
        <v>106</v>
      </c>
      <c r="E31" s="48"/>
      <c r="F31" s="77"/>
      <c r="G31" s="74">
        <f t="shared" si="0"/>
        <v>0</v>
      </c>
    </row>
    <row r="32" spans="1:8" ht="13" hidden="1" x14ac:dyDescent="0.25">
      <c r="A32" s="55" t="s">
        <v>453</v>
      </c>
      <c r="B32" s="50"/>
      <c r="C32" s="96" t="s">
        <v>454</v>
      </c>
      <c r="D32" s="16"/>
      <c r="E32" s="6"/>
      <c r="F32" s="78"/>
      <c r="G32" s="110"/>
    </row>
    <row r="33" spans="1:7" ht="14.5" hidden="1" x14ac:dyDescent="0.25">
      <c r="A33" s="55"/>
      <c r="B33" s="50" t="s">
        <v>455</v>
      </c>
      <c r="C33" s="58" t="s">
        <v>456</v>
      </c>
      <c r="D33" s="27" t="s">
        <v>434</v>
      </c>
      <c r="E33" s="48"/>
      <c r="F33" s="77"/>
      <c r="G33" s="74">
        <f>E33*F33</f>
        <v>0</v>
      </c>
    </row>
    <row r="34" spans="1:7" ht="14.5" hidden="1" x14ac:dyDescent="0.25">
      <c r="A34" s="55"/>
      <c r="B34" s="50" t="s">
        <v>457</v>
      </c>
      <c r="C34" s="83" t="s">
        <v>458</v>
      </c>
      <c r="D34" s="27" t="s">
        <v>434</v>
      </c>
      <c r="E34" s="48"/>
      <c r="F34" s="77"/>
      <c r="G34" s="74">
        <f>E34*F34</f>
        <v>0</v>
      </c>
    </row>
    <row r="35" spans="1:7" ht="13" hidden="1" x14ac:dyDescent="0.25">
      <c r="A35" s="55" t="s">
        <v>459</v>
      </c>
      <c r="B35" s="50"/>
      <c r="C35" s="106" t="s">
        <v>460</v>
      </c>
      <c r="D35" s="16"/>
      <c r="E35" s="6"/>
      <c r="F35" s="78"/>
      <c r="G35" s="110"/>
    </row>
    <row r="36" spans="1:7" ht="25" hidden="1" x14ac:dyDescent="0.25">
      <c r="A36" s="55"/>
      <c r="B36" s="50" t="s">
        <v>461</v>
      </c>
      <c r="C36" s="107" t="s">
        <v>462</v>
      </c>
      <c r="D36" s="27" t="s">
        <v>86</v>
      </c>
      <c r="E36" s="11" t="s">
        <v>87</v>
      </c>
      <c r="F36" s="89" t="s">
        <v>88</v>
      </c>
      <c r="G36" s="109"/>
    </row>
    <row r="37" spans="1:7" ht="25" hidden="1" x14ac:dyDescent="0.25">
      <c r="A37" s="55"/>
      <c r="B37" s="50" t="s">
        <v>463</v>
      </c>
      <c r="C37" s="83" t="s">
        <v>464</v>
      </c>
      <c r="D37" s="27" t="s">
        <v>91</v>
      </c>
      <c r="E37" s="78">
        <f>G36</f>
        <v>0</v>
      </c>
      <c r="F37" s="108"/>
      <c r="G37" s="74">
        <f>F37*E37</f>
        <v>0</v>
      </c>
    </row>
    <row r="38" spans="1:7" x14ac:dyDescent="0.25">
      <c r="A38" s="55"/>
      <c r="B38" s="57"/>
      <c r="C38" s="86"/>
      <c r="D38" s="11"/>
      <c r="E38" s="5"/>
      <c r="F38" s="5"/>
      <c r="G38" s="109"/>
    </row>
    <row r="39" spans="1:7" x14ac:dyDescent="0.25">
      <c r="A39" s="55"/>
      <c r="B39" s="57"/>
      <c r="C39" s="59"/>
      <c r="D39" s="11"/>
      <c r="E39" s="5"/>
      <c r="F39" s="5"/>
      <c r="G39" s="109"/>
    </row>
    <row r="40" spans="1:7" ht="13" x14ac:dyDescent="0.3">
      <c r="A40" s="55"/>
      <c r="B40" s="57"/>
      <c r="C40" s="60"/>
      <c r="D40" s="6"/>
      <c r="E40" s="5"/>
      <c r="F40" s="5"/>
      <c r="G40" s="109"/>
    </row>
    <row r="41" spans="1:7" x14ac:dyDescent="0.25">
      <c r="A41" s="66" t="s">
        <v>172</v>
      </c>
      <c r="B41" s="67"/>
      <c r="C41" s="68"/>
      <c r="D41" s="148"/>
      <c r="E41" s="2"/>
      <c r="F41" s="2"/>
      <c r="G41" s="69">
        <f>SUM(G6:G40)</f>
        <v>0</v>
      </c>
    </row>
    <row r="42" spans="1:7" x14ac:dyDescent="0.25">
      <c r="D42" s="70"/>
    </row>
    <row r="1048458" spans="4:4" x14ac:dyDescent="0.25">
      <c r="D1048458"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D65AB-A9C1-4F79-B07F-DAF20432702D}">
  <dimension ref="A1:H1048303"/>
  <sheetViews>
    <sheetView view="pageBreakPreview" topLeftCell="A11" zoomScaleNormal="100" zoomScaleSheetLayoutView="100" workbookViewId="0">
      <selection activeCell="C15" sqref="C15"/>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4620</v>
      </c>
      <c r="B1" s="42"/>
      <c r="C1" s="42"/>
      <c r="D1" s="653" t="s">
        <v>4621</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74"/>
    </row>
    <row r="4" spans="1:8" x14ac:dyDescent="0.25">
      <c r="A4" s="161"/>
      <c r="B4" s="161"/>
      <c r="C4" s="62"/>
      <c r="D4" s="16"/>
      <c r="E4" s="16"/>
      <c r="F4" s="16"/>
      <c r="G4" s="159"/>
    </row>
    <row r="5" spans="1:8" ht="13" x14ac:dyDescent="0.25">
      <c r="A5" s="161" t="s">
        <v>4622</v>
      </c>
      <c r="B5" s="161"/>
      <c r="C5" s="118" t="s">
        <v>4417</v>
      </c>
      <c r="D5" s="121"/>
      <c r="E5" s="16"/>
      <c r="F5" s="16"/>
      <c r="G5" s="159"/>
    </row>
    <row r="6" spans="1:8" x14ac:dyDescent="0.25">
      <c r="A6" s="190"/>
      <c r="B6" s="161" t="s">
        <v>4623</v>
      </c>
      <c r="C6" s="234" t="s">
        <v>4624</v>
      </c>
      <c r="D6" s="129" t="s">
        <v>42</v>
      </c>
      <c r="E6" s="16" t="s">
        <v>43</v>
      </c>
      <c r="F6" s="16" t="s">
        <v>44</v>
      </c>
      <c r="G6" s="157"/>
    </row>
    <row r="7" spans="1:8" x14ac:dyDescent="0.25">
      <c r="A7" s="161"/>
      <c r="B7" s="161" t="s">
        <v>4625</v>
      </c>
      <c r="C7" s="234" t="s">
        <v>4626</v>
      </c>
      <c r="D7" s="129" t="s">
        <v>42</v>
      </c>
      <c r="E7" s="16" t="s">
        <v>43</v>
      </c>
      <c r="F7" s="16" t="s">
        <v>44</v>
      </c>
      <c r="G7" s="157"/>
    </row>
    <row r="8" spans="1:8" ht="13" x14ac:dyDescent="0.25">
      <c r="A8" s="161"/>
      <c r="B8" s="161" t="s">
        <v>4627</v>
      </c>
      <c r="C8" s="234" t="s">
        <v>4628</v>
      </c>
      <c r="D8" s="129" t="s">
        <v>42</v>
      </c>
      <c r="E8" s="16" t="s">
        <v>43</v>
      </c>
      <c r="F8" s="16" t="s">
        <v>44</v>
      </c>
      <c r="G8" s="157"/>
    </row>
    <row r="9" spans="1:8" x14ac:dyDescent="0.25">
      <c r="A9" s="161"/>
      <c r="B9" s="161" t="s">
        <v>4629</v>
      </c>
      <c r="C9" s="234" t="s">
        <v>4630</v>
      </c>
      <c r="D9" s="129" t="s">
        <v>42</v>
      </c>
      <c r="E9" s="16" t="s">
        <v>43</v>
      </c>
      <c r="F9" s="16" t="s">
        <v>44</v>
      </c>
      <c r="G9" s="157"/>
    </row>
    <row r="10" spans="1:8" ht="26" x14ac:dyDescent="0.25">
      <c r="A10" s="161" t="s">
        <v>4631</v>
      </c>
      <c r="B10" s="161"/>
      <c r="C10" s="235" t="s">
        <v>4632</v>
      </c>
      <c r="D10" s="129" t="s">
        <v>42</v>
      </c>
      <c r="E10" s="16" t="s">
        <v>43</v>
      </c>
      <c r="F10" s="16" t="s">
        <v>44</v>
      </c>
      <c r="G10" s="157"/>
      <c r="H10" s="255" t="s">
        <v>37</v>
      </c>
    </row>
    <row r="11" spans="1:8" ht="39" x14ac:dyDescent="0.25">
      <c r="A11" s="161" t="s">
        <v>4633</v>
      </c>
      <c r="B11" s="161"/>
      <c r="C11" s="235" t="s">
        <v>4634</v>
      </c>
      <c r="D11" s="129" t="s">
        <v>106</v>
      </c>
      <c r="E11" s="129"/>
      <c r="F11" s="156"/>
      <c r="G11" s="159">
        <f t="shared" ref="G11:G21" si="0">E11*F11</f>
        <v>0</v>
      </c>
      <c r="H11" s="255" t="s">
        <v>37</v>
      </c>
    </row>
    <row r="12" spans="1:8" ht="39" x14ac:dyDescent="0.25">
      <c r="A12" s="161" t="s">
        <v>4635</v>
      </c>
      <c r="B12" s="161"/>
      <c r="C12" s="235" t="s">
        <v>4636</v>
      </c>
      <c r="D12" s="129" t="s">
        <v>106</v>
      </c>
      <c r="E12" s="129"/>
      <c r="F12" s="156"/>
      <c r="G12" s="159">
        <f t="shared" si="0"/>
        <v>0</v>
      </c>
      <c r="H12" s="255" t="s">
        <v>37</v>
      </c>
    </row>
    <row r="13" spans="1:8" ht="26" x14ac:dyDescent="0.25">
      <c r="A13" s="161" t="s">
        <v>4637</v>
      </c>
      <c r="B13" s="161"/>
      <c r="C13" s="242" t="s">
        <v>4638</v>
      </c>
      <c r="D13" s="129" t="s">
        <v>0</v>
      </c>
      <c r="E13" s="129"/>
      <c r="F13" s="156"/>
      <c r="G13" s="159">
        <f t="shared" si="0"/>
        <v>0</v>
      </c>
      <c r="H13" s="255" t="s">
        <v>37</v>
      </c>
    </row>
    <row r="14" spans="1:8" ht="26" x14ac:dyDescent="0.25">
      <c r="A14" s="161" t="s">
        <v>4639</v>
      </c>
      <c r="B14" s="161"/>
      <c r="C14" s="235" t="s">
        <v>4640</v>
      </c>
      <c r="D14" s="129" t="s">
        <v>0</v>
      </c>
      <c r="E14" s="129"/>
      <c r="F14" s="156"/>
      <c r="G14" s="159">
        <f t="shared" si="0"/>
        <v>0</v>
      </c>
      <c r="H14" s="255" t="s">
        <v>37</v>
      </c>
    </row>
    <row r="15" spans="1:8" ht="26" x14ac:dyDescent="0.25">
      <c r="A15" s="161" t="s">
        <v>4641</v>
      </c>
      <c r="B15" s="161"/>
      <c r="C15" s="242" t="s">
        <v>4642</v>
      </c>
      <c r="D15" s="129" t="s">
        <v>0</v>
      </c>
      <c r="E15" s="129"/>
      <c r="F15" s="156"/>
      <c r="G15" s="159">
        <f t="shared" si="0"/>
        <v>0</v>
      </c>
      <c r="H15" s="255" t="s">
        <v>37</v>
      </c>
    </row>
    <row r="16" spans="1:8" ht="26" x14ac:dyDescent="0.25">
      <c r="A16" s="161" t="s">
        <v>4643</v>
      </c>
      <c r="B16" s="161"/>
      <c r="C16" s="235" t="s">
        <v>4644</v>
      </c>
      <c r="D16" s="129" t="s">
        <v>0</v>
      </c>
      <c r="E16" s="129"/>
      <c r="F16" s="156"/>
      <c r="G16" s="159">
        <f t="shared" si="0"/>
        <v>0</v>
      </c>
      <c r="H16" s="255" t="s">
        <v>37</v>
      </c>
    </row>
    <row r="17" spans="1:8" ht="26" x14ac:dyDescent="0.25">
      <c r="A17" s="161" t="s">
        <v>4645</v>
      </c>
      <c r="B17" s="161"/>
      <c r="C17" s="242" t="s">
        <v>4646</v>
      </c>
      <c r="D17" s="129" t="s">
        <v>0</v>
      </c>
      <c r="E17" s="129"/>
      <c r="F17" s="156"/>
      <c r="G17" s="159">
        <f t="shared" si="0"/>
        <v>0</v>
      </c>
      <c r="H17" s="255" t="s">
        <v>37</v>
      </c>
    </row>
    <row r="18" spans="1:8" ht="26" x14ac:dyDescent="0.25">
      <c r="A18" s="161" t="s">
        <v>4647</v>
      </c>
      <c r="B18" s="161"/>
      <c r="C18" s="242" t="s">
        <v>4648</v>
      </c>
      <c r="D18" s="129" t="s">
        <v>0</v>
      </c>
      <c r="E18" s="129"/>
      <c r="F18" s="156"/>
      <c r="G18" s="159">
        <f t="shared" si="0"/>
        <v>0</v>
      </c>
      <c r="H18" s="255" t="s">
        <v>37</v>
      </c>
    </row>
    <row r="19" spans="1:8" ht="26" x14ac:dyDescent="0.25">
      <c r="A19" s="161" t="s">
        <v>4649</v>
      </c>
      <c r="B19" s="161"/>
      <c r="C19" s="235" t="s">
        <v>4650</v>
      </c>
      <c r="D19" s="129" t="s">
        <v>0</v>
      </c>
      <c r="E19" s="129"/>
      <c r="F19" s="156"/>
      <c r="G19" s="159">
        <f t="shared" si="0"/>
        <v>0</v>
      </c>
      <c r="H19" s="255" t="s">
        <v>37</v>
      </c>
    </row>
    <row r="20" spans="1:8" ht="13" x14ac:dyDescent="0.25">
      <c r="A20" s="161" t="s">
        <v>4651</v>
      </c>
      <c r="B20" s="161"/>
      <c r="C20" s="242" t="s">
        <v>4652</v>
      </c>
      <c r="D20" s="129" t="s">
        <v>73</v>
      </c>
      <c r="E20" s="129"/>
      <c r="F20" s="156"/>
      <c r="G20" s="159">
        <f t="shared" si="0"/>
        <v>0</v>
      </c>
      <c r="H20" s="255" t="s">
        <v>37</v>
      </c>
    </row>
    <row r="21" spans="1:8" ht="26" x14ac:dyDescent="0.25">
      <c r="A21" s="161" t="s">
        <v>4653</v>
      </c>
      <c r="B21" s="161"/>
      <c r="C21" s="235" t="s">
        <v>4654</v>
      </c>
      <c r="D21" s="129" t="s">
        <v>66</v>
      </c>
      <c r="E21" s="129"/>
      <c r="F21" s="156"/>
      <c r="G21" s="159">
        <f t="shared" si="0"/>
        <v>0</v>
      </c>
      <c r="H21" s="255" t="s">
        <v>37</v>
      </c>
    </row>
    <row r="22" spans="1:8" ht="26" x14ac:dyDescent="0.25">
      <c r="A22" s="161" t="s">
        <v>4655</v>
      </c>
      <c r="B22" s="161"/>
      <c r="C22" s="235" t="s">
        <v>4656</v>
      </c>
      <c r="D22" s="129" t="s">
        <v>86</v>
      </c>
      <c r="E22" s="16" t="s">
        <v>87</v>
      </c>
      <c r="F22" s="16" t="s">
        <v>88</v>
      </c>
      <c r="G22" s="157"/>
    </row>
    <row r="23" spans="1:8" ht="13" x14ac:dyDescent="0.25">
      <c r="A23" s="161" t="s">
        <v>4657</v>
      </c>
      <c r="B23" s="161"/>
      <c r="C23" s="235" t="s">
        <v>4658</v>
      </c>
      <c r="D23" s="129" t="s">
        <v>86</v>
      </c>
      <c r="E23" s="16" t="s">
        <v>87</v>
      </c>
      <c r="F23" s="16" t="s">
        <v>88</v>
      </c>
      <c r="G23" s="157"/>
    </row>
    <row r="24" spans="1:8" ht="13" x14ac:dyDescent="0.25">
      <c r="A24" s="161"/>
      <c r="B24" s="161"/>
      <c r="C24" s="127"/>
      <c r="D24" s="16"/>
      <c r="E24" s="16"/>
      <c r="F24" s="16"/>
      <c r="G24" s="159"/>
    </row>
    <row r="25" spans="1:8" ht="13" x14ac:dyDescent="0.25">
      <c r="A25" s="161"/>
      <c r="B25" s="161"/>
      <c r="C25" s="125"/>
      <c r="D25" s="16"/>
      <c r="E25" s="16"/>
      <c r="F25" s="16"/>
      <c r="G25" s="159"/>
    </row>
    <row r="26" spans="1:8" x14ac:dyDescent="0.25">
      <c r="A26" s="62"/>
      <c r="B26" s="62"/>
      <c r="C26" s="59"/>
      <c r="D26"/>
      <c r="E26" s="16"/>
      <c r="F26" s="16"/>
      <c r="G26" s="159"/>
    </row>
    <row r="27" spans="1:8" x14ac:dyDescent="0.25">
      <c r="A27" s="136" t="s">
        <v>172</v>
      </c>
      <c r="B27" s="136"/>
      <c r="C27" s="136"/>
      <c r="D27" s="148"/>
      <c r="E27" s="154"/>
      <c r="F27" s="154"/>
      <c r="G27" s="141">
        <f>SUM(G5:G26)</f>
        <v>0</v>
      </c>
    </row>
    <row r="1048303" spans="4:4" x14ac:dyDescent="0.25">
      <c r="D1048303"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3905F-2CC0-4369-96A2-A0F55B2D7AAD}">
  <dimension ref="A1:G1048296"/>
  <sheetViews>
    <sheetView view="pageBreakPreview" zoomScale="83" zoomScaleNormal="100" zoomScaleSheetLayoutView="100" workbookViewId="0">
      <selection activeCell="F184" sqref="F184"/>
    </sheetView>
  </sheetViews>
  <sheetFormatPr defaultColWidth="8.81640625" defaultRowHeight="12.5" x14ac:dyDescent="0.25"/>
  <cols>
    <col min="1" max="1" width="9.36328125" style="43" customWidth="1"/>
    <col min="2" max="2" width="40.6328125" style="43" customWidth="1"/>
    <col min="3" max="3" width="25.453125" style="43" bestFit="1" customWidth="1"/>
    <col min="4" max="6" width="20.6328125" style="43" customWidth="1"/>
    <col min="7" max="255" width="9.1796875" style="43"/>
    <col min="256" max="256" width="9.36328125" style="43" customWidth="1"/>
    <col min="257" max="257" width="6.6328125" style="43" customWidth="1"/>
    <col min="258" max="258" width="40.6328125" style="43" customWidth="1"/>
    <col min="259" max="262" width="9.36328125" style="43" customWidth="1"/>
    <col min="263" max="511" width="9.1796875" style="43"/>
    <col min="512" max="512" width="9.36328125" style="43" customWidth="1"/>
    <col min="513" max="513" width="6.6328125" style="43" customWidth="1"/>
    <col min="514" max="514" width="40.6328125" style="43" customWidth="1"/>
    <col min="515" max="518" width="9.36328125" style="43" customWidth="1"/>
    <col min="519" max="767" width="9.1796875" style="43"/>
    <col min="768" max="768" width="9.36328125" style="43" customWidth="1"/>
    <col min="769" max="769" width="6.6328125" style="43" customWidth="1"/>
    <col min="770" max="770" width="40.6328125" style="43" customWidth="1"/>
    <col min="771" max="774" width="9.36328125" style="43" customWidth="1"/>
    <col min="775" max="1023" width="9.1796875" style="43"/>
    <col min="1024" max="1024" width="9.36328125" style="43" customWidth="1"/>
    <col min="1025" max="1025" width="6.6328125" style="43" customWidth="1"/>
    <col min="1026" max="1026" width="40.6328125" style="43" customWidth="1"/>
    <col min="1027" max="1030" width="9.36328125" style="43" customWidth="1"/>
    <col min="1031" max="1279" width="9.1796875" style="43"/>
    <col min="1280" max="1280" width="9.36328125" style="43" customWidth="1"/>
    <col min="1281" max="1281" width="6.6328125" style="43" customWidth="1"/>
    <col min="1282" max="1282" width="40.6328125" style="43" customWidth="1"/>
    <col min="1283" max="1286" width="9.36328125" style="43" customWidth="1"/>
    <col min="1287" max="1535" width="9.1796875" style="43"/>
    <col min="1536" max="1536" width="9.36328125" style="43" customWidth="1"/>
    <col min="1537" max="1537" width="6.6328125" style="43" customWidth="1"/>
    <col min="1538" max="1538" width="40.6328125" style="43" customWidth="1"/>
    <col min="1539" max="1542" width="9.36328125" style="43" customWidth="1"/>
    <col min="1543" max="1791" width="9.1796875" style="43"/>
    <col min="1792" max="1792" width="9.36328125" style="43" customWidth="1"/>
    <col min="1793" max="1793" width="6.6328125" style="43" customWidth="1"/>
    <col min="1794" max="1794" width="40.6328125" style="43" customWidth="1"/>
    <col min="1795" max="1798" width="9.36328125" style="43" customWidth="1"/>
    <col min="1799" max="2047" width="9.1796875" style="43"/>
    <col min="2048" max="2048" width="9.36328125" style="43" customWidth="1"/>
    <col min="2049" max="2049" width="6.6328125" style="43" customWidth="1"/>
    <col min="2050" max="2050" width="40.6328125" style="43" customWidth="1"/>
    <col min="2051" max="2054" width="9.36328125" style="43" customWidth="1"/>
    <col min="2055" max="2303" width="9.1796875" style="43"/>
    <col min="2304" max="2304" width="9.36328125" style="43" customWidth="1"/>
    <col min="2305" max="2305" width="6.6328125" style="43" customWidth="1"/>
    <col min="2306" max="2306" width="40.6328125" style="43" customWidth="1"/>
    <col min="2307" max="2310" width="9.36328125" style="43" customWidth="1"/>
    <col min="2311" max="2559" width="9.1796875" style="43"/>
    <col min="2560" max="2560" width="9.36328125" style="43" customWidth="1"/>
    <col min="2561" max="2561" width="6.6328125" style="43" customWidth="1"/>
    <col min="2562" max="2562" width="40.6328125" style="43" customWidth="1"/>
    <col min="2563" max="2566" width="9.36328125" style="43" customWidth="1"/>
    <col min="2567" max="2815" width="9.1796875" style="43"/>
    <col min="2816" max="2816" width="9.36328125" style="43" customWidth="1"/>
    <col min="2817" max="2817" width="6.6328125" style="43" customWidth="1"/>
    <col min="2818" max="2818" width="40.6328125" style="43" customWidth="1"/>
    <col min="2819" max="2822" width="9.36328125" style="43" customWidth="1"/>
    <col min="2823" max="3071" width="9.1796875" style="43"/>
    <col min="3072" max="3072" width="9.36328125" style="43" customWidth="1"/>
    <col min="3073" max="3073" width="6.6328125" style="43" customWidth="1"/>
    <col min="3074" max="3074" width="40.6328125" style="43" customWidth="1"/>
    <col min="3075" max="3078" width="9.36328125" style="43" customWidth="1"/>
    <col min="3079" max="3327" width="9.1796875" style="43"/>
    <col min="3328" max="3328" width="9.36328125" style="43" customWidth="1"/>
    <col min="3329" max="3329" width="6.6328125" style="43" customWidth="1"/>
    <col min="3330" max="3330" width="40.6328125" style="43" customWidth="1"/>
    <col min="3331" max="3334" width="9.36328125" style="43" customWidth="1"/>
    <col min="3335" max="3583" width="9.1796875" style="43"/>
    <col min="3584" max="3584" width="9.36328125" style="43" customWidth="1"/>
    <col min="3585" max="3585" width="6.6328125" style="43" customWidth="1"/>
    <col min="3586" max="3586" width="40.6328125" style="43" customWidth="1"/>
    <col min="3587" max="3590" width="9.36328125" style="43" customWidth="1"/>
    <col min="3591" max="3839" width="9.1796875" style="43"/>
    <col min="3840" max="3840" width="9.36328125" style="43" customWidth="1"/>
    <col min="3841" max="3841" width="6.6328125" style="43" customWidth="1"/>
    <col min="3842" max="3842" width="40.6328125" style="43" customWidth="1"/>
    <col min="3843" max="3846" width="9.36328125" style="43" customWidth="1"/>
    <col min="3847" max="4095" width="9.1796875" style="43"/>
    <col min="4096" max="4096" width="9.36328125" style="43" customWidth="1"/>
    <col min="4097" max="4097" width="6.6328125" style="43" customWidth="1"/>
    <col min="4098" max="4098" width="40.6328125" style="43" customWidth="1"/>
    <col min="4099" max="4102" width="9.36328125" style="43" customWidth="1"/>
    <col min="4103" max="4351" width="9.1796875" style="43"/>
    <col min="4352" max="4352" width="9.36328125" style="43" customWidth="1"/>
    <col min="4353" max="4353" width="6.6328125" style="43" customWidth="1"/>
    <col min="4354" max="4354" width="40.6328125" style="43" customWidth="1"/>
    <col min="4355" max="4358" width="9.36328125" style="43" customWidth="1"/>
    <col min="4359" max="4607" width="9.1796875" style="43"/>
    <col min="4608" max="4608" width="9.36328125" style="43" customWidth="1"/>
    <col min="4609" max="4609" width="6.6328125" style="43" customWidth="1"/>
    <col min="4610" max="4610" width="40.6328125" style="43" customWidth="1"/>
    <col min="4611" max="4614" width="9.36328125" style="43" customWidth="1"/>
    <col min="4615" max="4863" width="9.1796875" style="43"/>
    <col min="4864" max="4864" width="9.36328125" style="43" customWidth="1"/>
    <col min="4865" max="4865" width="6.6328125" style="43" customWidth="1"/>
    <col min="4866" max="4866" width="40.6328125" style="43" customWidth="1"/>
    <col min="4867" max="4870" width="9.36328125" style="43" customWidth="1"/>
    <col min="4871" max="5119" width="9.1796875" style="43"/>
    <col min="5120" max="5120" width="9.36328125" style="43" customWidth="1"/>
    <col min="5121" max="5121" width="6.6328125" style="43" customWidth="1"/>
    <col min="5122" max="5122" width="40.6328125" style="43" customWidth="1"/>
    <col min="5123" max="5126" width="9.36328125" style="43" customWidth="1"/>
    <col min="5127" max="5375" width="9.1796875" style="43"/>
    <col min="5376" max="5376" width="9.36328125" style="43" customWidth="1"/>
    <col min="5377" max="5377" width="6.6328125" style="43" customWidth="1"/>
    <col min="5378" max="5378" width="40.6328125" style="43" customWidth="1"/>
    <col min="5379" max="5382" width="9.36328125" style="43" customWidth="1"/>
    <col min="5383" max="5631" width="9.1796875" style="43"/>
    <col min="5632" max="5632" width="9.36328125" style="43" customWidth="1"/>
    <col min="5633" max="5633" width="6.6328125" style="43" customWidth="1"/>
    <col min="5634" max="5634" width="40.6328125" style="43" customWidth="1"/>
    <col min="5635" max="5638" width="9.36328125" style="43" customWidth="1"/>
    <col min="5639" max="5887" width="9.1796875" style="43"/>
    <col min="5888" max="5888" width="9.36328125" style="43" customWidth="1"/>
    <col min="5889" max="5889" width="6.6328125" style="43" customWidth="1"/>
    <col min="5890" max="5890" width="40.6328125" style="43" customWidth="1"/>
    <col min="5891" max="5894" width="9.36328125" style="43" customWidth="1"/>
    <col min="5895" max="6143" width="9.1796875" style="43"/>
    <col min="6144" max="6144" width="9.36328125" style="43" customWidth="1"/>
    <col min="6145" max="6145" width="6.6328125" style="43" customWidth="1"/>
    <col min="6146" max="6146" width="40.6328125" style="43" customWidth="1"/>
    <col min="6147" max="6150" width="9.36328125" style="43" customWidth="1"/>
    <col min="6151" max="6399" width="9.1796875" style="43"/>
    <col min="6400" max="6400" width="9.36328125" style="43" customWidth="1"/>
    <col min="6401" max="6401" width="6.6328125" style="43" customWidth="1"/>
    <col min="6402" max="6402" width="40.6328125" style="43" customWidth="1"/>
    <col min="6403" max="6406" width="9.36328125" style="43" customWidth="1"/>
    <col min="6407" max="6655" width="9.1796875" style="43"/>
    <col min="6656" max="6656" width="9.36328125" style="43" customWidth="1"/>
    <col min="6657" max="6657" width="6.6328125" style="43" customWidth="1"/>
    <col min="6658" max="6658" width="40.6328125" style="43" customWidth="1"/>
    <col min="6659" max="6662" width="9.36328125" style="43" customWidth="1"/>
    <col min="6663" max="6911" width="9.1796875" style="43"/>
    <col min="6912" max="6912" width="9.36328125" style="43" customWidth="1"/>
    <col min="6913" max="6913" width="6.6328125" style="43" customWidth="1"/>
    <col min="6914" max="6914" width="40.6328125" style="43" customWidth="1"/>
    <col min="6915" max="6918" width="9.36328125" style="43" customWidth="1"/>
    <col min="6919" max="7167" width="9.1796875" style="43"/>
    <col min="7168" max="7168" width="9.36328125" style="43" customWidth="1"/>
    <col min="7169" max="7169" width="6.6328125" style="43" customWidth="1"/>
    <col min="7170" max="7170" width="40.6328125" style="43" customWidth="1"/>
    <col min="7171" max="7174" width="9.36328125" style="43" customWidth="1"/>
    <col min="7175" max="7423" width="9.1796875" style="43"/>
    <col min="7424" max="7424" width="9.36328125" style="43" customWidth="1"/>
    <col min="7425" max="7425" width="6.6328125" style="43" customWidth="1"/>
    <col min="7426" max="7426" width="40.6328125" style="43" customWidth="1"/>
    <col min="7427" max="7430" width="9.36328125" style="43" customWidth="1"/>
    <col min="7431" max="7679" width="9.1796875" style="43"/>
    <col min="7680" max="7680" width="9.36328125" style="43" customWidth="1"/>
    <col min="7681" max="7681" width="6.6328125" style="43" customWidth="1"/>
    <col min="7682" max="7682" width="40.6328125" style="43" customWidth="1"/>
    <col min="7683" max="7686" width="9.36328125" style="43" customWidth="1"/>
    <col min="7687" max="7935" width="9.1796875" style="43"/>
    <col min="7936" max="7936" width="9.36328125" style="43" customWidth="1"/>
    <col min="7937" max="7937" width="6.6328125" style="43" customWidth="1"/>
    <col min="7938" max="7938" width="40.6328125" style="43" customWidth="1"/>
    <col min="7939" max="7942" width="9.36328125" style="43" customWidth="1"/>
    <col min="7943" max="8191" width="9.1796875" style="43"/>
    <col min="8192" max="8192" width="9.36328125" style="43" customWidth="1"/>
    <col min="8193" max="8193" width="6.6328125" style="43" customWidth="1"/>
    <col min="8194" max="8194" width="40.6328125" style="43" customWidth="1"/>
    <col min="8195" max="8198" width="9.36328125" style="43" customWidth="1"/>
    <col min="8199" max="8447" width="9.1796875" style="43"/>
    <col min="8448" max="8448" width="9.36328125" style="43" customWidth="1"/>
    <col min="8449" max="8449" width="6.6328125" style="43" customWidth="1"/>
    <col min="8450" max="8450" width="40.6328125" style="43" customWidth="1"/>
    <col min="8451" max="8454" width="9.36328125" style="43" customWidth="1"/>
    <col min="8455" max="8703" width="9.1796875" style="43"/>
    <col min="8704" max="8704" width="9.36328125" style="43" customWidth="1"/>
    <col min="8705" max="8705" width="6.6328125" style="43" customWidth="1"/>
    <col min="8706" max="8706" width="40.6328125" style="43" customWidth="1"/>
    <col min="8707" max="8710" width="9.36328125" style="43" customWidth="1"/>
    <col min="8711" max="8959" width="9.1796875" style="43"/>
    <col min="8960" max="8960" width="9.36328125" style="43" customWidth="1"/>
    <col min="8961" max="8961" width="6.6328125" style="43" customWidth="1"/>
    <col min="8962" max="8962" width="40.6328125" style="43" customWidth="1"/>
    <col min="8963" max="8966" width="9.36328125" style="43" customWidth="1"/>
    <col min="8967" max="9215" width="9.1796875" style="43"/>
    <col min="9216" max="9216" width="9.36328125" style="43" customWidth="1"/>
    <col min="9217" max="9217" width="6.6328125" style="43" customWidth="1"/>
    <col min="9218" max="9218" width="40.6328125" style="43" customWidth="1"/>
    <col min="9219" max="9222" width="9.36328125" style="43" customWidth="1"/>
    <col min="9223" max="9471" width="9.1796875" style="43"/>
    <col min="9472" max="9472" width="9.36328125" style="43" customWidth="1"/>
    <col min="9473" max="9473" width="6.6328125" style="43" customWidth="1"/>
    <col min="9474" max="9474" width="40.6328125" style="43" customWidth="1"/>
    <col min="9475" max="9478" width="9.36328125" style="43" customWidth="1"/>
    <col min="9479" max="9727" width="9.1796875" style="43"/>
    <col min="9728" max="9728" width="9.36328125" style="43" customWidth="1"/>
    <col min="9729" max="9729" width="6.6328125" style="43" customWidth="1"/>
    <col min="9730" max="9730" width="40.6328125" style="43" customWidth="1"/>
    <col min="9731" max="9734" width="9.36328125" style="43" customWidth="1"/>
    <col min="9735" max="9983" width="9.1796875" style="43"/>
    <col min="9984" max="9984" width="9.36328125" style="43" customWidth="1"/>
    <col min="9985" max="9985" width="6.6328125" style="43" customWidth="1"/>
    <col min="9986" max="9986" width="40.6328125" style="43" customWidth="1"/>
    <col min="9987" max="9990" width="9.36328125" style="43" customWidth="1"/>
    <col min="9991" max="10239" width="9.1796875" style="43"/>
    <col min="10240" max="10240" width="9.36328125" style="43" customWidth="1"/>
    <col min="10241" max="10241" width="6.6328125" style="43" customWidth="1"/>
    <col min="10242" max="10242" width="40.6328125" style="43" customWidth="1"/>
    <col min="10243" max="10246" width="9.36328125" style="43" customWidth="1"/>
    <col min="10247" max="10495" width="9.1796875" style="43"/>
    <col min="10496" max="10496" width="9.36328125" style="43" customWidth="1"/>
    <col min="10497" max="10497" width="6.6328125" style="43" customWidth="1"/>
    <col min="10498" max="10498" width="40.6328125" style="43" customWidth="1"/>
    <col min="10499" max="10502" width="9.36328125" style="43" customWidth="1"/>
    <col min="10503" max="10751" width="9.1796875" style="43"/>
    <col min="10752" max="10752" width="9.36328125" style="43" customWidth="1"/>
    <col min="10753" max="10753" width="6.6328125" style="43" customWidth="1"/>
    <col min="10754" max="10754" width="40.6328125" style="43" customWidth="1"/>
    <col min="10755" max="10758" width="9.36328125" style="43" customWidth="1"/>
    <col min="10759" max="11007" width="9.1796875" style="43"/>
    <col min="11008" max="11008" width="9.36328125" style="43" customWidth="1"/>
    <col min="11009" max="11009" width="6.6328125" style="43" customWidth="1"/>
    <col min="11010" max="11010" width="40.6328125" style="43" customWidth="1"/>
    <col min="11011" max="11014" width="9.36328125" style="43" customWidth="1"/>
    <col min="11015" max="11263" width="9.1796875" style="43"/>
    <col min="11264" max="11264" width="9.36328125" style="43" customWidth="1"/>
    <col min="11265" max="11265" width="6.6328125" style="43" customWidth="1"/>
    <col min="11266" max="11266" width="40.6328125" style="43" customWidth="1"/>
    <col min="11267" max="11270" width="9.36328125" style="43" customWidth="1"/>
    <col min="11271" max="11519" width="9.1796875" style="43"/>
    <col min="11520" max="11520" width="9.36328125" style="43" customWidth="1"/>
    <col min="11521" max="11521" width="6.6328125" style="43" customWidth="1"/>
    <col min="11522" max="11522" width="40.6328125" style="43" customWidth="1"/>
    <col min="11523" max="11526" width="9.36328125" style="43" customWidth="1"/>
    <col min="11527" max="11775" width="9.1796875" style="43"/>
    <col min="11776" max="11776" width="9.36328125" style="43" customWidth="1"/>
    <col min="11777" max="11777" width="6.6328125" style="43" customWidth="1"/>
    <col min="11778" max="11778" width="40.6328125" style="43" customWidth="1"/>
    <col min="11779" max="11782" width="9.36328125" style="43" customWidth="1"/>
    <col min="11783" max="12031" width="9.1796875" style="43"/>
    <col min="12032" max="12032" width="9.36328125" style="43" customWidth="1"/>
    <col min="12033" max="12033" width="6.6328125" style="43" customWidth="1"/>
    <col min="12034" max="12034" width="40.6328125" style="43" customWidth="1"/>
    <col min="12035" max="12038" width="9.36328125" style="43" customWidth="1"/>
    <col min="12039" max="12287" width="9.1796875" style="43"/>
    <col min="12288" max="12288" width="9.36328125" style="43" customWidth="1"/>
    <col min="12289" max="12289" width="6.6328125" style="43" customWidth="1"/>
    <col min="12290" max="12290" width="40.6328125" style="43" customWidth="1"/>
    <col min="12291" max="12294" width="9.36328125" style="43" customWidth="1"/>
    <col min="12295" max="12543" width="9.1796875" style="43"/>
    <col min="12544" max="12544" width="9.36328125" style="43" customWidth="1"/>
    <col min="12545" max="12545" width="6.6328125" style="43" customWidth="1"/>
    <col min="12546" max="12546" width="40.6328125" style="43" customWidth="1"/>
    <col min="12547" max="12550" width="9.36328125" style="43" customWidth="1"/>
    <col min="12551" max="12799" width="9.1796875" style="43"/>
    <col min="12800" max="12800" width="9.36328125" style="43" customWidth="1"/>
    <col min="12801" max="12801" width="6.6328125" style="43" customWidth="1"/>
    <col min="12802" max="12802" width="40.6328125" style="43" customWidth="1"/>
    <col min="12803" max="12806" width="9.36328125" style="43" customWidth="1"/>
    <col min="12807" max="13055" width="9.1796875" style="43"/>
    <col min="13056" max="13056" width="9.36328125" style="43" customWidth="1"/>
    <col min="13057" max="13057" width="6.6328125" style="43" customWidth="1"/>
    <col min="13058" max="13058" width="40.6328125" style="43" customWidth="1"/>
    <col min="13059" max="13062" width="9.36328125" style="43" customWidth="1"/>
    <col min="13063" max="13311" width="9.1796875" style="43"/>
    <col min="13312" max="13312" width="9.36328125" style="43" customWidth="1"/>
    <col min="13313" max="13313" width="6.6328125" style="43" customWidth="1"/>
    <col min="13314" max="13314" width="40.6328125" style="43" customWidth="1"/>
    <col min="13315" max="13318" width="9.36328125" style="43" customWidth="1"/>
    <col min="13319" max="13567" width="9.1796875" style="43"/>
    <col min="13568" max="13568" width="9.36328125" style="43" customWidth="1"/>
    <col min="13569" max="13569" width="6.6328125" style="43" customWidth="1"/>
    <col min="13570" max="13570" width="40.6328125" style="43" customWidth="1"/>
    <col min="13571" max="13574" width="9.36328125" style="43" customWidth="1"/>
    <col min="13575" max="13823" width="9.1796875" style="43"/>
    <col min="13824" max="13824" width="9.36328125" style="43" customWidth="1"/>
    <col min="13825" max="13825" width="6.6328125" style="43" customWidth="1"/>
    <col min="13826" max="13826" width="40.6328125" style="43" customWidth="1"/>
    <col min="13827" max="13830" width="9.36328125" style="43" customWidth="1"/>
    <col min="13831" max="14079" width="9.1796875" style="43"/>
    <col min="14080" max="14080" width="9.36328125" style="43" customWidth="1"/>
    <col min="14081" max="14081" width="6.6328125" style="43" customWidth="1"/>
    <col min="14082" max="14082" width="40.6328125" style="43" customWidth="1"/>
    <col min="14083" max="14086" width="9.36328125" style="43" customWidth="1"/>
    <col min="14087" max="14335" width="9.1796875" style="43"/>
    <col min="14336" max="14336" width="9.36328125" style="43" customWidth="1"/>
    <col min="14337" max="14337" width="6.6328125" style="43" customWidth="1"/>
    <col min="14338" max="14338" width="40.6328125" style="43" customWidth="1"/>
    <col min="14339" max="14342" width="9.36328125" style="43" customWidth="1"/>
    <col min="14343" max="14591" width="9.1796875" style="43"/>
    <col min="14592" max="14592" width="9.36328125" style="43" customWidth="1"/>
    <col min="14593" max="14593" width="6.6328125" style="43" customWidth="1"/>
    <col min="14594" max="14594" width="40.6328125" style="43" customWidth="1"/>
    <col min="14595" max="14598" width="9.36328125" style="43" customWidth="1"/>
    <col min="14599" max="14847" width="9.1796875" style="43"/>
    <col min="14848" max="14848" width="9.36328125" style="43" customWidth="1"/>
    <col min="14849" max="14849" width="6.6328125" style="43" customWidth="1"/>
    <col min="14850" max="14850" width="40.6328125" style="43" customWidth="1"/>
    <col min="14851" max="14854" width="9.36328125" style="43" customWidth="1"/>
    <col min="14855" max="15103" width="9.1796875" style="43"/>
    <col min="15104" max="15104" width="9.36328125" style="43" customWidth="1"/>
    <col min="15105" max="15105" width="6.6328125" style="43" customWidth="1"/>
    <col min="15106" max="15106" width="40.6328125" style="43" customWidth="1"/>
    <col min="15107" max="15110" width="9.36328125" style="43" customWidth="1"/>
    <col min="15111" max="15359" width="9.1796875" style="43"/>
    <col min="15360" max="15360" width="9.36328125" style="43" customWidth="1"/>
    <col min="15361" max="15361" width="6.6328125" style="43" customWidth="1"/>
    <col min="15362" max="15362" width="40.6328125" style="43" customWidth="1"/>
    <col min="15363" max="15366" width="9.36328125" style="43" customWidth="1"/>
    <col min="15367" max="15615" width="9.1796875" style="43"/>
    <col min="15616" max="15616" width="9.36328125" style="43" customWidth="1"/>
    <col min="15617" max="15617" width="6.6328125" style="43" customWidth="1"/>
    <col min="15618" max="15618" width="40.6328125" style="43" customWidth="1"/>
    <col min="15619" max="15622" width="9.36328125" style="43" customWidth="1"/>
    <col min="15623" max="15871" width="9.1796875" style="43"/>
    <col min="15872" max="15872" width="9.36328125" style="43" customWidth="1"/>
    <col min="15873" max="15873" width="6.6328125" style="43" customWidth="1"/>
    <col min="15874" max="15874" width="40.6328125" style="43" customWidth="1"/>
    <col min="15875" max="15878" width="9.36328125" style="43" customWidth="1"/>
    <col min="15879" max="16127" width="9.1796875" style="43"/>
    <col min="16128" max="16128" width="9.36328125" style="43" customWidth="1"/>
    <col min="16129" max="16129" width="6.6328125" style="43" customWidth="1"/>
    <col min="16130" max="16130" width="40.6328125" style="43" customWidth="1"/>
    <col min="16131" max="16134" width="9.36328125" style="43" customWidth="1"/>
    <col min="16135" max="16384" width="9.1796875" style="43"/>
  </cols>
  <sheetData>
    <row r="1" spans="1:7" ht="48" customHeight="1" x14ac:dyDescent="0.25">
      <c r="A1" s="41" t="s">
        <v>4659</v>
      </c>
      <c r="B1" s="42"/>
      <c r="C1" s="653" t="s">
        <v>4660</v>
      </c>
      <c r="D1" s="653"/>
      <c r="E1" s="653"/>
      <c r="F1" s="653"/>
    </row>
    <row r="2" spans="1:7" ht="13" x14ac:dyDescent="0.3">
      <c r="A2" s="44" t="s">
        <v>23</v>
      </c>
      <c r="B2" s="45" t="s">
        <v>24</v>
      </c>
      <c r="C2" s="45" t="s">
        <v>25</v>
      </c>
      <c r="D2" s="45" t="s">
        <v>26</v>
      </c>
      <c r="E2" s="45" t="s">
        <v>27</v>
      </c>
      <c r="F2" s="45" t="s">
        <v>28</v>
      </c>
      <c r="G2" s="254" t="s">
        <v>29</v>
      </c>
    </row>
    <row r="3" spans="1:7" x14ac:dyDescent="0.25">
      <c r="A3" s="46"/>
      <c r="B3" s="47"/>
      <c r="C3" s="6"/>
      <c r="D3" s="6"/>
      <c r="E3" s="74"/>
      <c r="F3" s="74"/>
    </row>
    <row r="4" spans="1:7" x14ac:dyDescent="0.25">
      <c r="A4" s="161"/>
      <c r="B4" s="62"/>
      <c r="C4" s="16"/>
      <c r="D4" s="16"/>
      <c r="E4" s="159"/>
      <c r="F4" s="159"/>
    </row>
    <row r="5" spans="1:7" ht="26" x14ac:dyDescent="0.25">
      <c r="A5" s="161" t="s">
        <v>4661</v>
      </c>
      <c r="B5" s="242" t="s">
        <v>4662</v>
      </c>
      <c r="C5" s="129" t="s">
        <v>1737</v>
      </c>
      <c r="D5" s="129"/>
      <c r="E5" s="156"/>
      <c r="F5" s="159">
        <f t="shared" ref="F5:F16" si="0">D5*E5</f>
        <v>0</v>
      </c>
      <c r="G5" s="255" t="s">
        <v>37</v>
      </c>
    </row>
    <row r="6" spans="1:7" ht="39" x14ac:dyDescent="0.25">
      <c r="A6" s="161" t="s">
        <v>4663</v>
      </c>
      <c r="B6" s="235" t="s">
        <v>4664</v>
      </c>
      <c r="C6" s="129" t="s">
        <v>1737</v>
      </c>
      <c r="D6" s="129"/>
      <c r="E6" s="156"/>
      <c r="F6" s="159">
        <f t="shared" si="0"/>
        <v>0</v>
      </c>
      <c r="G6" s="255" t="s">
        <v>37</v>
      </c>
    </row>
    <row r="7" spans="1:7" ht="26" x14ac:dyDescent="0.25">
      <c r="A7" s="161" t="s">
        <v>4665</v>
      </c>
      <c r="B7" s="56" t="s">
        <v>4666</v>
      </c>
      <c r="C7" s="188" t="s">
        <v>4391</v>
      </c>
      <c r="D7" s="129"/>
      <c r="E7" s="156"/>
      <c r="F7" s="159">
        <f t="shared" si="0"/>
        <v>0</v>
      </c>
    </row>
    <row r="8" spans="1:7" ht="65" x14ac:dyDescent="0.25">
      <c r="A8" s="161" t="s">
        <v>4667</v>
      </c>
      <c r="B8" s="235" t="s">
        <v>4668</v>
      </c>
      <c r="C8" s="129" t="s">
        <v>1737</v>
      </c>
      <c r="D8" s="129"/>
      <c r="E8" s="156"/>
      <c r="F8" s="159">
        <f t="shared" si="0"/>
        <v>0</v>
      </c>
      <c r="G8" s="255" t="s">
        <v>37</v>
      </c>
    </row>
    <row r="9" spans="1:7" ht="52" x14ac:dyDescent="0.25">
      <c r="A9" s="161" t="s">
        <v>4669</v>
      </c>
      <c r="B9" s="235" t="s">
        <v>4670</v>
      </c>
      <c r="C9" s="129" t="s">
        <v>0</v>
      </c>
      <c r="D9" s="129"/>
      <c r="E9" s="156"/>
      <c r="F9" s="159">
        <f t="shared" si="0"/>
        <v>0</v>
      </c>
      <c r="G9" s="255" t="s">
        <v>37</v>
      </c>
    </row>
    <row r="10" spans="1:7" ht="52" x14ac:dyDescent="0.25">
      <c r="A10" s="161" t="s">
        <v>4671</v>
      </c>
      <c r="B10" s="235" t="s">
        <v>4672</v>
      </c>
      <c r="C10" s="129" t="s">
        <v>0</v>
      </c>
      <c r="D10" s="129"/>
      <c r="E10" s="156"/>
      <c r="F10" s="159">
        <f t="shared" si="0"/>
        <v>0</v>
      </c>
      <c r="G10" s="255" t="s">
        <v>37</v>
      </c>
    </row>
    <row r="11" spans="1:7" ht="26" x14ac:dyDescent="0.25">
      <c r="A11" s="161" t="s">
        <v>4673</v>
      </c>
      <c r="B11" s="235" t="s">
        <v>4674</v>
      </c>
      <c r="C11" s="129" t="s">
        <v>1737</v>
      </c>
      <c r="D11" s="129"/>
      <c r="E11" s="156"/>
      <c r="F11" s="159">
        <f t="shared" si="0"/>
        <v>0</v>
      </c>
      <c r="G11" s="255" t="s">
        <v>37</v>
      </c>
    </row>
    <row r="12" spans="1:7" ht="52" x14ac:dyDescent="0.25">
      <c r="A12" s="161" t="s">
        <v>4675</v>
      </c>
      <c r="B12" s="235" t="s">
        <v>4676</v>
      </c>
      <c r="C12" s="129" t="s">
        <v>0</v>
      </c>
      <c r="D12" s="129"/>
      <c r="E12" s="156"/>
      <c r="F12" s="159">
        <f t="shared" si="0"/>
        <v>0</v>
      </c>
      <c r="G12" s="255" t="s">
        <v>37</v>
      </c>
    </row>
    <row r="13" spans="1:7" ht="52" x14ac:dyDescent="0.25">
      <c r="A13" s="161" t="s">
        <v>4677</v>
      </c>
      <c r="B13" s="235" t="s">
        <v>4678</v>
      </c>
      <c r="C13" s="129" t="s">
        <v>0</v>
      </c>
      <c r="D13" s="129"/>
      <c r="E13" s="156"/>
      <c r="F13" s="159">
        <f t="shared" si="0"/>
        <v>0</v>
      </c>
      <c r="G13" s="255" t="s">
        <v>37</v>
      </c>
    </row>
    <row r="14" spans="1:7" ht="26" x14ac:dyDescent="0.25">
      <c r="A14" s="161" t="s">
        <v>4679</v>
      </c>
      <c r="B14" s="235" t="s">
        <v>4680</v>
      </c>
      <c r="C14" s="129" t="s">
        <v>1737</v>
      </c>
      <c r="D14" s="129"/>
      <c r="E14" s="156"/>
      <c r="F14" s="159">
        <f t="shared" si="0"/>
        <v>0</v>
      </c>
      <c r="G14" s="255" t="s">
        <v>37</v>
      </c>
    </row>
    <row r="15" spans="1:7" ht="52" x14ac:dyDescent="0.25">
      <c r="A15" s="161" t="s">
        <v>4681</v>
      </c>
      <c r="B15" s="235" t="s">
        <v>4682</v>
      </c>
      <c r="C15" s="129" t="s">
        <v>0</v>
      </c>
      <c r="D15" s="129"/>
      <c r="E15" s="156"/>
      <c r="F15" s="159">
        <f t="shared" si="0"/>
        <v>0</v>
      </c>
      <c r="G15" s="255" t="s">
        <v>37</v>
      </c>
    </row>
    <row r="16" spans="1:7" ht="52" x14ac:dyDescent="0.25">
      <c r="A16" s="161" t="s">
        <v>4683</v>
      </c>
      <c r="B16" s="235" t="s">
        <v>4684</v>
      </c>
      <c r="C16" s="129" t="s">
        <v>0</v>
      </c>
      <c r="D16" s="129"/>
      <c r="E16" s="156"/>
      <c r="F16" s="159">
        <f t="shared" si="0"/>
        <v>0</v>
      </c>
      <c r="G16" s="255" t="s">
        <v>37</v>
      </c>
    </row>
    <row r="17" spans="1:6" ht="13" x14ac:dyDescent="0.25">
      <c r="A17" s="161"/>
      <c r="B17" s="127"/>
      <c r="C17" s="16"/>
      <c r="D17" s="16"/>
      <c r="E17" s="160"/>
      <c r="F17" s="159"/>
    </row>
    <row r="18" spans="1:6" ht="13" x14ac:dyDescent="0.25">
      <c r="A18" s="161"/>
      <c r="B18" s="125"/>
      <c r="C18" s="16"/>
      <c r="D18" s="16"/>
      <c r="E18" s="160"/>
      <c r="F18" s="159"/>
    </row>
    <row r="19" spans="1:6" x14ac:dyDescent="0.25">
      <c r="A19" s="62"/>
      <c r="B19" s="59"/>
      <c r="C19"/>
      <c r="D19" s="16"/>
      <c r="E19" s="160"/>
      <c r="F19" s="159"/>
    </row>
    <row r="20" spans="1:6" x14ac:dyDescent="0.25">
      <c r="A20" s="136" t="s">
        <v>172</v>
      </c>
      <c r="B20" s="136"/>
      <c r="C20" s="148"/>
      <c r="D20" s="152"/>
      <c r="E20" s="141"/>
      <c r="F20" s="141">
        <f>SUM(F5:F19)</f>
        <v>0</v>
      </c>
    </row>
    <row r="1048296" spans="3:3" x14ac:dyDescent="0.25">
      <c r="C1048296"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9720F-75CC-4E82-B2D9-DFF58A8B83D0}">
  <dimension ref="A1:F1048291"/>
  <sheetViews>
    <sheetView view="pageBreakPreview" zoomScaleNormal="100" zoomScaleSheetLayoutView="100" workbookViewId="0">
      <selection activeCell="C1" sqref="C1:F1"/>
    </sheetView>
  </sheetViews>
  <sheetFormatPr defaultColWidth="8.81640625" defaultRowHeight="12.5" x14ac:dyDescent="0.25"/>
  <cols>
    <col min="1" max="1" width="9.36328125" style="43" customWidth="1"/>
    <col min="2" max="2" width="40.6328125" style="43" customWidth="1"/>
    <col min="3" max="3" width="25.453125" style="43" bestFit="1" customWidth="1"/>
    <col min="4" max="6" width="20.6328125" style="43" customWidth="1"/>
    <col min="7" max="255" width="9.1796875" style="43"/>
    <col min="256" max="256" width="9.36328125" style="43" customWidth="1"/>
    <col min="257" max="257" width="6.6328125" style="43" customWidth="1"/>
    <col min="258" max="258" width="40.6328125" style="43" customWidth="1"/>
    <col min="259" max="262" width="9.36328125" style="43" customWidth="1"/>
    <col min="263" max="511" width="9.1796875" style="43"/>
    <col min="512" max="512" width="9.36328125" style="43" customWidth="1"/>
    <col min="513" max="513" width="6.6328125" style="43" customWidth="1"/>
    <col min="514" max="514" width="40.6328125" style="43" customWidth="1"/>
    <col min="515" max="518" width="9.36328125" style="43" customWidth="1"/>
    <col min="519" max="767" width="9.1796875" style="43"/>
    <col min="768" max="768" width="9.36328125" style="43" customWidth="1"/>
    <col min="769" max="769" width="6.6328125" style="43" customWidth="1"/>
    <col min="770" max="770" width="40.6328125" style="43" customWidth="1"/>
    <col min="771" max="774" width="9.36328125" style="43" customWidth="1"/>
    <col min="775" max="1023" width="9.1796875" style="43"/>
    <col min="1024" max="1024" width="9.36328125" style="43" customWidth="1"/>
    <col min="1025" max="1025" width="6.6328125" style="43" customWidth="1"/>
    <col min="1026" max="1026" width="40.6328125" style="43" customWidth="1"/>
    <col min="1027" max="1030" width="9.36328125" style="43" customWidth="1"/>
    <col min="1031" max="1279" width="9.1796875" style="43"/>
    <col min="1280" max="1280" width="9.36328125" style="43" customWidth="1"/>
    <col min="1281" max="1281" width="6.6328125" style="43" customWidth="1"/>
    <col min="1282" max="1282" width="40.6328125" style="43" customWidth="1"/>
    <col min="1283" max="1286" width="9.36328125" style="43" customWidth="1"/>
    <col min="1287" max="1535" width="9.1796875" style="43"/>
    <col min="1536" max="1536" width="9.36328125" style="43" customWidth="1"/>
    <col min="1537" max="1537" width="6.6328125" style="43" customWidth="1"/>
    <col min="1538" max="1538" width="40.6328125" style="43" customWidth="1"/>
    <col min="1539" max="1542" width="9.36328125" style="43" customWidth="1"/>
    <col min="1543" max="1791" width="9.1796875" style="43"/>
    <col min="1792" max="1792" width="9.36328125" style="43" customWidth="1"/>
    <col min="1793" max="1793" width="6.6328125" style="43" customWidth="1"/>
    <col min="1794" max="1794" width="40.6328125" style="43" customWidth="1"/>
    <col min="1795" max="1798" width="9.36328125" style="43" customWidth="1"/>
    <col min="1799" max="2047" width="9.1796875" style="43"/>
    <col min="2048" max="2048" width="9.36328125" style="43" customWidth="1"/>
    <col min="2049" max="2049" width="6.6328125" style="43" customWidth="1"/>
    <col min="2050" max="2050" width="40.6328125" style="43" customWidth="1"/>
    <col min="2051" max="2054" width="9.36328125" style="43" customWidth="1"/>
    <col min="2055" max="2303" width="9.1796875" style="43"/>
    <col min="2304" max="2304" width="9.36328125" style="43" customWidth="1"/>
    <col min="2305" max="2305" width="6.6328125" style="43" customWidth="1"/>
    <col min="2306" max="2306" width="40.6328125" style="43" customWidth="1"/>
    <col min="2307" max="2310" width="9.36328125" style="43" customWidth="1"/>
    <col min="2311" max="2559" width="9.1796875" style="43"/>
    <col min="2560" max="2560" width="9.36328125" style="43" customWidth="1"/>
    <col min="2561" max="2561" width="6.6328125" style="43" customWidth="1"/>
    <col min="2562" max="2562" width="40.6328125" style="43" customWidth="1"/>
    <col min="2563" max="2566" width="9.36328125" style="43" customWidth="1"/>
    <col min="2567" max="2815" width="9.1796875" style="43"/>
    <col min="2816" max="2816" width="9.36328125" style="43" customWidth="1"/>
    <col min="2817" max="2817" width="6.6328125" style="43" customWidth="1"/>
    <col min="2818" max="2818" width="40.6328125" style="43" customWidth="1"/>
    <col min="2819" max="2822" width="9.36328125" style="43" customWidth="1"/>
    <col min="2823" max="3071" width="9.1796875" style="43"/>
    <col min="3072" max="3072" width="9.36328125" style="43" customWidth="1"/>
    <col min="3073" max="3073" width="6.6328125" style="43" customWidth="1"/>
    <col min="3074" max="3074" width="40.6328125" style="43" customWidth="1"/>
    <col min="3075" max="3078" width="9.36328125" style="43" customWidth="1"/>
    <col min="3079" max="3327" width="9.1796875" style="43"/>
    <col min="3328" max="3328" width="9.36328125" style="43" customWidth="1"/>
    <col min="3329" max="3329" width="6.6328125" style="43" customWidth="1"/>
    <col min="3330" max="3330" width="40.6328125" style="43" customWidth="1"/>
    <col min="3331" max="3334" width="9.36328125" style="43" customWidth="1"/>
    <col min="3335" max="3583" width="9.1796875" style="43"/>
    <col min="3584" max="3584" width="9.36328125" style="43" customWidth="1"/>
    <col min="3585" max="3585" width="6.6328125" style="43" customWidth="1"/>
    <col min="3586" max="3586" width="40.6328125" style="43" customWidth="1"/>
    <col min="3587" max="3590" width="9.36328125" style="43" customWidth="1"/>
    <col min="3591" max="3839" width="9.1796875" style="43"/>
    <col min="3840" max="3840" width="9.36328125" style="43" customWidth="1"/>
    <col min="3841" max="3841" width="6.6328125" style="43" customWidth="1"/>
    <col min="3842" max="3842" width="40.6328125" style="43" customWidth="1"/>
    <col min="3843" max="3846" width="9.36328125" style="43" customWidth="1"/>
    <col min="3847" max="4095" width="9.1796875" style="43"/>
    <col min="4096" max="4096" width="9.36328125" style="43" customWidth="1"/>
    <col min="4097" max="4097" width="6.6328125" style="43" customWidth="1"/>
    <col min="4098" max="4098" width="40.6328125" style="43" customWidth="1"/>
    <col min="4099" max="4102" width="9.36328125" style="43" customWidth="1"/>
    <col min="4103" max="4351" width="9.1796875" style="43"/>
    <col min="4352" max="4352" width="9.36328125" style="43" customWidth="1"/>
    <col min="4353" max="4353" width="6.6328125" style="43" customWidth="1"/>
    <col min="4354" max="4354" width="40.6328125" style="43" customWidth="1"/>
    <col min="4355" max="4358" width="9.36328125" style="43" customWidth="1"/>
    <col min="4359" max="4607" width="9.1796875" style="43"/>
    <col min="4608" max="4608" width="9.36328125" style="43" customWidth="1"/>
    <col min="4609" max="4609" width="6.6328125" style="43" customWidth="1"/>
    <col min="4610" max="4610" width="40.6328125" style="43" customWidth="1"/>
    <col min="4611" max="4614" width="9.36328125" style="43" customWidth="1"/>
    <col min="4615" max="4863" width="9.1796875" style="43"/>
    <col min="4864" max="4864" width="9.36328125" style="43" customWidth="1"/>
    <col min="4865" max="4865" width="6.6328125" style="43" customWidth="1"/>
    <col min="4866" max="4866" width="40.6328125" style="43" customWidth="1"/>
    <col min="4867" max="4870" width="9.36328125" style="43" customWidth="1"/>
    <col min="4871" max="5119" width="9.1796875" style="43"/>
    <col min="5120" max="5120" width="9.36328125" style="43" customWidth="1"/>
    <col min="5121" max="5121" width="6.6328125" style="43" customWidth="1"/>
    <col min="5122" max="5122" width="40.6328125" style="43" customWidth="1"/>
    <col min="5123" max="5126" width="9.36328125" style="43" customWidth="1"/>
    <col min="5127" max="5375" width="9.1796875" style="43"/>
    <col min="5376" max="5376" width="9.36328125" style="43" customWidth="1"/>
    <col min="5377" max="5377" width="6.6328125" style="43" customWidth="1"/>
    <col min="5378" max="5378" width="40.6328125" style="43" customWidth="1"/>
    <col min="5379" max="5382" width="9.36328125" style="43" customWidth="1"/>
    <col min="5383" max="5631" width="9.1796875" style="43"/>
    <col min="5632" max="5632" width="9.36328125" style="43" customWidth="1"/>
    <col min="5633" max="5633" width="6.6328125" style="43" customWidth="1"/>
    <col min="5634" max="5634" width="40.6328125" style="43" customWidth="1"/>
    <col min="5635" max="5638" width="9.36328125" style="43" customWidth="1"/>
    <col min="5639" max="5887" width="9.1796875" style="43"/>
    <col min="5888" max="5888" width="9.36328125" style="43" customWidth="1"/>
    <col min="5889" max="5889" width="6.6328125" style="43" customWidth="1"/>
    <col min="5890" max="5890" width="40.6328125" style="43" customWidth="1"/>
    <col min="5891" max="5894" width="9.36328125" style="43" customWidth="1"/>
    <col min="5895" max="6143" width="9.1796875" style="43"/>
    <col min="6144" max="6144" width="9.36328125" style="43" customWidth="1"/>
    <col min="6145" max="6145" width="6.6328125" style="43" customWidth="1"/>
    <col min="6146" max="6146" width="40.6328125" style="43" customWidth="1"/>
    <col min="6147" max="6150" width="9.36328125" style="43" customWidth="1"/>
    <col min="6151" max="6399" width="9.1796875" style="43"/>
    <col min="6400" max="6400" width="9.36328125" style="43" customWidth="1"/>
    <col min="6401" max="6401" width="6.6328125" style="43" customWidth="1"/>
    <col min="6402" max="6402" width="40.6328125" style="43" customWidth="1"/>
    <col min="6403" max="6406" width="9.36328125" style="43" customWidth="1"/>
    <col min="6407" max="6655" width="9.1796875" style="43"/>
    <col min="6656" max="6656" width="9.36328125" style="43" customWidth="1"/>
    <col min="6657" max="6657" width="6.6328125" style="43" customWidth="1"/>
    <col min="6658" max="6658" width="40.6328125" style="43" customWidth="1"/>
    <col min="6659" max="6662" width="9.36328125" style="43" customWidth="1"/>
    <col min="6663" max="6911" width="9.1796875" style="43"/>
    <col min="6912" max="6912" width="9.36328125" style="43" customWidth="1"/>
    <col min="6913" max="6913" width="6.6328125" style="43" customWidth="1"/>
    <col min="6914" max="6914" width="40.6328125" style="43" customWidth="1"/>
    <col min="6915" max="6918" width="9.36328125" style="43" customWidth="1"/>
    <col min="6919" max="7167" width="9.1796875" style="43"/>
    <col min="7168" max="7168" width="9.36328125" style="43" customWidth="1"/>
    <col min="7169" max="7169" width="6.6328125" style="43" customWidth="1"/>
    <col min="7170" max="7170" width="40.6328125" style="43" customWidth="1"/>
    <col min="7171" max="7174" width="9.36328125" style="43" customWidth="1"/>
    <col min="7175" max="7423" width="9.1796875" style="43"/>
    <col min="7424" max="7424" width="9.36328125" style="43" customWidth="1"/>
    <col min="7425" max="7425" width="6.6328125" style="43" customWidth="1"/>
    <col min="7426" max="7426" width="40.6328125" style="43" customWidth="1"/>
    <col min="7427" max="7430" width="9.36328125" style="43" customWidth="1"/>
    <col min="7431" max="7679" width="9.1796875" style="43"/>
    <col min="7680" max="7680" width="9.36328125" style="43" customWidth="1"/>
    <col min="7681" max="7681" width="6.6328125" style="43" customWidth="1"/>
    <col min="7682" max="7682" width="40.6328125" style="43" customWidth="1"/>
    <col min="7683" max="7686" width="9.36328125" style="43" customWidth="1"/>
    <col min="7687" max="7935" width="9.1796875" style="43"/>
    <col min="7936" max="7936" width="9.36328125" style="43" customWidth="1"/>
    <col min="7937" max="7937" width="6.6328125" style="43" customWidth="1"/>
    <col min="7938" max="7938" width="40.6328125" style="43" customWidth="1"/>
    <col min="7939" max="7942" width="9.36328125" style="43" customWidth="1"/>
    <col min="7943" max="8191" width="9.1796875" style="43"/>
    <col min="8192" max="8192" width="9.36328125" style="43" customWidth="1"/>
    <col min="8193" max="8193" width="6.6328125" style="43" customWidth="1"/>
    <col min="8194" max="8194" width="40.6328125" style="43" customWidth="1"/>
    <col min="8195" max="8198" width="9.36328125" style="43" customWidth="1"/>
    <col min="8199" max="8447" width="9.1796875" style="43"/>
    <col min="8448" max="8448" width="9.36328125" style="43" customWidth="1"/>
    <col min="8449" max="8449" width="6.6328125" style="43" customWidth="1"/>
    <col min="8450" max="8450" width="40.6328125" style="43" customWidth="1"/>
    <col min="8451" max="8454" width="9.36328125" style="43" customWidth="1"/>
    <col min="8455" max="8703" width="9.1796875" style="43"/>
    <col min="8704" max="8704" width="9.36328125" style="43" customWidth="1"/>
    <col min="8705" max="8705" width="6.6328125" style="43" customWidth="1"/>
    <col min="8706" max="8706" width="40.6328125" style="43" customWidth="1"/>
    <col min="8707" max="8710" width="9.36328125" style="43" customWidth="1"/>
    <col min="8711" max="8959" width="9.1796875" style="43"/>
    <col min="8960" max="8960" width="9.36328125" style="43" customWidth="1"/>
    <col min="8961" max="8961" width="6.6328125" style="43" customWidth="1"/>
    <col min="8962" max="8962" width="40.6328125" style="43" customWidth="1"/>
    <col min="8963" max="8966" width="9.36328125" style="43" customWidth="1"/>
    <col min="8967" max="9215" width="9.1796875" style="43"/>
    <col min="9216" max="9216" width="9.36328125" style="43" customWidth="1"/>
    <col min="9217" max="9217" width="6.6328125" style="43" customWidth="1"/>
    <col min="9218" max="9218" width="40.6328125" style="43" customWidth="1"/>
    <col min="9219" max="9222" width="9.36328125" style="43" customWidth="1"/>
    <col min="9223" max="9471" width="9.1796875" style="43"/>
    <col min="9472" max="9472" width="9.36328125" style="43" customWidth="1"/>
    <col min="9473" max="9473" width="6.6328125" style="43" customWidth="1"/>
    <col min="9474" max="9474" width="40.6328125" style="43" customWidth="1"/>
    <col min="9475" max="9478" width="9.36328125" style="43" customWidth="1"/>
    <col min="9479" max="9727" width="9.1796875" style="43"/>
    <col min="9728" max="9728" width="9.36328125" style="43" customWidth="1"/>
    <col min="9729" max="9729" width="6.6328125" style="43" customWidth="1"/>
    <col min="9730" max="9730" width="40.6328125" style="43" customWidth="1"/>
    <col min="9731" max="9734" width="9.36328125" style="43" customWidth="1"/>
    <col min="9735" max="9983" width="9.1796875" style="43"/>
    <col min="9984" max="9984" width="9.36328125" style="43" customWidth="1"/>
    <col min="9985" max="9985" width="6.6328125" style="43" customWidth="1"/>
    <col min="9986" max="9986" width="40.6328125" style="43" customWidth="1"/>
    <col min="9987" max="9990" width="9.36328125" style="43" customWidth="1"/>
    <col min="9991" max="10239" width="9.1796875" style="43"/>
    <col min="10240" max="10240" width="9.36328125" style="43" customWidth="1"/>
    <col min="10241" max="10241" width="6.6328125" style="43" customWidth="1"/>
    <col min="10242" max="10242" width="40.6328125" style="43" customWidth="1"/>
    <col min="10243" max="10246" width="9.36328125" style="43" customWidth="1"/>
    <col min="10247" max="10495" width="9.1796875" style="43"/>
    <col min="10496" max="10496" width="9.36328125" style="43" customWidth="1"/>
    <col min="10497" max="10497" width="6.6328125" style="43" customWidth="1"/>
    <col min="10498" max="10498" width="40.6328125" style="43" customWidth="1"/>
    <col min="10499" max="10502" width="9.36328125" style="43" customWidth="1"/>
    <col min="10503" max="10751" width="9.1796875" style="43"/>
    <col min="10752" max="10752" width="9.36328125" style="43" customWidth="1"/>
    <col min="10753" max="10753" width="6.6328125" style="43" customWidth="1"/>
    <col min="10754" max="10754" width="40.6328125" style="43" customWidth="1"/>
    <col min="10755" max="10758" width="9.36328125" style="43" customWidth="1"/>
    <col min="10759" max="11007" width="9.1796875" style="43"/>
    <col min="11008" max="11008" width="9.36328125" style="43" customWidth="1"/>
    <col min="11009" max="11009" width="6.6328125" style="43" customWidth="1"/>
    <col min="11010" max="11010" width="40.6328125" style="43" customWidth="1"/>
    <col min="11011" max="11014" width="9.36328125" style="43" customWidth="1"/>
    <col min="11015" max="11263" width="9.1796875" style="43"/>
    <col min="11264" max="11264" width="9.36328125" style="43" customWidth="1"/>
    <col min="11265" max="11265" width="6.6328125" style="43" customWidth="1"/>
    <col min="11266" max="11266" width="40.6328125" style="43" customWidth="1"/>
    <col min="11267" max="11270" width="9.36328125" style="43" customWidth="1"/>
    <col min="11271" max="11519" width="9.1796875" style="43"/>
    <col min="11520" max="11520" width="9.36328125" style="43" customWidth="1"/>
    <col min="11521" max="11521" width="6.6328125" style="43" customWidth="1"/>
    <col min="11522" max="11522" width="40.6328125" style="43" customWidth="1"/>
    <col min="11523" max="11526" width="9.36328125" style="43" customWidth="1"/>
    <col min="11527" max="11775" width="9.1796875" style="43"/>
    <col min="11776" max="11776" width="9.36328125" style="43" customWidth="1"/>
    <col min="11777" max="11777" width="6.6328125" style="43" customWidth="1"/>
    <col min="11778" max="11778" width="40.6328125" style="43" customWidth="1"/>
    <col min="11779" max="11782" width="9.36328125" style="43" customWidth="1"/>
    <col min="11783" max="12031" width="9.1796875" style="43"/>
    <col min="12032" max="12032" width="9.36328125" style="43" customWidth="1"/>
    <col min="12033" max="12033" width="6.6328125" style="43" customWidth="1"/>
    <col min="12034" max="12034" width="40.6328125" style="43" customWidth="1"/>
    <col min="12035" max="12038" width="9.36328125" style="43" customWidth="1"/>
    <col min="12039" max="12287" width="9.1796875" style="43"/>
    <col min="12288" max="12288" width="9.36328125" style="43" customWidth="1"/>
    <col min="12289" max="12289" width="6.6328125" style="43" customWidth="1"/>
    <col min="12290" max="12290" width="40.6328125" style="43" customWidth="1"/>
    <col min="12291" max="12294" width="9.36328125" style="43" customWidth="1"/>
    <col min="12295" max="12543" width="9.1796875" style="43"/>
    <col min="12544" max="12544" width="9.36328125" style="43" customWidth="1"/>
    <col min="12545" max="12545" width="6.6328125" style="43" customWidth="1"/>
    <col min="12546" max="12546" width="40.6328125" style="43" customWidth="1"/>
    <col min="12547" max="12550" width="9.36328125" style="43" customWidth="1"/>
    <col min="12551" max="12799" width="9.1796875" style="43"/>
    <col min="12800" max="12800" width="9.36328125" style="43" customWidth="1"/>
    <col min="12801" max="12801" width="6.6328125" style="43" customWidth="1"/>
    <col min="12802" max="12802" width="40.6328125" style="43" customWidth="1"/>
    <col min="12803" max="12806" width="9.36328125" style="43" customWidth="1"/>
    <col min="12807" max="13055" width="9.1796875" style="43"/>
    <col min="13056" max="13056" width="9.36328125" style="43" customWidth="1"/>
    <col min="13057" max="13057" width="6.6328125" style="43" customWidth="1"/>
    <col min="13058" max="13058" width="40.6328125" style="43" customWidth="1"/>
    <col min="13059" max="13062" width="9.36328125" style="43" customWidth="1"/>
    <col min="13063" max="13311" width="9.1796875" style="43"/>
    <col min="13312" max="13312" width="9.36328125" style="43" customWidth="1"/>
    <col min="13313" max="13313" width="6.6328125" style="43" customWidth="1"/>
    <col min="13314" max="13314" width="40.6328125" style="43" customWidth="1"/>
    <col min="13315" max="13318" width="9.36328125" style="43" customWidth="1"/>
    <col min="13319" max="13567" width="9.1796875" style="43"/>
    <col min="13568" max="13568" width="9.36328125" style="43" customWidth="1"/>
    <col min="13569" max="13569" width="6.6328125" style="43" customWidth="1"/>
    <col min="13570" max="13570" width="40.6328125" style="43" customWidth="1"/>
    <col min="13571" max="13574" width="9.36328125" style="43" customWidth="1"/>
    <col min="13575" max="13823" width="9.1796875" style="43"/>
    <col min="13824" max="13824" width="9.36328125" style="43" customWidth="1"/>
    <col min="13825" max="13825" width="6.6328125" style="43" customWidth="1"/>
    <col min="13826" max="13826" width="40.6328125" style="43" customWidth="1"/>
    <col min="13827" max="13830" width="9.36328125" style="43" customWidth="1"/>
    <col min="13831" max="14079" width="9.1796875" style="43"/>
    <col min="14080" max="14080" width="9.36328125" style="43" customWidth="1"/>
    <col min="14081" max="14081" width="6.6328125" style="43" customWidth="1"/>
    <col min="14082" max="14082" width="40.6328125" style="43" customWidth="1"/>
    <col min="14083" max="14086" width="9.36328125" style="43" customWidth="1"/>
    <col min="14087" max="14335" width="9.1796875" style="43"/>
    <col min="14336" max="14336" width="9.36328125" style="43" customWidth="1"/>
    <col min="14337" max="14337" width="6.6328125" style="43" customWidth="1"/>
    <col min="14338" max="14338" width="40.6328125" style="43" customWidth="1"/>
    <col min="14339" max="14342" width="9.36328125" style="43" customWidth="1"/>
    <col min="14343" max="14591" width="9.1796875" style="43"/>
    <col min="14592" max="14592" width="9.36328125" style="43" customWidth="1"/>
    <col min="14593" max="14593" width="6.6328125" style="43" customWidth="1"/>
    <col min="14594" max="14594" width="40.6328125" style="43" customWidth="1"/>
    <col min="14595" max="14598" width="9.36328125" style="43" customWidth="1"/>
    <col min="14599" max="14847" width="9.1796875" style="43"/>
    <col min="14848" max="14848" width="9.36328125" style="43" customWidth="1"/>
    <col min="14849" max="14849" width="6.6328125" style="43" customWidth="1"/>
    <col min="14850" max="14850" width="40.6328125" style="43" customWidth="1"/>
    <col min="14851" max="14854" width="9.36328125" style="43" customWidth="1"/>
    <col min="14855" max="15103" width="9.1796875" style="43"/>
    <col min="15104" max="15104" width="9.36328125" style="43" customWidth="1"/>
    <col min="15105" max="15105" width="6.6328125" style="43" customWidth="1"/>
    <col min="15106" max="15106" width="40.6328125" style="43" customWidth="1"/>
    <col min="15107" max="15110" width="9.36328125" style="43" customWidth="1"/>
    <col min="15111" max="15359" width="9.1796875" style="43"/>
    <col min="15360" max="15360" width="9.36328125" style="43" customWidth="1"/>
    <col min="15361" max="15361" width="6.6328125" style="43" customWidth="1"/>
    <col min="15362" max="15362" width="40.6328125" style="43" customWidth="1"/>
    <col min="15363" max="15366" width="9.36328125" style="43" customWidth="1"/>
    <col min="15367" max="15615" width="9.1796875" style="43"/>
    <col min="15616" max="15616" width="9.36328125" style="43" customWidth="1"/>
    <col min="15617" max="15617" width="6.6328125" style="43" customWidth="1"/>
    <col min="15618" max="15618" width="40.6328125" style="43" customWidth="1"/>
    <col min="15619" max="15622" width="9.36328125" style="43" customWidth="1"/>
    <col min="15623" max="15871" width="9.1796875" style="43"/>
    <col min="15872" max="15872" width="9.36328125" style="43" customWidth="1"/>
    <col min="15873" max="15873" width="6.6328125" style="43" customWidth="1"/>
    <col min="15874" max="15874" width="40.6328125" style="43" customWidth="1"/>
    <col min="15875" max="15878" width="9.36328125" style="43" customWidth="1"/>
    <col min="15879" max="16127" width="9.1796875" style="43"/>
    <col min="16128" max="16128" width="9.36328125" style="43" customWidth="1"/>
    <col min="16129" max="16129" width="6.6328125" style="43" customWidth="1"/>
    <col min="16130" max="16130" width="40.6328125" style="43" customWidth="1"/>
    <col min="16131" max="16134" width="9.36328125" style="43" customWidth="1"/>
    <col min="16135" max="16384" width="9.1796875" style="43"/>
  </cols>
  <sheetData>
    <row r="1" spans="1:6" ht="48" customHeight="1" x14ac:dyDescent="0.25">
      <c r="A1" s="41" t="s">
        <v>4685</v>
      </c>
      <c r="B1" s="42"/>
      <c r="C1" s="653" t="s">
        <v>4686</v>
      </c>
      <c r="D1" s="653"/>
      <c r="E1" s="653"/>
      <c r="F1" s="653"/>
    </row>
    <row r="2" spans="1:6" ht="13" x14ac:dyDescent="0.25">
      <c r="A2" s="44" t="s">
        <v>23</v>
      </c>
      <c r="B2" s="45" t="s">
        <v>24</v>
      </c>
      <c r="C2" s="45" t="s">
        <v>25</v>
      </c>
      <c r="D2" s="45" t="s">
        <v>26</v>
      </c>
      <c r="E2" s="45" t="s">
        <v>27</v>
      </c>
      <c r="F2" s="45" t="s">
        <v>28</v>
      </c>
    </row>
    <row r="3" spans="1:6" x14ac:dyDescent="0.25">
      <c r="A3" s="46"/>
      <c r="B3" s="47"/>
      <c r="C3" s="6"/>
      <c r="D3" s="6"/>
      <c r="E3" s="78"/>
      <c r="F3" s="74"/>
    </row>
    <row r="4" spans="1:6" x14ac:dyDescent="0.25">
      <c r="A4" s="161"/>
      <c r="B4" s="62"/>
      <c r="C4" s="16"/>
      <c r="D4" s="16"/>
      <c r="E4" s="160"/>
      <c r="F4" s="159"/>
    </row>
    <row r="5" spans="1:6" ht="26" x14ac:dyDescent="0.25">
      <c r="A5" s="161" t="s">
        <v>4687</v>
      </c>
      <c r="B5" s="118" t="s">
        <v>4688</v>
      </c>
      <c r="C5" s="129" t="s">
        <v>66</v>
      </c>
      <c r="D5" s="129"/>
      <c r="E5" s="156"/>
      <c r="F5" s="159">
        <f t="shared" ref="F5:F11" si="0">D5*E5</f>
        <v>0</v>
      </c>
    </row>
    <row r="6" spans="1:6" ht="26" x14ac:dyDescent="0.25">
      <c r="A6" s="161" t="s">
        <v>4689</v>
      </c>
      <c r="B6" s="56" t="s">
        <v>4690</v>
      </c>
      <c r="C6" s="129" t="s">
        <v>1737</v>
      </c>
      <c r="D6" s="129"/>
      <c r="E6" s="156"/>
      <c r="F6" s="159">
        <f t="shared" si="0"/>
        <v>0</v>
      </c>
    </row>
    <row r="7" spans="1:6" ht="26" x14ac:dyDescent="0.25">
      <c r="A7" s="161" t="s">
        <v>4691</v>
      </c>
      <c r="B7" s="56" t="s">
        <v>4692</v>
      </c>
      <c r="C7" s="192" t="s">
        <v>4693</v>
      </c>
      <c r="D7" s="129"/>
      <c r="E7" s="156"/>
      <c r="F7" s="159">
        <f t="shared" si="0"/>
        <v>0</v>
      </c>
    </row>
    <row r="8" spans="1:6" ht="26" x14ac:dyDescent="0.25">
      <c r="A8" s="161" t="s">
        <v>4694</v>
      </c>
      <c r="B8" s="56" t="s">
        <v>4695</v>
      </c>
      <c r="C8" s="129" t="s">
        <v>1737</v>
      </c>
      <c r="D8" s="129"/>
      <c r="E8" s="156"/>
      <c r="F8" s="159">
        <f t="shared" si="0"/>
        <v>0</v>
      </c>
    </row>
    <row r="9" spans="1:6" ht="26" x14ac:dyDescent="0.25">
      <c r="A9" s="161" t="s">
        <v>4696</v>
      </c>
      <c r="B9" s="56" t="s">
        <v>4697</v>
      </c>
      <c r="C9" s="129" t="s">
        <v>0</v>
      </c>
      <c r="D9" s="129"/>
      <c r="E9" s="156"/>
      <c r="F9" s="159">
        <f t="shared" si="0"/>
        <v>0</v>
      </c>
    </row>
    <row r="10" spans="1:6" ht="26" x14ac:dyDescent="0.25">
      <c r="A10" s="161" t="s">
        <v>4698</v>
      </c>
      <c r="B10" s="56" t="s">
        <v>4699</v>
      </c>
      <c r="C10" s="129" t="s">
        <v>1737</v>
      </c>
      <c r="D10" s="129"/>
      <c r="E10" s="156"/>
      <c r="F10" s="159">
        <f t="shared" si="0"/>
        <v>0</v>
      </c>
    </row>
    <row r="11" spans="1:6" ht="26" x14ac:dyDescent="0.25">
      <c r="A11" s="161" t="s">
        <v>4700</v>
      </c>
      <c r="B11" s="56" t="s">
        <v>4701</v>
      </c>
      <c r="C11" s="129" t="s">
        <v>0</v>
      </c>
      <c r="D11" s="129"/>
      <c r="E11" s="156"/>
      <c r="F11" s="159">
        <f t="shared" si="0"/>
        <v>0</v>
      </c>
    </row>
    <row r="12" spans="1:6" ht="13" x14ac:dyDescent="0.25">
      <c r="A12" s="161"/>
      <c r="B12" s="56"/>
      <c r="C12" s="16"/>
      <c r="D12" s="16"/>
      <c r="E12" s="160"/>
      <c r="F12" s="159"/>
    </row>
    <row r="13" spans="1:6" ht="13" x14ac:dyDescent="0.25">
      <c r="A13" s="193"/>
      <c r="B13" s="194"/>
      <c r="C13" s="191"/>
      <c r="D13" s="16"/>
      <c r="E13" s="160"/>
      <c r="F13" s="159"/>
    </row>
    <row r="14" spans="1:6" x14ac:dyDescent="0.25">
      <c r="A14" s="62"/>
      <c r="B14" s="59"/>
      <c r="C14" s="121"/>
      <c r="D14" s="16"/>
      <c r="E14" s="160"/>
      <c r="F14" s="159"/>
    </row>
    <row r="15" spans="1:6" x14ac:dyDescent="0.25">
      <c r="A15" s="136" t="s">
        <v>172</v>
      </c>
      <c r="B15" s="136"/>
      <c r="C15" s="148"/>
      <c r="D15" s="154"/>
      <c r="E15" s="166"/>
      <c r="F15" s="141">
        <f>SUM(F5:F14)</f>
        <v>0</v>
      </c>
    </row>
    <row r="1048291" spans="3:3" x14ac:dyDescent="0.25">
      <c r="C1048291"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AC16B-FC7D-4EAC-86CE-422AE14D47C6}">
  <dimension ref="A1:F1048290"/>
  <sheetViews>
    <sheetView view="pageBreakPreview" zoomScaleNormal="100" zoomScaleSheetLayoutView="100" workbookViewId="0">
      <selection activeCell="F33" sqref="F33"/>
    </sheetView>
  </sheetViews>
  <sheetFormatPr defaultColWidth="8.81640625" defaultRowHeight="12.5" x14ac:dyDescent="0.25"/>
  <cols>
    <col min="1" max="1" width="9.36328125" style="43" customWidth="1"/>
    <col min="2" max="2" width="40.6328125" style="43" customWidth="1"/>
    <col min="3" max="3" width="25.453125" style="43" bestFit="1" customWidth="1"/>
    <col min="4" max="6" width="20.6328125" style="43" customWidth="1"/>
    <col min="7" max="255" width="9.1796875" style="43"/>
    <col min="256" max="256" width="9.36328125" style="43" customWidth="1"/>
    <col min="257" max="257" width="6.6328125" style="43" customWidth="1"/>
    <col min="258" max="258" width="40.6328125" style="43" customWidth="1"/>
    <col min="259" max="262" width="9.36328125" style="43" customWidth="1"/>
    <col min="263" max="511" width="9.1796875" style="43"/>
    <col min="512" max="512" width="9.36328125" style="43" customWidth="1"/>
    <col min="513" max="513" width="6.6328125" style="43" customWidth="1"/>
    <col min="514" max="514" width="40.6328125" style="43" customWidth="1"/>
    <col min="515" max="518" width="9.36328125" style="43" customWidth="1"/>
    <col min="519" max="767" width="9.1796875" style="43"/>
    <col min="768" max="768" width="9.36328125" style="43" customWidth="1"/>
    <col min="769" max="769" width="6.6328125" style="43" customWidth="1"/>
    <col min="770" max="770" width="40.6328125" style="43" customWidth="1"/>
    <col min="771" max="774" width="9.36328125" style="43" customWidth="1"/>
    <col min="775" max="1023" width="9.1796875" style="43"/>
    <col min="1024" max="1024" width="9.36328125" style="43" customWidth="1"/>
    <col min="1025" max="1025" width="6.6328125" style="43" customWidth="1"/>
    <col min="1026" max="1026" width="40.6328125" style="43" customWidth="1"/>
    <col min="1027" max="1030" width="9.36328125" style="43" customWidth="1"/>
    <col min="1031" max="1279" width="9.1796875" style="43"/>
    <col min="1280" max="1280" width="9.36328125" style="43" customWidth="1"/>
    <col min="1281" max="1281" width="6.6328125" style="43" customWidth="1"/>
    <col min="1282" max="1282" width="40.6328125" style="43" customWidth="1"/>
    <col min="1283" max="1286" width="9.36328125" style="43" customWidth="1"/>
    <col min="1287" max="1535" width="9.1796875" style="43"/>
    <col min="1536" max="1536" width="9.36328125" style="43" customWidth="1"/>
    <col min="1537" max="1537" width="6.6328125" style="43" customWidth="1"/>
    <col min="1538" max="1538" width="40.6328125" style="43" customWidth="1"/>
    <col min="1539" max="1542" width="9.36328125" style="43" customWidth="1"/>
    <col min="1543" max="1791" width="9.1796875" style="43"/>
    <col min="1792" max="1792" width="9.36328125" style="43" customWidth="1"/>
    <col min="1793" max="1793" width="6.6328125" style="43" customWidth="1"/>
    <col min="1794" max="1794" width="40.6328125" style="43" customWidth="1"/>
    <col min="1795" max="1798" width="9.36328125" style="43" customWidth="1"/>
    <col min="1799" max="2047" width="9.1796875" style="43"/>
    <col min="2048" max="2048" width="9.36328125" style="43" customWidth="1"/>
    <col min="2049" max="2049" width="6.6328125" style="43" customWidth="1"/>
    <col min="2050" max="2050" width="40.6328125" style="43" customWidth="1"/>
    <col min="2051" max="2054" width="9.36328125" style="43" customWidth="1"/>
    <col min="2055" max="2303" width="9.1796875" style="43"/>
    <col min="2304" max="2304" width="9.36328125" style="43" customWidth="1"/>
    <col min="2305" max="2305" width="6.6328125" style="43" customWidth="1"/>
    <col min="2306" max="2306" width="40.6328125" style="43" customWidth="1"/>
    <col min="2307" max="2310" width="9.36328125" style="43" customWidth="1"/>
    <col min="2311" max="2559" width="9.1796875" style="43"/>
    <col min="2560" max="2560" width="9.36328125" style="43" customWidth="1"/>
    <col min="2561" max="2561" width="6.6328125" style="43" customWidth="1"/>
    <col min="2562" max="2562" width="40.6328125" style="43" customWidth="1"/>
    <col min="2563" max="2566" width="9.36328125" style="43" customWidth="1"/>
    <col min="2567" max="2815" width="9.1796875" style="43"/>
    <col min="2816" max="2816" width="9.36328125" style="43" customWidth="1"/>
    <col min="2817" max="2817" width="6.6328125" style="43" customWidth="1"/>
    <col min="2818" max="2818" width="40.6328125" style="43" customWidth="1"/>
    <col min="2819" max="2822" width="9.36328125" style="43" customWidth="1"/>
    <col min="2823" max="3071" width="9.1796875" style="43"/>
    <col min="3072" max="3072" width="9.36328125" style="43" customWidth="1"/>
    <col min="3073" max="3073" width="6.6328125" style="43" customWidth="1"/>
    <col min="3074" max="3074" width="40.6328125" style="43" customWidth="1"/>
    <col min="3075" max="3078" width="9.36328125" style="43" customWidth="1"/>
    <col min="3079" max="3327" width="9.1796875" style="43"/>
    <col min="3328" max="3328" width="9.36328125" style="43" customWidth="1"/>
    <col min="3329" max="3329" width="6.6328125" style="43" customWidth="1"/>
    <col min="3330" max="3330" width="40.6328125" style="43" customWidth="1"/>
    <col min="3331" max="3334" width="9.36328125" style="43" customWidth="1"/>
    <col min="3335" max="3583" width="9.1796875" style="43"/>
    <col min="3584" max="3584" width="9.36328125" style="43" customWidth="1"/>
    <col min="3585" max="3585" width="6.6328125" style="43" customWidth="1"/>
    <col min="3586" max="3586" width="40.6328125" style="43" customWidth="1"/>
    <col min="3587" max="3590" width="9.36328125" style="43" customWidth="1"/>
    <col min="3591" max="3839" width="9.1796875" style="43"/>
    <col min="3840" max="3840" width="9.36328125" style="43" customWidth="1"/>
    <col min="3841" max="3841" width="6.6328125" style="43" customWidth="1"/>
    <col min="3842" max="3842" width="40.6328125" style="43" customWidth="1"/>
    <col min="3843" max="3846" width="9.36328125" style="43" customWidth="1"/>
    <col min="3847" max="4095" width="9.1796875" style="43"/>
    <col min="4096" max="4096" width="9.36328125" style="43" customWidth="1"/>
    <col min="4097" max="4097" width="6.6328125" style="43" customWidth="1"/>
    <col min="4098" max="4098" width="40.6328125" style="43" customWidth="1"/>
    <col min="4099" max="4102" width="9.36328125" style="43" customWidth="1"/>
    <col min="4103" max="4351" width="9.1796875" style="43"/>
    <col min="4352" max="4352" width="9.36328125" style="43" customWidth="1"/>
    <col min="4353" max="4353" width="6.6328125" style="43" customWidth="1"/>
    <col min="4354" max="4354" width="40.6328125" style="43" customWidth="1"/>
    <col min="4355" max="4358" width="9.36328125" style="43" customWidth="1"/>
    <col min="4359" max="4607" width="9.1796875" style="43"/>
    <col min="4608" max="4608" width="9.36328125" style="43" customWidth="1"/>
    <col min="4609" max="4609" width="6.6328125" style="43" customWidth="1"/>
    <col min="4610" max="4610" width="40.6328125" style="43" customWidth="1"/>
    <col min="4611" max="4614" width="9.36328125" style="43" customWidth="1"/>
    <col min="4615" max="4863" width="9.1796875" style="43"/>
    <col min="4864" max="4864" width="9.36328125" style="43" customWidth="1"/>
    <col min="4865" max="4865" width="6.6328125" style="43" customWidth="1"/>
    <col min="4866" max="4866" width="40.6328125" style="43" customWidth="1"/>
    <col min="4867" max="4870" width="9.36328125" style="43" customWidth="1"/>
    <col min="4871" max="5119" width="9.1796875" style="43"/>
    <col min="5120" max="5120" width="9.36328125" style="43" customWidth="1"/>
    <col min="5121" max="5121" width="6.6328125" style="43" customWidth="1"/>
    <col min="5122" max="5122" width="40.6328125" style="43" customWidth="1"/>
    <col min="5123" max="5126" width="9.36328125" style="43" customWidth="1"/>
    <col min="5127" max="5375" width="9.1796875" style="43"/>
    <col min="5376" max="5376" width="9.36328125" style="43" customWidth="1"/>
    <col min="5377" max="5377" width="6.6328125" style="43" customWidth="1"/>
    <col min="5378" max="5378" width="40.6328125" style="43" customWidth="1"/>
    <col min="5379" max="5382" width="9.36328125" style="43" customWidth="1"/>
    <col min="5383" max="5631" width="9.1796875" style="43"/>
    <col min="5632" max="5632" width="9.36328125" style="43" customWidth="1"/>
    <col min="5633" max="5633" width="6.6328125" style="43" customWidth="1"/>
    <col min="5634" max="5634" width="40.6328125" style="43" customWidth="1"/>
    <col min="5635" max="5638" width="9.36328125" style="43" customWidth="1"/>
    <col min="5639" max="5887" width="9.1796875" style="43"/>
    <col min="5888" max="5888" width="9.36328125" style="43" customWidth="1"/>
    <col min="5889" max="5889" width="6.6328125" style="43" customWidth="1"/>
    <col min="5890" max="5890" width="40.6328125" style="43" customWidth="1"/>
    <col min="5891" max="5894" width="9.36328125" style="43" customWidth="1"/>
    <col min="5895" max="6143" width="9.1796875" style="43"/>
    <col min="6144" max="6144" width="9.36328125" style="43" customWidth="1"/>
    <col min="6145" max="6145" width="6.6328125" style="43" customWidth="1"/>
    <col min="6146" max="6146" width="40.6328125" style="43" customWidth="1"/>
    <col min="6147" max="6150" width="9.36328125" style="43" customWidth="1"/>
    <col min="6151" max="6399" width="9.1796875" style="43"/>
    <col min="6400" max="6400" width="9.36328125" style="43" customWidth="1"/>
    <col min="6401" max="6401" width="6.6328125" style="43" customWidth="1"/>
    <col min="6402" max="6402" width="40.6328125" style="43" customWidth="1"/>
    <col min="6403" max="6406" width="9.36328125" style="43" customWidth="1"/>
    <col min="6407" max="6655" width="9.1796875" style="43"/>
    <col min="6656" max="6656" width="9.36328125" style="43" customWidth="1"/>
    <col min="6657" max="6657" width="6.6328125" style="43" customWidth="1"/>
    <col min="6658" max="6658" width="40.6328125" style="43" customWidth="1"/>
    <col min="6659" max="6662" width="9.36328125" style="43" customWidth="1"/>
    <col min="6663" max="6911" width="9.1796875" style="43"/>
    <col min="6912" max="6912" width="9.36328125" style="43" customWidth="1"/>
    <col min="6913" max="6913" width="6.6328125" style="43" customWidth="1"/>
    <col min="6914" max="6914" width="40.6328125" style="43" customWidth="1"/>
    <col min="6915" max="6918" width="9.36328125" style="43" customWidth="1"/>
    <col min="6919" max="7167" width="9.1796875" style="43"/>
    <col min="7168" max="7168" width="9.36328125" style="43" customWidth="1"/>
    <col min="7169" max="7169" width="6.6328125" style="43" customWidth="1"/>
    <col min="7170" max="7170" width="40.6328125" style="43" customWidth="1"/>
    <col min="7171" max="7174" width="9.36328125" style="43" customWidth="1"/>
    <col min="7175" max="7423" width="9.1796875" style="43"/>
    <col min="7424" max="7424" width="9.36328125" style="43" customWidth="1"/>
    <col min="7425" max="7425" width="6.6328125" style="43" customWidth="1"/>
    <col min="7426" max="7426" width="40.6328125" style="43" customWidth="1"/>
    <col min="7427" max="7430" width="9.36328125" style="43" customWidth="1"/>
    <col min="7431" max="7679" width="9.1796875" style="43"/>
    <col min="7680" max="7680" width="9.36328125" style="43" customWidth="1"/>
    <col min="7681" max="7681" width="6.6328125" style="43" customWidth="1"/>
    <col min="7682" max="7682" width="40.6328125" style="43" customWidth="1"/>
    <col min="7683" max="7686" width="9.36328125" style="43" customWidth="1"/>
    <col min="7687" max="7935" width="9.1796875" style="43"/>
    <col min="7936" max="7936" width="9.36328125" style="43" customWidth="1"/>
    <col min="7937" max="7937" width="6.6328125" style="43" customWidth="1"/>
    <col min="7938" max="7938" width="40.6328125" style="43" customWidth="1"/>
    <col min="7939" max="7942" width="9.36328125" style="43" customWidth="1"/>
    <col min="7943" max="8191" width="9.1796875" style="43"/>
    <col min="8192" max="8192" width="9.36328125" style="43" customWidth="1"/>
    <col min="8193" max="8193" width="6.6328125" style="43" customWidth="1"/>
    <col min="8194" max="8194" width="40.6328125" style="43" customWidth="1"/>
    <col min="8195" max="8198" width="9.36328125" style="43" customWidth="1"/>
    <col min="8199" max="8447" width="9.1796875" style="43"/>
    <col min="8448" max="8448" width="9.36328125" style="43" customWidth="1"/>
    <col min="8449" max="8449" width="6.6328125" style="43" customWidth="1"/>
    <col min="8450" max="8450" width="40.6328125" style="43" customWidth="1"/>
    <col min="8451" max="8454" width="9.36328125" style="43" customWidth="1"/>
    <col min="8455" max="8703" width="9.1796875" style="43"/>
    <col min="8704" max="8704" width="9.36328125" style="43" customWidth="1"/>
    <col min="8705" max="8705" width="6.6328125" style="43" customWidth="1"/>
    <col min="8706" max="8706" width="40.6328125" style="43" customWidth="1"/>
    <col min="8707" max="8710" width="9.36328125" style="43" customWidth="1"/>
    <col min="8711" max="8959" width="9.1796875" style="43"/>
    <col min="8960" max="8960" width="9.36328125" style="43" customWidth="1"/>
    <col min="8961" max="8961" width="6.6328125" style="43" customWidth="1"/>
    <col min="8962" max="8962" width="40.6328125" style="43" customWidth="1"/>
    <col min="8963" max="8966" width="9.36328125" style="43" customWidth="1"/>
    <col min="8967" max="9215" width="9.1796875" style="43"/>
    <col min="9216" max="9216" width="9.36328125" style="43" customWidth="1"/>
    <col min="9217" max="9217" width="6.6328125" style="43" customWidth="1"/>
    <col min="9218" max="9218" width="40.6328125" style="43" customWidth="1"/>
    <col min="9219" max="9222" width="9.36328125" style="43" customWidth="1"/>
    <col min="9223" max="9471" width="9.1796875" style="43"/>
    <col min="9472" max="9472" width="9.36328125" style="43" customWidth="1"/>
    <col min="9473" max="9473" width="6.6328125" style="43" customWidth="1"/>
    <col min="9474" max="9474" width="40.6328125" style="43" customWidth="1"/>
    <col min="9475" max="9478" width="9.36328125" style="43" customWidth="1"/>
    <col min="9479" max="9727" width="9.1796875" style="43"/>
    <col min="9728" max="9728" width="9.36328125" style="43" customWidth="1"/>
    <col min="9729" max="9729" width="6.6328125" style="43" customWidth="1"/>
    <col min="9730" max="9730" width="40.6328125" style="43" customWidth="1"/>
    <col min="9731" max="9734" width="9.36328125" style="43" customWidth="1"/>
    <col min="9735" max="9983" width="9.1796875" style="43"/>
    <col min="9984" max="9984" width="9.36328125" style="43" customWidth="1"/>
    <col min="9985" max="9985" width="6.6328125" style="43" customWidth="1"/>
    <col min="9986" max="9986" width="40.6328125" style="43" customWidth="1"/>
    <col min="9987" max="9990" width="9.36328125" style="43" customWidth="1"/>
    <col min="9991" max="10239" width="9.1796875" style="43"/>
    <col min="10240" max="10240" width="9.36328125" style="43" customWidth="1"/>
    <col min="10241" max="10241" width="6.6328125" style="43" customWidth="1"/>
    <col min="10242" max="10242" width="40.6328125" style="43" customWidth="1"/>
    <col min="10243" max="10246" width="9.36328125" style="43" customWidth="1"/>
    <col min="10247" max="10495" width="9.1796875" style="43"/>
    <col min="10496" max="10496" width="9.36328125" style="43" customWidth="1"/>
    <col min="10497" max="10497" width="6.6328125" style="43" customWidth="1"/>
    <col min="10498" max="10498" width="40.6328125" style="43" customWidth="1"/>
    <col min="10499" max="10502" width="9.36328125" style="43" customWidth="1"/>
    <col min="10503" max="10751" width="9.1796875" style="43"/>
    <col min="10752" max="10752" width="9.36328125" style="43" customWidth="1"/>
    <col min="10753" max="10753" width="6.6328125" style="43" customWidth="1"/>
    <col min="10754" max="10754" width="40.6328125" style="43" customWidth="1"/>
    <col min="10755" max="10758" width="9.36328125" style="43" customWidth="1"/>
    <col min="10759" max="11007" width="9.1796875" style="43"/>
    <col min="11008" max="11008" width="9.36328125" style="43" customWidth="1"/>
    <col min="11009" max="11009" width="6.6328125" style="43" customWidth="1"/>
    <col min="11010" max="11010" width="40.6328125" style="43" customWidth="1"/>
    <col min="11011" max="11014" width="9.36328125" style="43" customWidth="1"/>
    <col min="11015" max="11263" width="9.1796875" style="43"/>
    <col min="11264" max="11264" width="9.36328125" style="43" customWidth="1"/>
    <col min="11265" max="11265" width="6.6328125" style="43" customWidth="1"/>
    <col min="11266" max="11266" width="40.6328125" style="43" customWidth="1"/>
    <col min="11267" max="11270" width="9.36328125" style="43" customWidth="1"/>
    <col min="11271" max="11519" width="9.1796875" style="43"/>
    <col min="11520" max="11520" width="9.36328125" style="43" customWidth="1"/>
    <col min="11521" max="11521" width="6.6328125" style="43" customWidth="1"/>
    <col min="11522" max="11522" width="40.6328125" style="43" customWidth="1"/>
    <col min="11523" max="11526" width="9.36328125" style="43" customWidth="1"/>
    <col min="11527" max="11775" width="9.1796875" style="43"/>
    <col min="11776" max="11776" width="9.36328125" style="43" customWidth="1"/>
    <col min="11777" max="11777" width="6.6328125" style="43" customWidth="1"/>
    <col min="11778" max="11778" width="40.6328125" style="43" customWidth="1"/>
    <col min="11779" max="11782" width="9.36328125" style="43" customWidth="1"/>
    <col min="11783" max="12031" width="9.1796875" style="43"/>
    <col min="12032" max="12032" width="9.36328125" style="43" customWidth="1"/>
    <col min="12033" max="12033" width="6.6328125" style="43" customWidth="1"/>
    <col min="12034" max="12034" width="40.6328125" style="43" customWidth="1"/>
    <col min="12035" max="12038" width="9.36328125" style="43" customWidth="1"/>
    <col min="12039" max="12287" width="9.1796875" style="43"/>
    <col min="12288" max="12288" width="9.36328125" style="43" customWidth="1"/>
    <col min="12289" max="12289" width="6.6328125" style="43" customWidth="1"/>
    <col min="12290" max="12290" width="40.6328125" style="43" customWidth="1"/>
    <col min="12291" max="12294" width="9.36328125" style="43" customWidth="1"/>
    <col min="12295" max="12543" width="9.1796875" style="43"/>
    <col min="12544" max="12544" width="9.36328125" style="43" customWidth="1"/>
    <col min="12545" max="12545" width="6.6328125" style="43" customWidth="1"/>
    <col min="12546" max="12546" width="40.6328125" style="43" customWidth="1"/>
    <col min="12547" max="12550" width="9.36328125" style="43" customWidth="1"/>
    <col min="12551" max="12799" width="9.1796875" style="43"/>
    <col min="12800" max="12800" width="9.36328125" style="43" customWidth="1"/>
    <col min="12801" max="12801" width="6.6328125" style="43" customWidth="1"/>
    <col min="12802" max="12802" width="40.6328125" style="43" customWidth="1"/>
    <col min="12803" max="12806" width="9.36328125" style="43" customWidth="1"/>
    <col min="12807" max="13055" width="9.1796875" style="43"/>
    <col min="13056" max="13056" width="9.36328125" style="43" customWidth="1"/>
    <col min="13057" max="13057" width="6.6328125" style="43" customWidth="1"/>
    <col min="13058" max="13058" width="40.6328125" style="43" customWidth="1"/>
    <col min="13059" max="13062" width="9.36328125" style="43" customWidth="1"/>
    <col min="13063" max="13311" width="9.1796875" style="43"/>
    <col min="13312" max="13312" width="9.36328125" style="43" customWidth="1"/>
    <col min="13313" max="13313" width="6.6328125" style="43" customWidth="1"/>
    <col min="13314" max="13314" width="40.6328125" style="43" customWidth="1"/>
    <col min="13315" max="13318" width="9.36328125" style="43" customWidth="1"/>
    <col min="13319" max="13567" width="9.1796875" style="43"/>
    <col min="13568" max="13568" width="9.36328125" style="43" customWidth="1"/>
    <col min="13569" max="13569" width="6.6328125" style="43" customWidth="1"/>
    <col min="13570" max="13570" width="40.6328125" style="43" customWidth="1"/>
    <col min="13571" max="13574" width="9.36328125" style="43" customWidth="1"/>
    <col min="13575" max="13823" width="9.1796875" style="43"/>
    <col min="13824" max="13824" width="9.36328125" style="43" customWidth="1"/>
    <col min="13825" max="13825" width="6.6328125" style="43" customWidth="1"/>
    <col min="13826" max="13826" width="40.6328125" style="43" customWidth="1"/>
    <col min="13827" max="13830" width="9.36328125" style="43" customWidth="1"/>
    <col min="13831" max="14079" width="9.1796875" style="43"/>
    <col min="14080" max="14080" width="9.36328125" style="43" customWidth="1"/>
    <col min="14081" max="14081" width="6.6328125" style="43" customWidth="1"/>
    <col min="14082" max="14082" width="40.6328125" style="43" customWidth="1"/>
    <col min="14083" max="14086" width="9.36328125" style="43" customWidth="1"/>
    <col min="14087" max="14335" width="9.1796875" style="43"/>
    <col min="14336" max="14336" width="9.36328125" style="43" customWidth="1"/>
    <col min="14337" max="14337" width="6.6328125" style="43" customWidth="1"/>
    <col min="14338" max="14338" width="40.6328125" style="43" customWidth="1"/>
    <col min="14339" max="14342" width="9.36328125" style="43" customWidth="1"/>
    <col min="14343" max="14591" width="9.1796875" style="43"/>
    <col min="14592" max="14592" width="9.36328125" style="43" customWidth="1"/>
    <col min="14593" max="14593" width="6.6328125" style="43" customWidth="1"/>
    <col min="14594" max="14594" width="40.6328125" style="43" customWidth="1"/>
    <col min="14595" max="14598" width="9.36328125" style="43" customWidth="1"/>
    <col min="14599" max="14847" width="9.1796875" style="43"/>
    <col min="14848" max="14848" width="9.36328125" style="43" customWidth="1"/>
    <col min="14849" max="14849" width="6.6328125" style="43" customWidth="1"/>
    <col min="14850" max="14850" width="40.6328125" style="43" customWidth="1"/>
    <col min="14851" max="14854" width="9.36328125" style="43" customWidth="1"/>
    <col min="14855" max="15103" width="9.1796875" style="43"/>
    <col min="15104" max="15104" width="9.36328125" style="43" customWidth="1"/>
    <col min="15105" max="15105" width="6.6328125" style="43" customWidth="1"/>
    <col min="15106" max="15106" width="40.6328125" style="43" customWidth="1"/>
    <col min="15107" max="15110" width="9.36328125" style="43" customWidth="1"/>
    <col min="15111" max="15359" width="9.1796875" style="43"/>
    <col min="15360" max="15360" width="9.36328125" style="43" customWidth="1"/>
    <col min="15361" max="15361" width="6.6328125" style="43" customWidth="1"/>
    <col min="15362" max="15362" width="40.6328125" style="43" customWidth="1"/>
    <col min="15363" max="15366" width="9.36328125" style="43" customWidth="1"/>
    <col min="15367" max="15615" width="9.1796875" style="43"/>
    <col min="15616" max="15616" width="9.36328125" style="43" customWidth="1"/>
    <col min="15617" max="15617" width="6.6328125" style="43" customWidth="1"/>
    <col min="15618" max="15618" width="40.6328125" style="43" customWidth="1"/>
    <col min="15619" max="15622" width="9.36328125" style="43" customWidth="1"/>
    <col min="15623" max="15871" width="9.1796875" style="43"/>
    <col min="15872" max="15872" width="9.36328125" style="43" customWidth="1"/>
    <col min="15873" max="15873" width="6.6328125" style="43" customWidth="1"/>
    <col min="15874" max="15874" width="40.6328125" style="43" customWidth="1"/>
    <col min="15875" max="15878" width="9.36328125" style="43" customWidth="1"/>
    <col min="15879" max="16127" width="9.1796875" style="43"/>
    <col min="16128" max="16128" width="9.36328125" style="43" customWidth="1"/>
    <col min="16129" max="16129" width="6.6328125" style="43" customWidth="1"/>
    <col min="16130" max="16130" width="40.6328125" style="43" customWidth="1"/>
    <col min="16131" max="16134" width="9.36328125" style="43" customWidth="1"/>
    <col min="16135" max="16384" width="9.1796875" style="43"/>
  </cols>
  <sheetData>
    <row r="1" spans="1:6" ht="48" customHeight="1" x14ac:dyDescent="0.25">
      <c r="A1" s="41" t="s">
        <v>4702</v>
      </c>
      <c r="B1" s="42"/>
      <c r="C1" s="653" t="s">
        <v>4703</v>
      </c>
      <c r="D1" s="653"/>
      <c r="E1" s="653"/>
      <c r="F1" s="653"/>
    </row>
    <row r="2" spans="1:6" ht="13" x14ac:dyDescent="0.25">
      <c r="A2" s="44" t="s">
        <v>23</v>
      </c>
      <c r="B2" s="45" t="s">
        <v>24</v>
      </c>
      <c r="C2" s="45" t="s">
        <v>25</v>
      </c>
      <c r="D2" s="45" t="s">
        <v>26</v>
      </c>
      <c r="E2" s="45" t="s">
        <v>27</v>
      </c>
      <c r="F2" s="45" t="s">
        <v>28</v>
      </c>
    </row>
    <row r="3" spans="1:6" x14ac:dyDescent="0.25">
      <c r="A3" s="46"/>
      <c r="B3" s="47"/>
      <c r="C3" s="48"/>
      <c r="D3" s="48"/>
      <c r="E3" s="47"/>
      <c r="F3" s="47"/>
    </row>
    <row r="4" spans="1:6" x14ac:dyDescent="0.25">
      <c r="A4" s="161"/>
      <c r="B4" s="62"/>
      <c r="C4" s="129"/>
      <c r="D4" s="129"/>
      <c r="E4" s="157"/>
      <c r="F4" s="157"/>
    </row>
    <row r="5" spans="1:6" ht="25.5" customHeight="1" x14ac:dyDescent="0.3">
      <c r="A5" s="161"/>
      <c r="B5" s="99" t="s">
        <v>4704</v>
      </c>
      <c r="C5" s="16"/>
      <c r="D5" s="16"/>
      <c r="E5" s="159"/>
      <c r="F5" s="159"/>
    </row>
    <row r="6" spans="1:6" ht="13" x14ac:dyDescent="0.25">
      <c r="A6" s="161"/>
      <c r="B6" s="56"/>
      <c r="C6" s="16"/>
      <c r="D6" s="16"/>
      <c r="E6" s="159"/>
      <c r="F6" s="159"/>
    </row>
    <row r="7" spans="1:6" ht="13" x14ac:dyDescent="0.25">
      <c r="A7" s="161"/>
      <c r="B7" s="56"/>
      <c r="C7" s="195"/>
      <c r="D7" s="16"/>
      <c r="E7" s="159"/>
      <c r="F7" s="159"/>
    </row>
    <row r="8" spans="1:6" ht="13" x14ac:dyDescent="0.25">
      <c r="A8" s="161"/>
      <c r="B8" s="56"/>
      <c r="C8" s="16"/>
      <c r="D8" s="16"/>
      <c r="E8" s="159"/>
      <c r="F8" s="159"/>
    </row>
    <row r="9" spans="1:6" ht="13" x14ac:dyDescent="0.25">
      <c r="A9" s="161"/>
      <c r="B9" s="56"/>
      <c r="C9" s="16"/>
      <c r="D9" s="16"/>
      <c r="E9" s="159"/>
      <c r="F9" s="159"/>
    </row>
    <row r="10" spans="1:6" ht="13" x14ac:dyDescent="0.25">
      <c r="A10" s="161"/>
      <c r="B10" s="56"/>
      <c r="C10" s="16"/>
      <c r="D10" s="16"/>
      <c r="E10" s="159"/>
      <c r="F10" s="159"/>
    </row>
    <row r="11" spans="1:6" ht="13" x14ac:dyDescent="0.25">
      <c r="A11" s="161"/>
      <c r="B11" s="56"/>
      <c r="C11" s="16"/>
      <c r="D11" s="16"/>
      <c r="E11" s="159"/>
      <c r="F11" s="159"/>
    </row>
    <row r="12" spans="1:6" ht="13" x14ac:dyDescent="0.25">
      <c r="A12" s="161"/>
      <c r="B12" s="125"/>
      <c r="C12" s="16"/>
      <c r="D12" s="16"/>
      <c r="E12" s="159"/>
      <c r="F12" s="159"/>
    </row>
    <row r="13" spans="1:6" x14ac:dyDescent="0.25">
      <c r="A13" s="62"/>
      <c r="B13" s="59"/>
      <c r="C13" s="170"/>
      <c r="D13" s="15"/>
      <c r="E13" s="159"/>
      <c r="F13" s="159"/>
    </row>
    <row r="14" spans="1:6" x14ac:dyDescent="0.25">
      <c r="A14" s="136" t="s">
        <v>172</v>
      </c>
      <c r="B14" s="136"/>
      <c r="C14" s="177"/>
      <c r="D14" s="136"/>
      <c r="E14" s="178"/>
      <c r="F14" s="141">
        <f>SUM(F5:F13)</f>
        <v>0</v>
      </c>
    </row>
    <row r="1048290" spans="3:3" x14ac:dyDescent="0.25">
      <c r="C1048290" s="53"/>
    </row>
  </sheetData>
  <mergeCells count="1">
    <mergeCell ref="C1:F1"/>
  </mergeCells>
  <pageMargins left="0.75" right="0.75" top="1" bottom="1" header="0.5" footer="0.5"/>
  <pageSetup paperSize="9" scale="63" orientation="portrait" r:id="rId1"/>
  <headerFooter alignWithMargins="0">
    <oddHeader>&amp;C&amp;"Calibri"&amp;10&amp;K000000 Confidential&amp;1#_x000D_</oddHeader>
    <oddFooter>&amp;R_x000D_&amp;1#&amp;"Calibri"&amp;10&amp;K000000 Confidential</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29165-5B65-4C7F-92A5-5DA6981EBED2}">
  <dimension ref="A1:H1048294"/>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4705</v>
      </c>
      <c r="B1" s="42"/>
      <c r="C1" s="42"/>
      <c r="D1" s="653" t="s">
        <v>4706</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5"/>
      <c r="G3" s="5"/>
    </row>
    <row r="4" spans="1:8" x14ac:dyDescent="0.25">
      <c r="A4" s="161"/>
      <c r="B4" s="161"/>
      <c r="C4" s="62"/>
      <c r="D4" s="16"/>
      <c r="E4" s="16"/>
      <c r="F4" s="15"/>
      <c r="G4" s="15"/>
    </row>
    <row r="5" spans="1:8" ht="26" x14ac:dyDescent="0.25">
      <c r="A5" s="161" t="s">
        <v>4707</v>
      </c>
      <c r="B5" s="161"/>
      <c r="C5" s="242" t="s">
        <v>4708</v>
      </c>
      <c r="D5" s="129" t="s">
        <v>42</v>
      </c>
      <c r="E5" s="16" t="s">
        <v>43</v>
      </c>
      <c r="F5" s="16" t="s">
        <v>44</v>
      </c>
      <c r="G5" s="157"/>
    </row>
    <row r="6" spans="1:8" ht="52" x14ac:dyDescent="0.25">
      <c r="A6" s="161" t="s">
        <v>4709</v>
      </c>
      <c r="B6" s="161"/>
      <c r="C6" s="242" t="s">
        <v>4710</v>
      </c>
      <c r="D6" s="129" t="s">
        <v>106</v>
      </c>
      <c r="E6" s="129"/>
      <c r="F6" s="156"/>
      <c r="G6" s="159">
        <f>E6*F6</f>
        <v>0</v>
      </c>
      <c r="H6" s="255" t="s">
        <v>37</v>
      </c>
    </row>
    <row r="7" spans="1:8" ht="26" x14ac:dyDescent="0.25">
      <c r="A7" s="161" t="s">
        <v>4711</v>
      </c>
      <c r="B7" s="161"/>
      <c r="C7" s="235" t="s">
        <v>4712</v>
      </c>
      <c r="D7" s="129" t="s">
        <v>4713</v>
      </c>
      <c r="E7" s="129"/>
      <c r="F7" s="156"/>
      <c r="G7" s="159">
        <f>E7*F7</f>
        <v>0</v>
      </c>
      <c r="H7" s="255" t="s">
        <v>37</v>
      </c>
    </row>
    <row r="8" spans="1:8" ht="39" x14ac:dyDescent="0.25">
      <c r="A8" s="161" t="s">
        <v>4714</v>
      </c>
      <c r="B8" s="161"/>
      <c r="C8" s="242" t="s">
        <v>4715</v>
      </c>
      <c r="D8" s="129" t="s">
        <v>0</v>
      </c>
      <c r="E8" s="129"/>
      <c r="F8" s="156"/>
      <c r="G8" s="159">
        <f>E8*F8</f>
        <v>0</v>
      </c>
      <c r="H8" s="255" t="s">
        <v>37</v>
      </c>
    </row>
    <row r="9" spans="1:8" ht="26" x14ac:dyDescent="0.25">
      <c r="A9" s="161" t="s">
        <v>4716</v>
      </c>
      <c r="B9" s="161"/>
      <c r="C9" s="242" t="s">
        <v>4717</v>
      </c>
      <c r="D9" s="129" t="s">
        <v>0</v>
      </c>
      <c r="E9" s="129"/>
      <c r="F9" s="156"/>
      <c r="G9" s="159">
        <f>E9*F9</f>
        <v>0</v>
      </c>
      <c r="H9" s="255" t="s">
        <v>37</v>
      </c>
    </row>
    <row r="10" spans="1:8" ht="13" x14ac:dyDescent="0.25">
      <c r="A10" s="161" t="s">
        <v>4718</v>
      </c>
      <c r="B10" s="161"/>
      <c r="C10" s="127" t="s">
        <v>4719</v>
      </c>
      <c r="D10" s="129" t="s">
        <v>42</v>
      </c>
      <c r="E10" s="16" t="s">
        <v>43</v>
      </c>
      <c r="F10" s="16" t="s">
        <v>44</v>
      </c>
      <c r="G10" s="157"/>
    </row>
    <row r="11" spans="1:8" ht="13" x14ac:dyDescent="0.25">
      <c r="A11" s="161" t="s">
        <v>4720</v>
      </c>
      <c r="B11" s="161"/>
      <c r="C11" s="127" t="s">
        <v>4721</v>
      </c>
      <c r="D11" s="129" t="s">
        <v>42</v>
      </c>
      <c r="E11" s="16" t="s">
        <v>43</v>
      </c>
      <c r="F11" s="16" t="s">
        <v>44</v>
      </c>
      <c r="G11" s="157"/>
    </row>
    <row r="12" spans="1:8" ht="13" x14ac:dyDescent="0.25">
      <c r="A12" s="161" t="s">
        <v>4722</v>
      </c>
      <c r="B12" s="161"/>
      <c r="C12" s="127" t="s">
        <v>4723</v>
      </c>
      <c r="D12" s="16"/>
      <c r="E12" s="16"/>
      <c r="F12" s="16"/>
      <c r="G12" s="158"/>
    </row>
    <row r="13" spans="1:8" x14ac:dyDescent="0.25">
      <c r="A13" s="161"/>
      <c r="B13" s="161" t="s">
        <v>4724</v>
      </c>
      <c r="C13" s="128" t="s">
        <v>4725</v>
      </c>
      <c r="D13" s="129" t="s">
        <v>42</v>
      </c>
      <c r="E13" s="129" t="s">
        <v>43</v>
      </c>
      <c r="F13" s="129" t="s">
        <v>44</v>
      </c>
      <c r="G13" s="157"/>
    </row>
    <row r="14" spans="1:8" x14ac:dyDescent="0.25">
      <c r="A14" s="161"/>
      <c r="B14" s="161" t="s">
        <v>4726</v>
      </c>
      <c r="C14" s="128" t="s">
        <v>4727</v>
      </c>
      <c r="D14" s="129" t="s">
        <v>42</v>
      </c>
      <c r="E14" s="129" t="s">
        <v>43</v>
      </c>
      <c r="F14" s="129" t="s">
        <v>44</v>
      </c>
      <c r="G14" s="157"/>
    </row>
    <row r="15" spans="1:8" ht="13" x14ac:dyDescent="0.25">
      <c r="A15" s="161"/>
      <c r="B15" s="161"/>
      <c r="C15" s="56"/>
      <c r="D15" s="16"/>
      <c r="E15" s="16"/>
      <c r="F15" s="16"/>
      <c r="G15" s="155"/>
    </row>
    <row r="16" spans="1:8" ht="13" x14ac:dyDescent="0.25">
      <c r="A16" s="193"/>
      <c r="B16" s="161"/>
      <c r="C16" s="196"/>
      <c r="D16" s="191"/>
      <c r="E16" s="16"/>
      <c r="F16" s="16"/>
      <c r="G16" s="155"/>
    </row>
    <row r="17" spans="1:7" x14ac:dyDescent="0.25">
      <c r="A17" s="62"/>
      <c r="B17" s="62"/>
      <c r="C17" s="59"/>
      <c r="D17" s="121"/>
      <c r="E17" s="15"/>
      <c r="F17" s="15"/>
      <c r="G17" s="155"/>
    </row>
    <row r="18" spans="1:7" x14ac:dyDescent="0.25">
      <c r="A18" s="136" t="s">
        <v>172</v>
      </c>
      <c r="B18" s="136"/>
      <c r="C18" s="136"/>
      <c r="D18" s="148"/>
      <c r="E18" s="152"/>
      <c r="F18" s="152"/>
      <c r="G18" s="141">
        <f>SUM(G5:G17)</f>
        <v>0</v>
      </c>
    </row>
    <row r="1048294" spans="4:4" x14ac:dyDescent="0.25">
      <c r="D1048294"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DE1F1-0971-463C-8961-1195CE8C2225}">
  <dimension ref="A1:I1048366"/>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4728</v>
      </c>
      <c r="B1" s="42"/>
      <c r="C1" s="42"/>
      <c r="D1" s="42"/>
      <c r="E1" s="653" t="s">
        <v>4729</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5"/>
      <c r="H3" s="5"/>
    </row>
    <row r="4" spans="1:9" x14ac:dyDescent="0.25">
      <c r="A4" s="161"/>
      <c r="B4" s="161"/>
      <c r="C4" s="162"/>
      <c r="D4" s="62"/>
      <c r="E4" s="16"/>
      <c r="F4" s="16"/>
      <c r="G4" s="15"/>
      <c r="H4" s="15"/>
    </row>
    <row r="5" spans="1:9" ht="65" x14ac:dyDescent="0.25">
      <c r="A5" s="161" t="s">
        <v>4730</v>
      </c>
      <c r="B5" s="161"/>
      <c r="C5" s="162"/>
      <c r="D5" s="236" t="s">
        <v>4731</v>
      </c>
      <c r="E5" s="129" t="s">
        <v>42</v>
      </c>
      <c r="F5" s="16" t="s">
        <v>43</v>
      </c>
      <c r="G5" s="16" t="s">
        <v>44</v>
      </c>
      <c r="H5" s="157"/>
      <c r="I5" s="255" t="s">
        <v>37</v>
      </c>
    </row>
    <row r="6" spans="1:9" ht="13" x14ac:dyDescent="0.3">
      <c r="A6" s="161" t="s">
        <v>4732</v>
      </c>
      <c r="B6" s="161"/>
      <c r="C6" s="162"/>
      <c r="D6" s="251" t="s">
        <v>4733</v>
      </c>
      <c r="E6" s="16"/>
      <c r="F6" s="16"/>
      <c r="G6" s="16"/>
      <c r="H6" s="159"/>
    </row>
    <row r="7" spans="1:9" ht="25" x14ac:dyDescent="0.25">
      <c r="A7" s="161"/>
      <c r="B7" s="161" t="s">
        <v>4734</v>
      </c>
      <c r="C7" s="162"/>
      <c r="D7" s="241" t="s">
        <v>4735</v>
      </c>
      <c r="E7" s="129" t="s">
        <v>86</v>
      </c>
      <c r="F7" s="16" t="s">
        <v>87</v>
      </c>
      <c r="G7" s="16" t="s">
        <v>88</v>
      </c>
      <c r="H7" s="157"/>
    </row>
    <row r="8" spans="1:9" ht="25" x14ac:dyDescent="0.25">
      <c r="A8" s="161"/>
      <c r="B8" s="161" t="s">
        <v>4736</v>
      </c>
      <c r="C8" s="162"/>
      <c r="D8" s="230" t="s">
        <v>4737</v>
      </c>
      <c r="E8" s="176" t="s">
        <v>91</v>
      </c>
      <c r="F8" s="160">
        <f>H7</f>
        <v>0</v>
      </c>
      <c r="G8" s="163"/>
      <c r="H8" s="159">
        <f>F8*G8</f>
        <v>0</v>
      </c>
    </row>
    <row r="9" spans="1:9" ht="13" x14ac:dyDescent="0.25">
      <c r="A9" s="161" t="s">
        <v>4738</v>
      </c>
      <c r="B9" s="161"/>
      <c r="C9" s="162"/>
      <c r="D9" s="242" t="s">
        <v>4739</v>
      </c>
      <c r="E9" s="16"/>
      <c r="F9" s="16"/>
      <c r="G9" s="160"/>
      <c r="H9" s="159"/>
    </row>
    <row r="10" spans="1:9" ht="25" x14ac:dyDescent="0.25">
      <c r="A10" s="161"/>
      <c r="B10" s="161" t="s">
        <v>4740</v>
      </c>
      <c r="C10" s="162"/>
      <c r="D10" s="241" t="s">
        <v>4741</v>
      </c>
      <c r="E10" s="16"/>
      <c r="F10" s="16"/>
      <c r="G10" s="160"/>
      <c r="H10" s="159"/>
    </row>
    <row r="11" spans="1:9" ht="14.5" x14ac:dyDescent="0.25">
      <c r="A11" s="161"/>
      <c r="B11" s="161"/>
      <c r="C11" s="162" t="s">
        <v>125</v>
      </c>
      <c r="D11" s="241" t="s">
        <v>4742</v>
      </c>
      <c r="E11" s="129" t="s">
        <v>66</v>
      </c>
      <c r="F11" s="129"/>
      <c r="G11" s="156"/>
      <c r="H11" s="159">
        <f t="shared" ref="H11:H17" si="0">F11*G11</f>
        <v>0</v>
      </c>
    </row>
    <row r="12" spans="1:9" ht="14.5" x14ac:dyDescent="0.25">
      <c r="A12" s="161"/>
      <c r="B12" s="161"/>
      <c r="C12" s="162" t="s">
        <v>128</v>
      </c>
      <c r="D12" s="241" t="s">
        <v>4743</v>
      </c>
      <c r="E12" s="129" t="s">
        <v>66</v>
      </c>
      <c r="F12" s="129"/>
      <c r="G12" s="156"/>
      <c r="H12" s="159">
        <f t="shared" si="0"/>
        <v>0</v>
      </c>
    </row>
    <row r="13" spans="1:9" ht="14.5" x14ac:dyDescent="0.25">
      <c r="A13" s="161"/>
      <c r="B13" s="161"/>
      <c r="C13" s="162" t="s">
        <v>17</v>
      </c>
      <c r="D13" s="241" t="s">
        <v>1126</v>
      </c>
      <c r="E13" s="129" t="s">
        <v>66</v>
      </c>
      <c r="F13" s="129"/>
      <c r="G13" s="156"/>
      <c r="H13" s="159">
        <f t="shared" si="0"/>
        <v>0</v>
      </c>
      <c r="I13" s="255" t="s">
        <v>37</v>
      </c>
    </row>
    <row r="14" spans="1:9" ht="25" x14ac:dyDescent="0.25">
      <c r="A14" s="161"/>
      <c r="B14" s="161" t="s">
        <v>4744</v>
      </c>
      <c r="C14" s="162"/>
      <c r="D14" s="241" t="s">
        <v>4745</v>
      </c>
      <c r="E14" s="129" t="s">
        <v>66</v>
      </c>
      <c r="F14" s="129"/>
      <c r="G14" s="156"/>
      <c r="H14" s="159">
        <f t="shared" si="0"/>
        <v>0</v>
      </c>
    </row>
    <row r="15" spans="1:9" ht="37.5" x14ac:dyDescent="0.25">
      <c r="A15" s="161"/>
      <c r="B15" s="161" t="s">
        <v>4746</v>
      </c>
      <c r="C15" s="162"/>
      <c r="D15" s="241" t="s">
        <v>4747</v>
      </c>
      <c r="E15" s="129" t="s">
        <v>66</v>
      </c>
      <c r="F15" s="129"/>
      <c r="G15" s="156"/>
      <c r="H15" s="159">
        <f t="shared" si="0"/>
        <v>0</v>
      </c>
    </row>
    <row r="16" spans="1:9" ht="25" x14ac:dyDescent="0.25">
      <c r="A16" s="161"/>
      <c r="B16" s="161" t="s">
        <v>4748</v>
      </c>
      <c r="C16" s="162"/>
      <c r="D16" s="241" t="s">
        <v>4749</v>
      </c>
      <c r="E16" s="129" t="s">
        <v>66</v>
      </c>
      <c r="F16" s="129"/>
      <c r="G16" s="156"/>
      <c r="H16" s="159">
        <f t="shared" si="0"/>
        <v>0</v>
      </c>
    </row>
    <row r="17" spans="1:9" ht="25" x14ac:dyDescent="0.25">
      <c r="A17" s="161"/>
      <c r="B17" s="161" t="s">
        <v>4750</v>
      </c>
      <c r="C17" s="162"/>
      <c r="D17" s="241" t="s">
        <v>4751</v>
      </c>
      <c r="E17" s="129" t="s">
        <v>66</v>
      </c>
      <c r="F17" s="129"/>
      <c r="G17" s="156"/>
      <c r="H17" s="159">
        <f t="shared" si="0"/>
        <v>0</v>
      </c>
    </row>
    <row r="18" spans="1:9" ht="13" x14ac:dyDescent="0.25">
      <c r="A18" s="161" t="s">
        <v>4752</v>
      </c>
      <c r="B18" s="161"/>
      <c r="C18" s="162"/>
      <c r="D18" s="242" t="s">
        <v>4753</v>
      </c>
      <c r="E18" s="16"/>
      <c r="F18" s="16"/>
      <c r="G18" s="160"/>
      <c r="H18" s="159"/>
    </row>
    <row r="19" spans="1:9" ht="25" x14ac:dyDescent="0.25">
      <c r="A19" s="161"/>
      <c r="B19" s="161" t="s">
        <v>4754</v>
      </c>
      <c r="C19" s="162"/>
      <c r="D19" s="234" t="s">
        <v>4755</v>
      </c>
      <c r="E19" s="16"/>
      <c r="F19" s="16"/>
      <c r="G19" s="160"/>
      <c r="H19" s="159"/>
    </row>
    <row r="20" spans="1:9" ht="14.5" x14ac:dyDescent="0.25">
      <c r="A20" s="161"/>
      <c r="B20" s="161"/>
      <c r="C20" s="162" t="s">
        <v>125</v>
      </c>
      <c r="D20" s="230" t="s">
        <v>4742</v>
      </c>
      <c r="E20" s="129" t="s">
        <v>66</v>
      </c>
      <c r="F20" s="129"/>
      <c r="G20" s="156"/>
      <c r="H20" s="159">
        <f>F20*G20</f>
        <v>0</v>
      </c>
      <c r="I20" s="255" t="s">
        <v>37</v>
      </c>
    </row>
    <row r="21" spans="1:9" ht="25" x14ac:dyDescent="0.25">
      <c r="A21" s="161"/>
      <c r="B21" s="161" t="s">
        <v>4756</v>
      </c>
      <c r="C21" s="162"/>
      <c r="D21" s="230" t="s">
        <v>4757</v>
      </c>
      <c r="E21" s="129" t="s">
        <v>66</v>
      </c>
      <c r="F21" s="129"/>
      <c r="G21" s="156"/>
      <c r="H21" s="159">
        <f>F21*G21</f>
        <v>0</v>
      </c>
    </row>
    <row r="22" spans="1:9" ht="37.5" x14ac:dyDescent="0.25">
      <c r="A22" s="161"/>
      <c r="B22" s="161" t="s">
        <v>4758</v>
      </c>
      <c r="C22" s="162"/>
      <c r="D22" s="230" t="s">
        <v>4759</v>
      </c>
      <c r="E22" s="129" t="s">
        <v>66</v>
      </c>
      <c r="F22" s="129"/>
      <c r="G22" s="156"/>
      <c r="H22" s="159">
        <f>F22*G22</f>
        <v>0</v>
      </c>
    </row>
    <row r="23" spans="1:9" ht="26" x14ac:dyDescent="0.25">
      <c r="A23" s="161" t="s">
        <v>4760</v>
      </c>
      <c r="B23" s="161"/>
      <c r="C23" s="162"/>
      <c r="D23" s="242" t="s">
        <v>4761</v>
      </c>
      <c r="E23" s="129" t="s">
        <v>66</v>
      </c>
      <c r="F23" s="129"/>
      <c r="G23" s="156"/>
      <c r="H23" s="159">
        <f>F23*G23</f>
        <v>0</v>
      </c>
    </row>
    <row r="24" spans="1:9" ht="13" x14ac:dyDescent="0.25">
      <c r="A24" s="161" t="s">
        <v>4762</v>
      </c>
      <c r="B24" s="161"/>
      <c r="C24" s="162"/>
      <c r="D24" s="242" t="s">
        <v>4139</v>
      </c>
      <c r="E24" s="16"/>
      <c r="F24" s="16"/>
      <c r="G24" s="160"/>
      <c r="H24" s="159"/>
    </row>
    <row r="25" spans="1:9" x14ac:dyDescent="0.25">
      <c r="A25" s="161"/>
      <c r="B25" s="161" t="s">
        <v>4763</v>
      </c>
      <c r="C25" s="162"/>
      <c r="D25" s="233" t="s">
        <v>4141</v>
      </c>
      <c r="E25" s="129" t="s">
        <v>42</v>
      </c>
      <c r="F25" s="16" t="s">
        <v>43</v>
      </c>
      <c r="G25" s="16" t="s">
        <v>44</v>
      </c>
      <c r="H25" s="157"/>
    </row>
    <row r="26" spans="1:9" x14ac:dyDescent="0.25">
      <c r="A26" s="161"/>
      <c r="B26" s="161" t="s">
        <v>4764</v>
      </c>
      <c r="C26" s="162"/>
      <c r="D26" s="233" t="s">
        <v>4765</v>
      </c>
      <c r="E26" s="129" t="s">
        <v>42</v>
      </c>
      <c r="F26" s="16" t="s">
        <v>43</v>
      </c>
      <c r="G26" s="16" t="s">
        <v>44</v>
      </c>
      <c r="H26" s="157"/>
    </row>
    <row r="27" spans="1:9" ht="13" x14ac:dyDescent="0.25">
      <c r="A27" s="161" t="s">
        <v>4766</v>
      </c>
      <c r="B27" s="161"/>
      <c r="C27" s="162"/>
      <c r="D27" s="242" t="s">
        <v>4767</v>
      </c>
      <c r="E27" s="16"/>
      <c r="F27" s="16"/>
      <c r="G27" s="160"/>
      <c r="H27" s="159"/>
    </row>
    <row r="28" spans="1:9" ht="14.5" x14ac:dyDescent="0.25">
      <c r="A28" s="161"/>
      <c r="B28" s="161" t="s">
        <v>4768</v>
      </c>
      <c r="C28" s="162"/>
      <c r="D28" s="241" t="s">
        <v>4769</v>
      </c>
      <c r="E28" s="129" t="s">
        <v>66</v>
      </c>
      <c r="F28" s="129"/>
      <c r="G28" s="156"/>
      <c r="H28" s="159">
        <f>F28*G28</f>
        <v>0</v>
      </c>
    </row>
    <row r="29" spans="1:9" ht="14.5" x14ac:dyDescent="0.25">
      <c r="A29" s="161"/>
      <c r="B29" s="161" t="s">
        <v>4770</v>
      </c>
      <c r="C29" s="162"/>
      <c r="D29" s="241" t="s">
        <v>4771</v>
      </c>
      <c r="E29" s="129" t="s">
        <v>66</v>
      </c>
      <c r="F29" s="129"/>
      <c r="G29" s="156"/>
      <c r="H29" s="159">
        <f>F29*G29</f>
        <v>0</v>
      </c>
    </row>
    <row r="30" spans="1:9" ht="14.5" x14ac:dyDescent="0.25">
      <c r="A30" s="161"/>
      <c r="B30" s="161" t="s">
        <v>4772</v>
      </c>
      <c r="C30" s="162"/>
      <c r="D30" s="241" t="s">
        <v>4773</v>
      </c>
      <c r="E30" s="129" t="s">
        <v>66</v>
      </c>
      <c r="F30" s="129"/>
      <c r="G30" s="156"/>
      <c r="H30" s="159">
        <f>F30*G30</f>
        <v>0</v>
      </c>
    </row>
    <row r="31" spans="1:9" ht="13" x14ac:dyDescent="0.25">
      <c r="A31" s="161" t="s">
        <v>4774</v>
      </c>
      <c r="B31" s="161"/>
      <c r="C31" s="162"/>
      <c r="D31" s="242" t="s">
        <v>4775</v>
      </c>
      <c r="E31" s="16"/>
      <c r="F31" s="16"/>
      <c r="G31" s="160"/>
      <c r="H31" s="159"/>
    </row>
    <row r="32" spans="1:9" ht="14.5" x14ac:dyDescent="0.25">
      <c r="A32" s="161"/>
      <c r="B32" s="161" t="s">
        <v>4776</v>
      </c>
      <c r="C32" s="162"/>
      <c r="D32" s="241" t="s">
        <v>4777</v>
      </c>
      <c r="E32" s="129" t="s">
        <v>66</v>
      </c>
      <c r="F32" s="129"/>
      <c r="G32" s="156"/>
      <c r="H32" s="159">
        <f t="shared" ref="H32:H39" si="1">F32*G32</f>
        <v>0</v>
      </c>
    </row>
    <row r="33" spans="1:9" ht="14.5" x14ac:dyDescent="0.25">
      <c r="A33" s="161"/>
      <c r="B33" s="161" t="s">
        <v>4778</v>
      </c>
      <c r="C33" s="162"/>
      <c r="D33" s="230" t="s">
        <v>4779</v>
      </c>
      <c r="E33" s="129" t="s">
        <v>66</v>
      </c>
      <c r="F33" s="129"/>
      <c r="G33" s="156"/>
      <c r="H33" s="159">
        <f t="shared" si="1"/>
        <v>0</v>
      </c>
    </row>
    <row r="34" spans="1:9" ht="14.5" x14ac:dyDescent="0.25">
      <c r="A34" s="161"/>
      <c r="B34" s="161" t="s">
        <v>4780</v>
      </c>
      <c r="C34" s="162"/>
      <c r="D34" s="230" t="s">
        <v>4781</v>
      </c>
      <c r="E34" s="129" t="s">
        <v>66</v>
      </c>
      <c r="F34" s="129"/>
      <c r="G34" s="156"/>
      <c r="H34" s="159">
        <f t="shared" si="1"/>
        <v>0</v>
      </c>
    </row>
    <row r="35" spans="1:9" ht="26" x14ac:dyDescent="0.25">
      <c r="A35" s="161" t="s">
        <v>4782</v>
      </c>
      <c r="B35" s="161"/>
      <c r="C35" s="162"/>
      <c r="D35" s="242" t="s">
        <v>4783</v>
      </c>
      <c r="E35" s="129" t="s">
        <v>66</v>
      </c>
      <c r="F35" s="129"/>
      <c r="G35" s="156"/>
      <c r="H35" s="159">
        <f t="shared" si="1"/>
        <v>0</v>
      </c>
    </row>
    <row r="36" spans="1:9" ht="39" x14ac:dyDescent="0.25">
      <c r="A36" s="161" t="s">
        <v>4784</v>
      </c>
      <c r="B36" s="161"/>
      <c r="C36" s="162"/>
      <c r="D36" s="242" t="s">
        <v>4785</v>
      </c>
      <c r="E36" s="176" t="s">
        <v>4786</v>
      </c>
      <c r="F36" s="129"/>
      <c r="G36" s="156"/>
      <c r="H36" s="159">
        <f t="shared" si="1"/>
        <v>0</v>
      </c>
    </row>
    <row r="37" spans="1:9" ht="39" x14ac:dyDescent="0.25">
      <c r="A37" s="161" t="s">
        <v>4787</v>
      </c>
      <c r="B37" s="161"/>
      <c r="C37" s="162"/>
      <c r="D37" s="242" t="s">
        <v>4788</v>
      </c>
      <c r="E37" s="176" t="s">
        <v>4786</v>
      </c>
      <c r="F37" s="129"/>
      <c r="G37" s="156"/>
      <c r="H37" s="159">
        <f t="shared" si="1"/>
        <v>0</v>
      </c>
    </row>
    <row r="38" spans="1:9" ht="14.5" x14ac:dyDescent="0.25">
      <c r="A38" s="161" t="s">
        <v>4789</v>
      </c>
      <c r="B38" s="161"/>
      <c r="C38" s="162"/>
      <c r="D38" s="242" t="s">
        <v>4790</v>
      </c>
      <c r="E38" s="129" t="s">
        <v>1737</v>
      </c>
      <c r="F38" s="129"/>
      <c r="G38" s="156"/>
      <c r="H38" s="159">
        <f t="shared" si="1"/>
        <v>0</v>
      </c>
    </row>
    <row r="39" spans="1:9" ht="26" x14ac:dyDescent="0.25">
      <c r="A39" s="161" t="s">
        <v>4791</v>
      </c>
      <c r="B39" s="161"/>
      <c r="C39" s="162"/>
      <c r="D39" s="242" t="s">
        <v>4792</v>
      </c>
      <c r="E39" s="129" t="s">
        <v>1737</v>
      </c>
      <c r="F39" s="129"/>
      <c r="G39" s="156"/>
      <c r="H39" s="159">
        <f t="shared" si="1"/>
        <v>0</v>
      </c>
    </row>
    <row r="40" spans="1:9" ht="13" x14ac:dyDescent="0.25">
      <c r="A40" s="161" t="s">
        <v>4793</v>
      </c>
      <c r="B40" s="161"/>
      <c r="C40" s="162"/>
      <c r="D40" s="242" t="s">
        <v>4794</v>
      </c>
      <c r="E40" s="91"/>
      <c r="F40" s="16"/>
      <c r="G40" s="160"/>
      <c r="H40" s="159"/>
    </row>
    <row r="41" spans="1:9" ht="14.5" x14ac:dyDescent="0.25">
      <c r="A41" s="161"/>
      <c r="B41" s="161" t="s">
        <v>4795</v>
      </c>
      <c r="C41" s="162"/>
      <c r="D41" s="241" t="s">
        <v>1934</v>
      </c>
      <c r="E41" s="129" t="s">
        <v>66</v>
      </c>
      <c r="F41" s="129"/>
      <c r="G41" s="156"/>
      <c r="H41" s="159">
        <f t="shared" ref="H41:H46" si="2">F41*G41</f>
        <v>0</v>
      </c>
    </row>
    <row r="42" spans="1:9" ht="14.5" x14ac:dyDescent="0.25">
      <c r="A42" s="161"/>
      <c r="B42" s="161" t="s">
        <v>4796</v>
      </c>
      <c r="C42" s="162"/>
      <c r="D42" s="241" t="s">
        <v>4797</v>
      </c>
      <c r="E42" s="129" t="s">
        <v>66</v>
      </c>
      <c r="F42" s="129"/>
      <c r="G42" s="156"/>
      <c r="H42" s="159">
        <f t="shared" si="2"/>
        <v>0</v>
      </c>
    </row>
    <row r="43" spans="1:9" ht="14.5" x14ac:dyDescent="0.25">
      <c r="A43" s="161"/>
      <c r="B43" s="161" t="s">
        <v>4798</v>
      </c>
      <c r="C43" s="162"/>
      <c r="D43" s="241" t="s">
        <v>4799</v>
      </c>
      <c r="E43" s="129" t="s">
        <v>66</v>
      </c>
      <c r="F43" s="129"/>
      <c r="G43" s="156"/>
      <c r="H43" s="159">
        <f t="shared" si="2"/>
        <v>0</v>
      </c>
    </row>
    <row r="44" spans="1:9" ht="14.5" x14ac:dyDescent="0.25">
      <c r="A44" s="161"/>
      <c r="B44" s="161" t="s">
        <v>4800</v>
      </c>
      <c r="C44" s="162"/>
      <c r="D44" s="241" t="s">
        <v>4801</v>
      </c>
      <c r="E44" s="129" t="s">
        <v>66</v>
      </c>
      <c r="F44" s="129"/>
      <c r="G44" s="156"/>
      <c r="H44" s="159">
        <f t="shared" si="2"/>
        <v>0</v>
      </c>
      <c r="I44" s="255" t="s">
        <v>37</v>
      </c>
    </row>
    <row r="45" spans="1:9" ht="26" x14ac:dyDescent="0.25">
      <c r="A45" s="161"/>
      <c r="B45" s="161" t="s">
        <v>4802</v>
      </c>
      <c r="C45" s="162"/>
      <c r="D45" s="241" t="s">
        <v>4803</v>
      </c>
      <c r="E45" s="129" t="s">
        <v>66</v>
      </c>
      <c r="F45" s="129"/>
      <c r="G45" s="156"/>
      <c r="H45" s="159">
        <f t="shared" si="2"/>
        <v>0</v>
      </c>
      <c r="I45" s="255" t="s">
        <v>37</v>
      </c>
    </row>
    <row r="46" spans="1:9" ht="14.5" x14ac:dyDescent="0.25">
      <c r="A46" s="161"/>
      <c r="B46" s="161" t="s">
        <v>4804</v>
      </c>
      <c r="C46" s="162"/>
      <c r="D46" s="230" t="s">
        <v>4805</v>
      </c>
      <c r="E46" s="129" t="s">
        <v>66</v>
      </c>
      <c r="F46" s="129"/>
      <c r="G46" s="156"/>
      <c r="H46" s="159">
        <f t="shared" si="2"/>
        <v>0</v>
      </c>
      <c r="I46" s="255" t="s">
        <v>37</v>
      </c>
    </row>
    <row r="47" spans="1:9" ht="26" x14ac:dyDescent="0.25">
      <c r="A47" s="161" t="s">
        <v>4806</v>
      </c>
      <c r="B47" s="161"/>
      <c r="C47" s="162"/>
      <c r="D47" s="127" t="s">
        <v>4807</v>
      </c>
      <c r="E47" s="91"/>
      <c r="F47" s="16"/>
      <c r="G47" s="160"/>
      <c r="H47" s="159"/>
    </row>
    <row r="48" spans="1:9" ht="14.5" x14ac:dyDescent="0.25">
      <c r="A48" s="161"/>
      <c r="B48" s="161" t="s">
        <v>4808</v>
      </c>
      <c r="C48" s="162"/>
      <c r="D48" s="128" t="s">
        <v>1934</v>
      </c>
      <c r="E48" s="129" t="s">
        <v>66</v>
      </c>
      <c r="F48" s="129"/>
      <c r="G48" s="156"/>
      <c r="H48" s="159">
        <f t="shared" ref="H48:H53" si="3">F48*G48</f>
        <v>0</v>
      </c>
    </row>
    <row r="49" spans="1:9" ht="14.5" x14ac:dyDescent="0.25">
      <c r="A49" s="161"/>
      <c r="B49" s="161" t="s">
        <v>4809</v>
      </c>
      <c r="C49" s="162"/>
      <c r="D49" s="82" t="s">
        <v>4797</v>
      </c>
      <c r="E49" s="129" t="s">
        <v>66</v>
      </c>
      <c r="F49" s="129"/>
      <c r="G49" s="156"/>
      <c r="H49" s="159">
        <f t="shared" si="3"/>
        <v>0</v>
      </c>
    </row>
    <row r="50" spans="1:9" ht="14.5" x14ac:dyDescent="0.25">
      <c r="A50" s="161"/>
      <c r="B50" s="161" t="s">
        <v>4810</v>
      </c>
      <c r="C50" s="162"/>
      <c r="D50" s="82" t="s">
        <v>4799</v>
      </c>
      <c r="E50" s="129" t="s">
        <v>66</v>
      </c>
      <c r="F50" s="129"/>
      <c r="G50" s="156"/>
      <c r="H50" s="159">
        <f t="shared" si="3"/>
        <v>0</v>
      </c>
    </row>
    <row r="51" spans="1:9" ht="14.5" x14ac:dyDescent="0.25">
      <c r="A51" s="161"/>
      <c r="B51" s="161" t="s">
        <v>4811</v>
      </c>
      <c r="C51" s="162"/>
      <c r="D51" s="230" t="s">
        <v>4801</v>
      </c>
      <c r="E51" s="129" t="s">
        <v>66</v>
      </c>
      <c r="F51" s="129"/>
      <c r="G51" s="156"/>
      <c r="H51" s="159">
        <f t="shared" si="3"/>
        <v>0</v>
      </c>
      <c r="I51" s="255" t="s">
        <v>37</v>
      </c>
    </row>
    <row r="52" spans="1:9" ht="26" x14ac:dyDescent="0.25">
      <c r="A52" s="161"/>
      <c r="B52" s="161" t="s">
        <v>4812</v>
      </c>
      <c r="C52" s="162"/>
      <c r="D52" s="230" t="s">
        <v>4803</v>
      </c>
      <c r="E52" s="129" t="s">
        <v>66</v>
      </c>
      <c r="F52" s="129"/>
      <c r="G52" s="156"/>
      <c r="H52" s="159">
        <f t="shared" si="3"/>
        <v>0</v>
      </c>
      <c r="I52" s="255" t="s">
        <v>37</v>
      </c>
    </row>
    <row r="53" spans="1:9" ht="14.5" x14ac:dyDescent="0.25">
      <c r="A53" s="161"/>
      <c r="B53" s="161" t="s">
        <v>4813</v>
      </c>
      <c r="C53" s="162"/>
      <c r="D53" s="230" t="s">
        <v>4805</v>
      </c>
      <c r="E53" s="129" t="s">
        <v>66</v>
      </c>
      <c r="F53" s="129"/>
      <c r="G53" s="156"/>
      <c r="H53" s="159">
        <f t="shared" si="3"/>
        <v>0</v>
      </c>
      <c r="I53" s="255" t="s">
        <v>37</v>
      </c>
    </row>
    <row r="54" spans="1:9" ht="39" x14ac:dyDescent="0.25">
      <c r="A54" s="161" t="s">
        <v>4814</v>
      </c>
      <c r="B54" s="161"/>
      <c r="C54" s="162"/>
      <c r="D54" s="242" t="s">
        <v>4815</v>
      </c>
      <c r="E54" s="129" t="s">
        <v>42</v>
      </c>
      <c r="F54" s="16" t="s">
        <v>43</v>
      </c>
      <c r="G54" s="16" t="s">
        <v>44</v>
      </c>
      <c r="H54" s="157"/>
      <c r="I54" s="255" t="s">
        <v>37</v>
      </c>
    </row>
    <row r="55" spans="1:9" ht="26" x14ac:dyDescent="0.25">
      <c r="A55" s="161" t="s">
        <v>4816</v>
      </c>
      <c r="B55" s="161"/>
      <c r="C55" s="162"/>
      <c r="D55" s="242" t="s">
        <v>4817</v>
      </c>
      <c r="E55" s="129" t="s">
        <v>106</v>
      </c>
      <c r="F55" s="129"/>
      <c r="G55" s="156"/>
      <c r="H55" s="159">
        <f t="shared" ref="H55:H62" si="4">F55*G55</f>
        <v>0</v>
      </c>
    </row>
    <row r="56" spans="1:9" ht="26" x14ac:dyDescent="0.25">
      <c r="A56" s="161" t="s">
        <v>4818</v>
      </c>
      <c r="B56" s="161"/>
      <c r="C56" s="162"/>
      <c r="D56" s="242" t="s">
        <v>4819</v>
      </c>
      <c r="E56" s="129" t="s">
        <v>0</v>
      </c>
      <c r="F56" s="129"/>
      <c r="G56" s="156"/>
      <c r="H56" s="159">
        <f t="shared" si="4"/>
        <v>0</v>
      </c>
      <c r="I56" s="255" t="s">
        <v>37</v>
      </c>
    </row>
    <row r="57" spans="1:9" ht="26" x14ac:dyDescent="0.25">
      <c r="A57" s="161" t="s">
        <v>4820</v>
      </c>
      <c r="B57" s="161"/>
      <c r="C57" s="162"/>
      <c r="D57" s="242" t="s">
        <v>4821</v>
      </c>
      <c r="E57" s="129" t="s">
        <v>73</v>
      </c>
      <c r="F57" s="129"/>
      <c r="G57" s="156"/>
      <c r="H57" s="159">
        <f t="shared" si="4"/>
        <v>0</v>
      </c>
      <c r="I57" s="255" t="s">
        <v>37</v>
      </c>
    </row>
    <row r="58" spans="1:9" ht="13" x14ac:dyDescent="0.25">
      <c r="A58" s="161" t="s">
        <v>4822</v>
      </c>
      <c r="B58" s="161"/>
      <c r="C58" s="162"/>
      <c r="D58" s="242" t="s">
        <v>4823</v>
      </c>
      <c r="E58" s="170"/>
      <c r="F58" s="16"/>
      <c r="G58" s="160"/>
      <c r="H58" s="159">
        <f t="shared" si="4"/>
        <v>0</v>
      </c>
    </row>
    <row r="59" spans="1:9" ht="26" x14ac:dyDescent="0.25">
      <c r="A59" s="161"/>
      <c r="B59" s="161" t="s">
        <v>4824</v>
      </c>
      <c r="C59" s="162"/>
      <c r="D59" s="241" t="s">
        <v>4825</v>
      </c>
      <c r="E59" s="129" t="s">
        <v>0</v>
      </c>
      <c r="F59" s="129"/>
      <c r="G59" s="156"/>
      <c r="H59" s="159">
        <f t="shared" si="4"/>
        <v>0</v>
      </c>
      <c r="I59" s="255" t="s">
        <v>37</v>
      </c>
    </row>
    <row r="60" spans="1:9" ht="38.5" x14ac:dyDescent="0.25">
      <c r="A60" s="161"/>
      <c r="B60" s="161" t="s">
        <v>4826</v>
      </c>
      <c r="C60" s="162"/>
      <c r="D60" s="230" t="s">
        <v>4827</v>
      </c>
      <c r="E60" s="129" t="s">
        <v>73</v>
      </c>
      <c r="F60" s="129"/>
      <c r="G60" s="156"/>
      <c r="H60" s="159">
        <f t="shared" si="4"/>
        <v>0</v>
      </c>
      <c r="I60" s="255" t="s">
        <v>37</v>
      </c>
    </row>
    <row r="61" spans="1:9" ht="26" x14ac:dyDescent="0.25">
      <c r="A61" s="161" t="s">
        <v>4828</v>
      </c>
      <c r="B61" s="161"/>
      <c r="C61" s="162"/>
      <c r="D61" s="242" t="s">
        <v>4829</v>
      </c>
      <c r="E61" s="129" t="s">
        <v>1737</v>
      </c>
      <c r="F61" s="129"/>
      <c r="G61" s="156"/>
      <c r="H61" s="159">
        <f t="shared" si="4"/>
        <v>0</v>
      </c>
      <c r="I61" s="255" t="s">
        <v>37</v>
      </c>
    </row>
    <row r="62" spans="1:9" ht="39" x14ac:dyDescent="0.25">
      <c r="A62" s="161" t="s">
        <v>4830</v>
      </c>
      <c r="B62" s="161"/>
      <c r="C62" s="162"/>
      <c r="D62" s="242" t="s">
        <v>4831</v>
      </c>
      <c r="E62" s="129" t="s">
        <v>1737</v>
      </c>
      <c r="F62" s="129"/>
      <c r="G62" s="156"/>
      <c r="H62" s="159">
        <f t="shared" si="4"/>
        <v>0</v>
      </c>
      <c r="I62" s="255" t="s">
        <v>37</v>
      </c>
    </row>
    <row r="63" spans="1:9" ht="13" x14ac:dyDescent="0.25">
      <c r="A63" s="161" t="s">
        <v>4832</v>
      </c>
      <c r="B63" s="161"/>
      <c r="C63" s="162"/>
      <c r="D63" s="127" t="s">
        <v>4833</v>
      </c>
      <c r="E63" s="170"/>
      <c r="F63" s="16"/>
      <c r="G63" s="160"/>
      <c r="H63" s="159"/>
    </row>
    <row r="64" spans="1:9" ht="13" x14ac:dyDescent="0.25">
      <c r="A64" s="161"/>
      <c r="B64" s="161" t="s">
        <v>4834</v>
      </c>
      <c r="C64" s="162"/>
      <c r="D64" s="241" t="s">
        <v>4835</v>
      </c>
      <c r="E64" s="170"/>
      <c r="F64" s="16"/>
      <c r="G64" s="160"/>
      <c r="H64" s="159"/>
      <c r="I64" s="255" t="s">
        <v>37</v>
      </c>
    </row>
    <row r="65" spans="1:9" ht="14.5" x14ac:dyDescent="0.25">
      <c r="A65" s="161"/>
      <c r="B65" s="161"/>
      <c r="C65" s="162" t="s">
        <v>125</v>
      </c>
      <c r="D65" s="128" t="s">
        <v>4836</v>
      </c>
      <c r="E65" s="129" t="s">
        <v>1737</v>
      </c>
      <c r="F65" s="129"/>
      <c r="G65" s="156"/>
      <c r="H65" s="159">
        <f>F65*G65</f>
        <v>0</v>
      </c>
    </row>
    <row r="66" spans="1:9" ht="14.5" x14ac:dyDescent="0.25">
      <c r="A66" s="161"/>
      <c r="B66" s="161"/>
      <c r="C66" s="162" t="s">
        <v>128</v>
      </c>
      <c r="D66" s="128" t="s">
        <v>4837</v>
      </c>
      <c r="E66" s="129" t="s">
        <v>1737</v>
      </c>
      <c r="F66" s="129"/>
      <c r="G66" s="156"/>
      <c r="H66" s="159">
        <f>F66*G66</f>
        <v>0</v>
      </c>
    </row>
    <row r="67" spans="1:9" x14ac:dyDescent="0.25">
      <c r="A67" s="161"/>
      <c r="B67" s="161"/>
      <c r="C67" s="162" t="s">
        <v>17</v>
      </c>
      <c r="D67" s="82" t="s">
        <v>4838</v>
      </c>
      <c r="E67" s="228"/>
      <c r="F67" s="129"/>
      <c r="G67" s="156"/>
      <c r="H67" s="159">
        <f>F67*G67</f>
        <v>0</v>
      </c>
      <c r="I67" s="255" t="s">
        <v>37</v>
      </c>
    </row>
    <row r="68" spans="1:9" ht="26" x14ac:dyDescent="0.25">
      <c r="A68" s="161" t="s">
        <v>4839</v>
      </c>
      <c r="B68" s="161"/>
      <c r="C68" s="162"/>
      <c r="D68" s="127" t="s">
        <v>4840</v>
      </c>
      <c r="E68" s="129" t="s">
        <v>42</v>
      </c>
      <c r="F68" s="16" t="s">
        <v>43</v>
      </c>
      <c r="G68" s="16" t="s">
        <v>44</v>
      </c>
      <c r="H68" s="157"/>
    </row>
    <row r="69" spans="1:9" ht="26" x14ac:dyDescent="0.25">
      <c r="A69" s="161" t="s">
        <v>4841</v>
      </c>
      <c r="B69" s="161"/>
      <c r="C69" s="162"/>
      <c r="D69" s="242" t="s">
        <v>4842</v>
      </c>
      <c r="E69" s="129" t="s">
        <v>1737</v>
      </c>
      <c r="F69" s="129"/>
      <c r="G69" s="156"/>
      <c r="H69" s="159">
        <f>F69*G69</f>
        <v>0</v>
      </c>
      <c r="I69" s="255" t="s">
        <v>37</v>
      </c>
    </row>
    <row r="70" spans="1:9" ht="13" x14ac:dyDescent="0.25">
      <c r="A70" s="161" t="s">
        <v>4843</v>
      </c>
      <c r="B70" s="161"/>
      <c r="C70" s="162"/>
      <c r="D70" s="127" t="s">
        <v>4844</v>
      </c>
      <c r="E70" s="170"/>
      <c r="F70" s="16"/>
      <c r="G70" s="160"/>
      <c r="H70" s="159"/>
    </row>
    <row r="71" spans="1:9" x14ac:dyDescent="0.25">
      <c r="A71" s="161"/>
      <c r="B71" s="161" t="s">
        <v>4845</v>
      </c>
      <c r="C71" s="162"/>
      <c r="D71" s="128" t="s">
        <v>4846</v>
      </c>
      <c r="E71" s="129" t="s">
        <v>76</v>
      </c>
      <c r="F71" s="129"/>
      <c r="G71" s="156"/>
      <c r="H71" s="159">
        <f>F71*G71</f>
        <v>0</v>
      </c>
    </row>
    <row r="72" spans="1:9" ht="13" x14ac:dyDescent="0.25">
      <c r="A72" s="161"/>
      <c r="B72" s="161" t="s">
        <v>4847</v>
      </c>
      <c r="C72" s="162"/>
      <c r="D72" s="230" t="s">
        <v>4195</v>
      </c>
      <c r="E72" s="129" t="s">
        <v>76</v>
      </c>
      <c r="F72" s="129"/>
      <c r="G72" s="156"/>
      <c r="H72" s="159">
        <f>F72*G72</f>
        <v>0</v>
      </c>
      <c r="I72" s="255" t="s">
        <v>37</v>
      </c>
    </row>
    <row r="73" spans="1:9" ht="26" x14ac:dyDescent="0.25">
      <c r="A73" s="161" t="s">
        <v>4848</v>
      </c>
      <c r="B73" s="161"/>
      <c r="C73" s="162"/>
      <c r="D73" s="242" t="s">
        <v>4849</v>
      </c>
      <c r="E73" s="129" t="s">
        <v>66</v>
      </c>
      <c r="F73" s="129"/>
      <c r="G73" s="156"/>
      <c r="H73" s="159">
        <f>F73*G73</f>
        <v>0</v>
      </c>
      <c r="I73" s="255" t="s">
        <v>37</v>
      </c>
    </row>
    <row r="74" spans="1:9" ht="26" x14ac:dyDescent="0.25">
      <c r="A74" s="161" t="s">
        <v>4850</v>
      </c>
      <c r="B74" s="161"/>
      <c r="C74" s="162"/>
      <c r="D74" s="242" t="s">
        <v>4851</v>
      </c>
      <c r="E74" s="129" t="s">
        <v>106</v>
      </c>
      <c r="F74" s="129"/>
      <c r="G74" s="156"/>
      <c r="H74" s="159">
        <f>F74*G74</f>
        <v>0</v>
      </c>
      <c r="I74" s="255" t="s">
        <v>37</v>
      </c>
    </row>
    <row r="75" spans="1:9" ht="39" x14ac:dyDescent="0.25">
      <c r="A75" s="161" t="s">
        <v>4852</v>
      </c>
      <c r="B75" s="161"/>
      <c r="C75" s="162"/>
      <c r="D75" s="242" t="s">
        <v>4853</v>
      </c>
      <c r="E75" s="170"/>
      <c r="F75" s="16"/>
      <c r="G75" s="160"/>
      <c r="H75" s="159"/>
      <c r="I75" s="255" t="s">
        <v>37</v>
      </c>
    </row>
    <row r="76" spans="1:9" x14ac:dyDescent="0.25">
      <c r="A76" s="161"/>
      <c r="B76" s="161" t="s">
        <v>4854</v>
      </c>
      <c r="C76" s="162"/>
      <c r="D76" s="128" t="s">
        <v>4855</v>
      </c>
      <c r="E76" s="129" t="s">
        <v>0</v>
      </c>
      <c r="F76" s="129"/>
      <c r="G76" s="156"/>
      <c r="H76" s="159">
        <f>F76*G76</f>
        <v>0</v>
      </c>
    </row>
    <row r="77" spans="1:9" x14ac:dyDescent="0.25">
      <c r="A77" s="161"/>
      <c r="B77" s="161" t="s">
        <v>4856</v>
      </c>
      <c r="C77" s="162"/>
      <c r="D77" s="82" t="s">
        <v>4857</v>
      </c>
      <c r="E77" s="129" t="s">
        <v>0</v>
      </c>
      <c r="F77" s="129"/>
      <c r="G77" s="156"/>
      <c r="H77" s="159">
        <f>F77*G77</f>
        <v>0</v>
      </c>
    </row>
    <row r="78" spans="1:9" x14ac:dyDescent="0.25">
      <c r="A78" s="161"/>
      <c r="B78" s="161" t="s">
        <v>4858</v>
      </c>
      <c r="C78" s="162"/>
      <c r="D78" s="82" t="s">
        <v>4859</v>
      </c>
      <c r="E78" s="129" t="s">
        <v>0</v>
      </c>
      <c r="F78" s="129"/>
      <c r="G78" s="156"/>
      <c r="H78" s="159">
        <f>F78*G78</f>
        <v>0</v>
      </c>
      <c r="I78" s="255" t="s">
        <v>37</v>
      </c>
    </row>
    <row r="79" spans="1:9" ht="13" x14ac:dyDescent="0.25">
      <c r="A79" s="161" t="s">
        <v>4860</v>
      </c>
      <c r="B79" s="161"/>
      <c r="C79" s="162"/>
      <c r="D79" s="127" t="s">
        <v>4861</v>
      </c>
      <c r="E79" s="170"/>
      <c r="F79" s="16"/>
      <c r="G79" s="160"/>
      <c r="H79" s="159"/>
    </row>
    <row r="80" spans="1:9" ht="25" x14ac:dyDescent="0.25">
      <c r="A80" s="161"/>
      <c r="B80" s="161" t="s">
        <v>4862</v>
      </c>
      <c r="C80" s="162"/>
      <c r="D80" s="128" t="s">
        <v>4741</v>
      </c>
      <c r="E80" s="170"/>
      <c r="F80" s="16"/>
      <c r="G80" s="160"/>
      <c r="H80" s="159"/>
    </row>
    <row r="81" spans="1:9" ht="14.5" x14ac:dyDescent="0.25">
      <c r="A81" s="161"/>
      <c r="B81" s="161"/>
      <c r="C81" s="162" t="s">
        <v>125</v>
      </c>
      <c r="D81" s="128" t="s">
        <v>4863</v>
      </c>
      <c r="E81" s="129" t="s">
        <v>66</v>
      </c>
      <c r="F81" s="129"/>
      <c r="G81" s="156"/>
      <c r="H81" s="159">
        <f t="shared" ref="H81:H86" si="5">F81*G81</f>
        <v>0</v>
      </c>
    </row>
    <row r="82" spans="1:9" ht="14.5" x14ac:dyDescent="0.25">
      <c r="A82" s="161"/>
      <c r="B82" s="161"/>
      <c r="C82" s="162" t="s">
        <v>128</v>
      </c>
      <c r="D82" s="128" t="s">
        <v>4864</v>
      </c>
      <c r="E82" s="129" t="s">
        <v>66</v>
      </c>
      <c r="F82" s="129"/>
      <c r="G82" s="156"/>
      <c r="H82" s="159">
        <f t="shared" si="5"/>
        <v>0</v>
      </c>
    </row>
    <row r="83" spans="1:9" ht="14.5" x14ac:dyDescent="0.25">
      <c r="A83" s="161"/>
      <c r="B83" s="161"/>
      <c r="C83" s="162" t="s">
        <v>17</v>
      </c>
      <c r="D83" s="128" t="s">
        <v>4865</v>
      </c>
      <c r="E83" s="129" t="s">
        <v>66</v>
      </c>
      <c r="F83" s="129"/>
      <c r="G83" s="156"/>
      <c r="H83" s="159">
        <f t="shared" si="5"/>
        <v>0</v>
      </c>
      <c r="I83" s="255" t="s">
        <v>37</v>
      </c>
    </row>
    <row r="84" spans="1:9" ht="25" x14ac:dyDescent="0.25">
      <c r="A84" s="161"/>
      <c r="B84" s="161" t="s">
        <v>4866</v>
      </c>
      <c r="C84" s="162"/>
      <c r="D84" s="82" t="s">
        <v>4867</v>
      </c>
      <c r="E84" s="129" t="s">
        <v>66</v>
      </c>
      <c r="F84" s="129"/>
      <c r="G84" s="156"/>
      <c r="H84" s="159">
        <f t="shared" si="5"/>
        <v>0</v>
      </c>
    </row>
    <row r="85" spans="1:9" ht="14.5" x14ac:dyDescent="0.25">
      <c r="A85" s="161" t="s">
        <v>4868</v>
      </c>
      <c r="B85" s="161"/>
      <c r="C85" s="162"/>
      <c r="D85" s="127" t="s">
        <v>4869</v>
      </c>
      <c r="E85" s="129" t="s">
        <v>66</v>
      </c>
      <c r="F85" s="129"/>
      <c r="G85" s="156"/>
      <c r="H85" s="159">
        <f t="shared" si="5"/>
        <v>0</v>
      </c>
    </row>
    <row r="86" spans="1:9" ht="26" x14ac:dyDescent="0.25">
      <c r="A86" s="161" t="s">
        <v>4870</v>
      </c>
      <c r="B86" s="161"/>
      <c r="C86" s="162"/>
      <c r="D86" s="242" t="s">
        <v>4871</v>
      </c>
      <c r="E86" s="129" t="s">
        <v>106</v>
      </c>
      <c r="F86" s="129"/>
      <c r="G86" s="156"/>
      <c r="H86" s="159">
        <f t="shared" si="5"/>
        <v>0</v>
      </c>
      <c r="I86" s="255" t="s">
        <v>37</v>
      </c>
    </row>
    <row r="87" spans="1:9" x14ac:dyDescent="0.25">
      <c r="A87" s="161"/>
      <c r="B87" s="161"/>
      <c r="C87" s="162"/>
      <c r="D87" s="197"/>
      <c r="E87" s="121"/>
      <c r="F87" s="16"/>
      <c r="G87" s="16"/>
      <c r="H87" s="159"/>
    </row>
    <row r="88" spans="1:9" ht="13" x14ac:dyDescent="0.25">
      <c r="A88" s="161"/>
      <c r="B88" s="161"/>
      <c r="C88" s="162"/>
      <c r="D88" s="125"/>
      <c r="E88" s="202"/>
      <c r="F88" s="16"/>
      <c r="G88" s="16"/>
      <c r="H88" s="159"/>
    </row>
    <row r="89" spans="1:9" x14ac:dyDescent="0.25">
      <c r="A89" s="62"/>
      <c r="B89" s="62"/>
      <c r="C89" s="129"/>
      <c r="D89" s="59"/>
      <c r="E89" s="203"/>
      <c r="F89" s="16"/>
      <c r="G89" s="16"/>
      <c r="H89" s="159"/>
    </row>
    <row r="90" spans="1:9" x14ac:dyDescent="0.25">
      <c r="A90" s="136" t="s">
        <v>172</v>
      </c>
      <c r="B90" s="136"/>
      <c r="C90" s="136"/>
      <c r="D90" s="136"/>
      <c r="E90" s="204"/>
      <c r="F90" s="152"/>
      <c r="G90" s="152"/>
      <c r="H90" s="141">
        <f>SUM(H5:H89)</f>
        <v>0</v>
      </c>
    </row>
    <row r="91" spans="1:9" x14ac:dyDescent="0.25">
      <c r="E91" s="199"/>
      <c r="F91" s="200"/>
    </row>
    <row r="92" spans="1:9" x14ac:dyDescent="0.25">
      <c r="E92" s="201"/>
    </row>
    <row r="1048366" spans="5:5" x14ac:dyDescent="0.25">
      <c r="E1048366"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6B7D-C410-4DBD-9924-11AA937C9127}">
  <dimension ref="A1:H1048296"/>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4872</v>
      </c>
      <c r="B1" s="42"/>
      <c r="C1" s="42"/>
      <c r="D1" s="653" t="s">
        <v>4873</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5"/>
      <c r="G3" s="5"/>
    </row>
    <row r="4" spans="1:8" x14ac:dyDescent="0.25">
      <c r="A4" s="161"/>
      <c r="B4" s="161"/>
      <c r="C4" s="62"/>
      <c r="D4" s="16"/>
      <c r="E4" s="16"/>
      <c r="F4" s="15"/>
      <c r="G4" s="15"/>
    </row>
    <row r="5" spans="1:8" ht="38.25" customHeight="1" x14ac:dyDescent="0.25">
      <c r="A5" s="161" t="s">
        <v>4874</v>
      </c>
      <c r="B5" s="161"/>
      <c r="C5" s="242" t="s">
        <v>4875</v>
      </c>
      <c r="D5" s="129" t="s">
        <v>1737</v>
      </c>
      <c r="E5" s="129"/>
      <c r="F5" s="156"/>
      <c r="G5" s="159">
        <f>E5*F5</f>
        <v>0</v>
      </c>
      <c r="H5" s="255" t="s">
        <v>37</v>
      </c>
    </row>
    <row r="6" spans="1:8" ht="38.25" customHeight="1" x14ac:dyDescent="0.25">
      <c r="A6" s="161" t="s">
        <v>4876</v>
      </c>
      <c r="B6" s="161"/>
      <c r="C6" s="242" t="s">
        <v>4877</v>
      </c>
      <c r="D6" s="129" t="s">
        <v>1737</v>
      </c>
      <c r="E6" s="129"/>
      <c r="F6" s="156"/>
      <c r="G6" s="159">
        <f>E6*F6</f>
        <v>0</v>
      </c>
      <c r="H6" s="255" t="s">
        <v>37</v>
      </c>
    </row>
    <row r="7" spans="1:8" ht="52" x14ac:dyDescent="0.25">
      <c r="A7" s="161" t="s">
        <v>4878</v>
      </c>
      <c r="B7" s="161"/>
      <c r="C7" s="242" t="s">
        <v>4879</v>
      </c>
      <c r="D7" s="129" t="s">
        <v>1737</v>
      </c>
      <c r="E7" s="129"/>
      <c r="F7" s="156"/>
      <c r="G7" s="159">
        <f>E7*F7</f>
        <v>0</v>
      </c>
      <c r="H7" s="255" t="s">
        <v>37</v>
      </c>
    </row>
    <row r="8" spans="1:8" ht="38.25" customHeight="1" x14ac:dyDescent="0.25">
      <c r="A8" s="161" t="s">
        <v>4880</v>
      </c>
      <c r="B8" s="161"/>
      <c r="C8" s="242" t="s">
        <v>4881</v>
      </c>
      <c r="D8" s="129" t="s">
        <v>1737</v>
      </c>
      <c r="E8" s="129"/>
      <c r="F8" s="156"/>
      <c r="G8" s="159">
        <f>E8*F8</f>
        <v>0</v>
      </c>
      <c r="H8" s="255" t="s">
        <v>37</v>
      </c>
    </row>
    <row r="9" spans="1:8" ht="13" x14ac:dyDescent="0.25">
      <c r="A9" s="161" t="s">
        <v>4882</v>
      </c>
      <c r="B9" s="161"/>
      <c r="C9" s="127" t="s">
        <v>4883</v>
      </c>
      <c r="D9" s="16"/>
      <c r="E9" s="16"/>
      <c r="F9" s="16"/>
      <c r="G9" s="158"/>
    </row>
    <row r="10" spans="1:8" ht="38.25" customHeight="1" x14ac:dyDescent="0.25">
      <c r="A10" s="161"/>
      <c r="B10" s="161" t="s">
        <v>4884</v>
      </c>
      <c r="C10" s="241" t="s">
        <v>4885</v>
      </c>
      <c r="D10" s="129" t="s">
        <v>1737</v>
      </c>
      <c r="E10" s="129"/>
      <c r="F10" s="156"/>
      <c r="G10" s="159">
        <f>E10*F10</f>
        <v>0</v>
      </c>
      <c r="H10" s="255" t="s">
        <v>37</v>
      </c>
    </row>
    <row r="11" spans="1:8" ht="26" x14ac:dyDescent="0.25">
      <c r="A11" s="161"/>
      <c r="B11" s="161" t="s">
        <v>4886</v>
      </c>
      <c r="C11" s="230" t="s">
        <v>4887</v>
      </c>
      <c r="D11" s="129" t="s">
        <v>1737</v>
      </c>
      <c r="E11" s="129"/>
      <c r="F11" s="156"/>
      <c r="G11" s="159">
        <f>E11*F11</f>
        <v>0</v>
      </c>
      <c r="H11" s="255" t="s">
        <v>37</v>
      </c>
    </row>
    <row r="12" spans="1:8" ht="26" x14ac:dyDescent="0.25">
      <c r="A12" s="161" t="s">
        <v>4888</v>
      </c>
      <c r="B12" s="161"/>
      <c r="C12" s="242" t="s">
        <v>4889</v>
      </c>
      <c r="D12" s="129" t="s">
        <v>1737</v>
      </c>
      <c r="E12" s="129"/>
      <c r="F12" s="156"/>
      <c r="G12" s="159">
        <f>E12*F12</f>
        <v>0</v>
      </c>
      <c r="H12" s="255" t="s">
        <v>37</v>
      </c>
    </row>
    <row r="13" spans="1:8" ht="26" x14ac:dyDescent="0.25">
      <c r="A13" s="161" t="s">
        <v>4890</v>
      </c>
      <c r="B13" s="161"/>
      <c r="C13" s="242" t="s">
        <v>4891</v>
      </c>
      <c r="D13" s="129" t="s">
        <v>42</v>
      </c>
      <c r="E13" s="16" t="s">
        <v>43</v>
      </c>
      <c r="F13" s="16" t="s">
        <v>44</v>
      </c>
      <c r="G13" s="157"/>
    </row>
    <row r="14" spans="1:8" ht="39" x14ac:dyDescent="0.25">
      <c r="A14" s="161" t="s">
        <v>4892</v>
      </c>
      <c r="B14" s="161"/>
      <c r="C14" s="242" t="s">
        <v>4893</v>
      </c>
      <c r="D14" s="129" t="s">
        <v>106</v>
      </c>
      <c r="E14" s="129"/>
      <c r="F14" s="156"/>
      <c r="G14" s="159">
        <f>E14*F14</f>
        <v>0</v>
      </c>
      <c r="H14" s="255" t="s">
        <v>37</v>
      </c>
    </row>
    <row r="15" spans="1:8" ht="39" x14ac:dyDescent="0.25">
      <c r="A15" s="161" t="s">
        <v>4894</v>
      </c>
      <c r="B15" s="161"/>
      <c r="C15" s="242" t="s">
        <v>4895</v>
      </c>
      <c r="D15" s="129" t="s">
        <v>0</v>
      </c>
      <c r="E15" s="129"/>
      <c r="F15" s="156"/>
      <c r="G15" s="159">
        <f>E15*F15</f>
        <v>0</v>
      </c>
      <c r="H15" s="255" t="s">
        <v>37</v>
      </c>
    </row>
    <row r="16" spans="1:8" ht="65" x14ac:dyDescent="0.25">
      <c r="A16" s="161" t="s">
        <v>4896</v>
      </c>
      <c r="B16" s="161"/>
      <c r="C16" s="236" t="s">
        <v>4897</v>
      </c>
      <c r="D16" s="129" t="s">
        <v>42</v>
      </c>
      <c r="E16" s="16" t="s">
        <v>43</v>
      </c>
      <c r="F16" s="16" t="s">
        <v>44</v>
      </c>
      <c r="G16" s="157"/>
      <c r="H16" s="255" t="s">
        <v>37</v>
      </c>
    </row>
    <row r="17" spans="1:7" x14ac:dyDescent="0.25">
      <c r="A17" s="161"/>
      <c r="B17" s="161"/>
      <c r="C17" s="128"/>
      <c r="D17" s="16"/>
      <c r="E17" s="16"/>
      <c r="F17" s="16"/>
      <c r="G17" s="158"/>
    </row>
    <row r="18" spans="1:7" x14ac:dyDescent="0.25">
      <c r="A18" s="205"/>
      <c r="B18" s="205"/>
      <c r="C18" s="206"/>
      <c r="D18" s="91"/>
      <c r="E18" s="191"/>
      <c r="F18" s="191"/>
      <c r="G18" s="211"/>
    </row>
    <row r="19" spans="1:7" x14ac:dyDescent="0.25">
      <c r="A19" s="205"/>
      <c r="B19" s="205"/>
      <c r="C19" s="206"/>
      <c r="D19" s="209"/>
      <c r="E19" s="191"/>
      <c r="F19" s="191"/>
      <c r="G19" s="211"/>
    </row>
    <row r="20" spans="1:7" x14ac:dyDescent="0.25">
      <c r="A20" s="136" t="s">
        <v>172</v>
      </c>
      <c r="B20" s="136"/>
      <c r="C20" s="136"/>
      <c r="D20" s="210"/>
      <c r="E20" s="152"/>
      <c r="F20" s="152"/>
      <c r="G20" s="141">
        <f>SUM(G5:G19)</f>
        <v>0</v>
      </c>
    </row>
    <row r="21" spans="1:7" x14ac:dyDescent="0.25">
      <c r="D21" s="200"/>
    </row>
    <row r="1048296" spans="4:4" x14ac:dyDescent="0.25">
      <c r="D104829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8ED46-ED9A-4220-9569-DD3AF9C2D4F7}">
  <dimension ref="A1:I1048295"/>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4898</v>
      </c>
      <c r="B1" s="42"/>
      <c r="C1" s="42"/>
      <c r="D1" s="42"/>
      <c r="E1" s="653" t="s">
        <v>4899</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78"/>
      <c r="H3" s="74"/>
    </row>
    <row r="4" spans="1:9" x14ac:dyDescent="0.25">
      <c r="A4" s="161"/>
      <c r="B4" s="161"/>
      <c r="C4" s="162"/>
      <c r="D4" s="62"/>
      <c r="E4" s="16"/>
      <c r="F4" s="16"/>
      <c r="G4" s="160"/>
      <c r="H4" s="159"/>
    </row>
    <row r="5" spans="1:9" ht="13" x14ac:dyDescent="0.25">
      <c r="A5" s="161" t="s">
        <v>4900</v>
      </c>
      <c r="B5" s="161"/>
      <c r="C5" s="162"/>
      <c r="D5" s="81" t="s">
        <v>4901</v>
      </c>
      <c r="E5" s="16"/>
      <c r="F5" s="16"/>
      <c r="G5" s="160"/>
      <c r="H5" s="159"/>
    </row>
    <row r="6" spans="1:9" ht="26" x14ac:dyDescent="0.25">
      <c r="A6" s="161"/>
      <c r="B6" s="161" t="s">
        <v>4902</v>
      </c>
      <c r="C6" s="162"/>
      <c r="D6" s="230" t="s">
        <v>4903</v>
      </c>
      <c r="E6" s="16"/>
      <c r="F6" s="16"/>
      <c r="G6" s="160"/>
      <c r="H6" s="159"/>
      <c r="I6" s="255" t="s">
        <v>37</v>
      </c>
    </row>
    <row r="7" spans="1:9" x14ac:dyDescent="0.25">
      <c r="A7" s="161"/>
      <c r="B7" s="161"/>
      <c r="C7" s="162" t="s">
        <v>125</v>
      </c>
      <c r="D7" s="230" t="s">
        <v>4846</v>
      </c>
      <c r="E7" s="129" t="s">
        <v>76</v>
      </c>
      <c r="F7" s="129"/>
      <c r="G7" s="156"/>
      <c r="H7" s="159">
        <f t="shared" ref="H7:H15" si="0">F7*G7</f>
        <v>0</v>
      </c>
    </row>
    <row r="8" spans="1:9" ht="13" x14ac:dyDescent="0.25">
      <c r="A8" s="161"/>
      <c r="B8" s="161"/>
      <c r="C8" s="162" t="s">
        <v>128</v>
      </c>
      <c r="D8" s="230" t="s">
        <v>4195</v>
      </c>
      <c r="E8" s="129" t="s">
        <v>76</v>
      </c>
      <c r="F8" s="129"/>
      <c r="G8" s="156"/>
      <c r="H8" s="159">
        <f t="shared" si="0"/>
        <v>0</v>
      </c>
      <c r="I8" s="255" t="s">
        <v>37</v>
      </c>
    </row>
    <row r="9" spans="1:9" x14ac:dyDescent="0.25">
      <c r="A9" s="161"/>
      <c r="B9" s="161"/>
      <c r="C9" s="162" t="s">
        <v>17</v>
      </c>
      <c r="D9" s="230" t="s">
        <v>4904</v>
      </c>
      <c r="E9" s="129" t="s">
        <v>73</v>
      </c>
      <c r="F9" s="129"/>
      <c r="G9" s="156"/>
      <c r="H9" s="159">
        <f t="shared" si="0"/>
        <v>0</v>
      </c>
    </row>
    <row r="10" spans="1:9" ht="13" x14ac:dyDescent="0.25">
      <c r="A10" s="161"/>
      <c r="B10" s="161"/>
      <c r="C10" s="162" t="s">
        <v>18</v>
      </c>
      <c r="D10" s="230" t="s">
        <v>4905</v>
      </c>
      <c r="E10" s="129" t="s">
        <v>76</v>
      </c>
      <c r="F10" s="129"/>
      <c r="G10" s="156"/>
      <c r="H10" s="159">
        <f t="shared" si="0"/>
        <v>0</v>
      </c>
      <c r="I10" s="255" t="s">
        <v>37</v>
      </c>
    </row>
    <row r="11" spans="1:9" ht="13" x14ac:dyDescent="0.25">
      <c r="A11" s="161"/>
      <c r="B11" s="161"/>
      <c r="C11" s="162" t="s">
        <v>19</v>
      </c>
      <c r="D11" s="230" t="s">
        <v>4906</v>
      </c>
      <c r="E11" s="129" t="s">
        <v>76</v>
      </c>
      <c r="F11" s="129"/>
      <c r="G11" s="156"/>
      <c r="H11" s="159">
        <f t="shared" si="0"/>
        <v>0</v>
      </c>
      <c r="I11" s="255" t="s">
        <v>37</v>
      </c>
    </row>
    <row r="12" spans="1:9" x14ac:dyDescent="0.25">
      <c r="A12" s="161"/>
      <c r="B12" s="161" t="s">
        <v>4907</v>
      </c>
      <c r="C12" s="162"/>
      <c r="D12" s="230" t="s">
        <v>4908</v>
      </c>
      <c r="E12" s="129" t="s">
        <v>76</v>
      </c>
      <c r="F12" s="129"/>
      <c r="G12" s="156"/>
      <c r="H12" s="159">
        <f t="shared" si="0"/>
        <v>0</v>
      </c>
      <c r="I12" s="255" t="s">
        <v>37</v>
      </c>
    </row>
    <row r="13" spans="1:9" ht="26" x14ac:dyDescent="0.25">
      <c r="A13" s="161" t="s">
        <v>4909</v>
      </c>
      <c r="B13" s="161"/>
      <c r="C13" s="162"/>
      <c r="D13" s="236" t="s">
        <v>4910</v>
      </c>
      <c r="E13" s="129" t="s">
        <v>106</v>
      </c>
      <c r="F13" s="129"/>
      <c r="G13" s="156"/>
      <c r="H13" s="159">
        <f t="shared" si="0"/>
        <v>0</v>
      </c>
      <c r="I13" s="255" t="s">
        <v>37</v>
      </c>
    </row>
    <row r="14" spans="1:9" ht="26" x14ac:dyDescent="0.25">
      <c r="A14" s="161" t="s">
        <v>4911</v>
      </c>
      <c r="B14" s="161"/>
      <c r="C14" s="162"/>
      <c r="D14" s="236" t="s">
        <v>4912</v>
      </c>
      <c r="E14" s="129" t="s">
        <v>76</v>
      </c>
      <c r="F14" s="129"/>
      <c r="G14" s="156"/>
      <c r="H14" s="159">
        <f t="shared" si="0"/>
        <v>0</v>
      </c>
      <c r="I14" s="255" t="s">
        <v>37</v>
      </c>
    </row>
    <row r="15" spans="1:9" ht="26" x14ac:dyDescent="0.25">
      <c r="A15" s="161" t="s">
        <v>4913</v>
      </c>
      <c r="B15" s="161"/>
      <c r="C15" s="162"/>
      <c r="D15" s="81" t="s">
        <v>4914</v>
      </c>
      <c r="E15" s="129" t="s">
        <v>76</v>
      </c>
      <c r="F15" s="129"/>
      <c r="G15" s="156"/>
      <c r="H15" s="159">
        <f t="shared" si="0"/>
        <v>0</v>
      </c>
    </row>
    <row r="16" spans="1:9" x14ac:dyDescent="0.25">
      <c r="A16" s="161"/>
      <c r="B16" s="161"/>
      <c r="C16" s="162"/>
      <c r="D16" s="128"/>
      <c r="E16" s="16"/>
      <c r="F16" s="16"/>
      <c r="G16" s="160"/>
      <c r="H16" s="159"/>
    </row>
    <row r="17" spans="1:8" x14ac:dyDescent="0.25">
      <c r="A17" s="62"/>
      <c r="B17" s="62"/>
      <c r="C17" s="129"/>
      <c r="D17" s="59"/>
      <c r="E17" s="92"/>
      <c r="F17" s="16"/>
      <c r="G17" s="160"/>
      <c r="H17" s="159"/>
    </row>
    <row r="18" spans="1:8" x14ac:dyDescent="0.25">
      <c r="A18" s="205"/>
      <c r="B18" s="205"/>
      <c r="C18" s="208"/>
      <c r="D18" s="206"/>
      <c r="E18" s="203"/>
      <c r="F18" s="191"/>
      <c r="G18" s="215"/>
      <c r="H18" s="214"/>
    </row>
    <row r="19" spans="1:8" x14ac:dyDescent="0.25">
      <c r="A19" s="136" t="s">
        <v>172</v>
      </c>
      <c r="B19" s="136"/>
      <c r="C19" s="136"/>
      <c r="D19" s="136"/>
      <c r="E19" s="210"/>
      <c r="F19" s="154"/>
      <c r="G19" s="166"/>
      <c r="H19" s="141">
        <f>SUM(H5:H18)</f>
        <v>0</v>
      </c>
    </row>
    <row r="20" spans="1:8" x14ac:dyDescent="0.25">
      <c r="E20" s="200"/>
    </row>
    <row r="1048295" spans="5:5" x14ac:dyDescent="0.25">
      <c r="E1048295"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11B823-1EC9-4230-946C-2DC32DFE9699}">
  <dimension ref="A1:I1048334"/>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4915</v>
      </c>
      <c r="B1" s="42"/>
      <c r="C1" s="42"/>
      <c r="D1" s="42"/>
      <c r="E1" s="653" t="s">
        <v>4916</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78"/>
      <c r="H3" s="74"/>
    </row>
    <row r="4" spans="1:9" x14ac:dyDescent="0.25">
      <c r="A4" s="161"/>
      <c r="B4" s="161"/>
      <c r="C4" s="162"/>
      <c r="D4" s="62"/>
      <c r="E4" s="16"/>
      <c r="F4" s="16"/>
      <c r="G4" s="160"/>
      <c r="H4" s="159"/>
    </row>
    <row r="5" spans="1:9" ht="26" x14ac:dyDescent="0.25">
      <c r="A5" s="161" t="s">
        <v>4917</v>
      </c>
      <c r="B5" s="161"/>
      <c r="C5" s="162"/>
      <c r="D5" s="236" t="s">
        <v>4918</v>
      </c>
      <c r="E5" s="16"/>
      <c r="F5" s="16"/>
      <c r="G5" s="160"/>
      <c r="H5" s="159"/>
      <c r="I5" s="255" t="s">
        <v>37</v>
      </c>
    </row>
    <row r="6" spans="1:9" x14ac:dyDescent="0.25">
      <c r="A6" s="161"/>
      <c r="B6" s="161" t="s">
        <v>4919</v>
      </c>
      <c r="C6" s="162"/>
      <c r="D6" s="82" t="s">
        <v>4920</v>
      </c>
      <c r="E6" s="16"/>
      <c r="F6" s="16"/>
      <c r="G6" s="160"/>
      <c r="H6" s="159"/>
    </row>
    <row r="7" spans="1:9" ht="52" x14ac:dyDescent="0.25">
      <c r="A7" s="161"/>
      <c r="B7" s="161"/>
      <c r="C7" s="162" t="s">
        <v>125</v>
      </c>
      <c r="D7" s="257" t="s">
        <v>4921</v>
      </c>
      <c r="E7" s="129" t="s">
        <v>66</v>
      </c>
      <c r="F7" s="129"/>
      <c r="G7" s="156"/>
      <c r="H7" s="159">
        <f>F7*G7</f>
        <v>0</v>
      </c>
      <c r="I7" s="255" t="s">
        <v>37</v>
      </c>
    </row>
    <row r="8" spans="1:9" ht="14.5" x14ac:dyDescent="0.25">
      <c r="A8" s="161"/>
      <c r="B8" s="161"/>
      <c r="C8" s="162" t="s">
        <v>128</v>
      </c>
      <c r="D8" s="82" t="s">
        <v>4922</v>
      </c>
      <c r="E8" s="129" t="s">
        <v>66</v>
      </c>
      <c r="F8" s="129"/>
      <c r="G8" s="156"/>
      <c r="H8" s="159">
        <f>F8*G8</f>
        <v>0</v>
      </c>
      <c r="I8" s="255" t="s">
        <v>37</v>
      </c>
    </row>
    <row r="9" spans="1:9" x14ac:dyDescent="0.25">
      <c r="A9" s="161"/>
      <c r="B9" s="161" t="s">
        <v>4923</v>
      </c>
      <c r="C9" s="162"/>
      <c r="D9" s="82" t="s">
        <v>4924</v>
      </c>
      <c r="E9" s="16"/>
      <c r="F9" s="16"/>
      <c r="G9" s="160"/>
      <c r="H9" s="159"/>
    </row>
    <row r="10" spans="1:9" ht="78" x14ac:dyDescent="0.25">
      <c r="A10" s="161"/>
      <c r="B10" s="161"/>
      <c r="C10" s="162" t="s">
        <v>125</v>
      </c>
      <c r="D10" s="257" t="s">
        <v>4925</v>
      </c>
      <c r="E10" s="129" t="s">
        <v>66</v>
      </c>
      <c r="F10" s="129"/>
      <c r="G10" s="156"/>
      <c r="H10" s="159">
        <f>F10*G10</f>
        <v>0</v>
      </c>
      <c r="I10" s="255" t="s">
        <v>37</v>
      </c>
    </row>
    <row r="11" spans="1:9" ht="14.5" x14ac:dyDescent="0.25">
      <c r="A11" s="161"/>
      <c r="B11" s="161"/>
      <c r="C11" s="162" t="s">
        <v>128</v>
      </c>
      <c r="D11" s="82" t="s">
        <v>4922</v>
      </c>
      <c r="E11" s="129" t="s">
        <v>66</v>
      </c>
      <c r="F11" s="129"/>
      <c r="G11" s="156"/>
      <c r="H11" s="159">
        <f>F11*G11</f>
        <v>0</v>
      </c>
      <c r="I11" s="255" t="s">
        <v>37</v>
      </c>
    </row>
    <row r="12" spans="1:9" x14ac:dyDescent="0.25">
      <c r="A12" s="161"/>
      <c r="B12" s="161" t="s">
        <v>4926</v>
      </c>
      <c r="C12" s="162"/>
      <c r="D12" s="82" t="s">
        <v>4927</v>
      </c>
      <c r="E12" s="170"/>
      <c r="F12" s="16"/>
      <c r="G12" s="160"/>
      <c r="H12" s="159"/>
    </row>
    <row r="13" spans="1:9" ht="65" x14ac:dyDescent="0.25">
      <c r="A13" s="161"/>
      <c r="B13" s="161"/>
      <c r="C13" s="162" t="s">
        <v>125</v>
      </c>
      <c r="D13" s="257" t="s">
        <v>4928</v>
      </c>
      <c r="E13" s="129" t="s">
        <v>66</v>
      </c>
      <c r="F13" s="129"/>
      <c r="G13" s="156"/>
      <c r="H13" s="159">
        <f>F13*G13</f>
        <v>0</v>
      </c>
      <c r="I13" s="255" t="s">
        <v>37</v>
      </c>
    </row>
    <row r="14" spans="1:9" ht="14.5" x14ac:dyDescent="0.25">
      <c r="A14" s="161"/>
      <c r="B14" s="161"/>
      <c r="C14" s="162" t="s">
        <v>128</v>
      </c>
      <c r="D14" s="82" t="s">
        <v>4929</v>
      </c>
      <c r="E14" s="129" t="s">
        <v>66</v>
      </c>
      <c r="F14" s="129"/>
      <c r="G14" s="156"/>
      <c r="H14" s="159">
        <f>F14*G14</f>
        <v>0</v>
      </c>
      <c r="I14" s="255" t="s">
        <v>37</v>
      </c>
    </row>
    <row r="15" spans="1:9" ht="39" x14ac:dyDescent="0.25">
      <c r="A15" s="161" t="s">
        <v>4930</v>
      </c>
      <c r="B15" s="161"/>
      <c r="C15" s="162"/>
      <c r="D15" s="236" t="s">
        <v>4931</v>
      </c>
      <c r="E15" s="16"/>
      <c r="F15" s="16"/>
      <c r="G15" s="160"/>
      <c r="H15" s="159"/>
      <c r="I15" s="255" t="s">
        <v>37</v>
      </c>
    </row>
    <row r="16" spans="1:9" ht="14.5" x14ac:dyDescent="0.25">
      <c r="A16" s="161"/>
      <c r="B16" s="161" t="s">
        <v>4932</v>
      </c>
      <c r="C16" s="162"/>
      <c r="D16" s="82" t="s">
        <v>4933</v>
      </c>
      <c r="E16" s="129" t="s">
        <v>66</v>
      </c>
      <c r="F16" s="129"/>
      <c r="G16" s="156"/>
      <c r="H16" s="159">
        <f>F16*G16</f>
        <v>0</v>
      </c>
    </row>
    <row r="17" spans="1:9" ht="14.5" x14ac:dyDescent="0.25">
      <c r="A17" s="161"/>
      <c r="B17" s="161" t="s">
        <v>4934</v>
      </c>
      <c r="C17" s="162"/>
      <c r="D17" s="82" t="s">
        <v>4935</v>
      </c>
      <c r="E17" s="129" t="s">
        <v>66</v>
      </c>
      <c r="F17" s="129"/>
      <c r="G17" s="156"/>
      <c r="H17" s="159">
        <f>F17*G17</f>
        <v>0</v>
      </c>
    </row>
    <row r="18" spans="1:9" ht="39" x14ac:dyDescent="0.25">
      <c r="A18" s="161" t="s">
        <v>4936</v>
      </c>
      <c r="B18" s="161"/>
      <c r="C18" s="162"/>
      <c r="D18" s="81" t="s">
        <v>4937</v>
      </c>
      <c r="E18" s="16"/>
      <c r="F18" s="16"/>
      <c r="G18" s="160"/>
      <c r="H18" s="159"/>
    </row>
    <row r="19" spans="1:9" x14ac:dyDescent="0.25">
      <c r="A19" s="161"/>
      <c r="B19" s="161" t="s">
        <v>4938</v>
      </c>
      <c r="C19" s="162"/>
      <c r="D19" s="82" t="s">
        <v>4920</v>
      </c>
      <c r="E19" s="170"/>
      <c r="F19" s="16"/>
      <c r="G19" s="160"/>
      <c r="H19" s="159"/>
    </row>
    <row r="20" spans="1:9" ht="65" x14ac:dyDescent="0.25">
      <c r="A20" s="161"/>
      <c r="B20" s="161"/>
      <c r="C20" s="162" t="s">
        <v>125</v>
      </c>
      <c r="D20" s="258" t="s">
        <v>4921</v>
      </c>
      <c r="E20" s="129" t="s">
        <v>66</v>
      </c>
      <c r="F20" s="129"/>
      <c r="G20" s="156"/>
      <c r="H20" s="159">
        <f>F20*G20</f>
        <v>0</v>
      </c>
      <c r="I20" s="255" t="s">
        <v>37</v>
      </c>
    </row>
    <row r="21" spans="1:9" ht="14.5" x14ac:dyDescent="0.25">
      <c r="A21" s="161"/>
      <c r="B21" s="161"/>
      <c r="C21" s="162" t="s">
        <v>128</v>
      </c>
      <c r="D21" s="82" t="s">
        <v>4929</v>
      </c>
      <c r="E21" s="129" t="s">
        <v>66</v>
      </c>
      <c r="F21" s="129"/>
      <c r="G21" s="156"/>
      <c r="H21" s="159">
        <f>F21*G21</f>
        <v>0</v>
      </c>
      <c r="I21" s="255" t="s">
        <v>37</v>
      </c>
    </row>
    <row r="22" spans="1:9" x14ac:dyDescent="0.25">
      <c r="A22" s="161"/>
      <c r="B22" s="161" t="s">
        <v>4939</v>
      </c>
      <c r="C22" s="162"/>
      <c r="D22" s="82" t="s">
        <v>4924</v>
      </c>
      <c r="E22" s="16"/>
      <c r="F22" s="16"/>
      <c r="G22" s="160"/>
      <c r="H22" s="159"/>
    </row>
    <row r="23" spans="1:9" ht="78" x14ac:dyDescent="0.25">
      <c r="A23" s="161"/>
      <c r="B23" s="161"/>
      <c r="C23" s="162" t="s">
        <v>125</v>
      </c>
      <c r="D23" s="258" t="s">
        <v>4925</v>
      </c>
      <c r="E23" s="129" t="s">
        <v>66</v>
      </c>
      <c r="F23" s="129"/>
      <c r="G23" s="156"/>
      <c r="H23" s="159">
        <f>F23*G23</f>
        <v>0</v>
      </c>
      <c r="I23" s="255" t="s">
        <v>37</v>
      </c>
    </row>
    <row r="24" spans="1:9" ht="14.5" x14ac:dyDescent="0.25">
      <c r="A24" s="161"/>
      <c r="B24" s="161"/>
      <c r="C24" s="162" t="s">
        <v>128</v>
      </c>
      <c r="D24" s="82" t="s">
        <v>4940</v>
      </c>
      <c r="E24" s="129" t="s">
        <v>66</v>
      </c>
      <c r="F24" s="129"/>
      <c r="G24" s="156"/>
      <c r="H24" s="159">
        <f>F24*G24</f>
        <v>0</v>
      </c>
      <c r="I24" s="255" t="s">
        <v>37</v>
      </c>
    </row>
    <row r="25" spans="1:9" x14ac:dyDescent="0.25">
      <c r="A25" s="161"/>
      <c r="B25" s="161" t="s">
        <v>4941</v>
      </c>
      <c r="C25" s="162"/>
      <c r="D25" s="82" t="s">
        <v>4927</v>
      </c>
      <c r="E25" s="16"/>
      <c r="F25" s="16"/>
      <c r="G25" s="160"/>
      <c r="H25" s="159"/>
    </row>
    <row r="26" spans="1:9" ht="65" x14ac:dyDescent="0.25">
      <c r="A26" s="161"/>
      <c r="B26" s="161"/>
      <c r="C26" s="162" t="s">
        <v>125</v>
      </c>
      <c r="D26" s="257" t="s">
        <v>4928</v>
      </c>
      <c r="E26" s="129" t="s">
        <v>66</v>
      </c>
      <c r="F26" s="129"/>
      <c r="G26" s="156"/>
      <c r="H26" s="159">
        <f>F26*G26</f>
        <v>0</v>
      </c>
      <c r="I26" s="255" t="s">
        <v>37</v>
      </c>
    </row>
    <row r="27" spans="1:9" ht="14.5" x14ac:dyDescent="0.25">
      <c r="A27" s="161"/>
      <c r="B27" s="161"/>
      <c r="C27" s="162" t="s">
        <v>128</v>
      </c>
      <c r="D27" s="82" t="s">
        <v>4929</v>
      </c>
      <c r="E27" s="129" t="s">
        <v>66</v>
      </c>
      <c r="F27" s="129"/>
      <c r="G27" s="156"/>
      <c r="H27" s="159">
        <f>F27*G27</f>
        <v>0</v>
      </c>
      <c r="I27" s="255" t="s">
        <v>37</v>
      </c>
    </row>
    <row r="28" spans="1:9" ht="39" x14ac:dyDescent="0.25">
      <c r="A28" s="161" t="s">
        <v>4942</v>
      </c>
      <c r="B28" s="161"/>
      <c r="C28" s="162"/>
      <c r="D28" s="81" t="s">
        <v>4943</v>
      </c>
      <c r="E28"/>
      <c r="F28" s="16"/>
      <c r="G28" s="160"/>
      <c r="H28" s="159"/>
    </row>
    <row r="29" spans="1:9" ht="26" x14ac:dyDescent="0.25">
      <c r="A29" s="161"/>
      <c r="B29" s="161" t="s">
        <v>4944</v>
      </c>
      <c r="C29" s="162"/>
      <c r="D29" s="82" t="s">
        <v>4945</v>
      </c>
      <c r="E29" s="129" t="s">
        <v>66</v>
      </c>
      <c r="F29" s="129"/>
      <c r="G29" s="156"/>
      <c r="H29" s="159">
        <f>F29*G29</f>
        <v>0</v>
      </c>
      <c r="I29" s="255" t="s">
        <v>37</v>
      </c>
    </row>
    <row r="30" spans="1:9" ht="26" x14ac:dyDescent="0.25">
      <c r="A30" s="161" t="s">
        <v>4946</v>
      </c>
      <c r="B30" s="161"/>
      <c r="C30" s="162"/>
      <c r="D30" s="81" t="s">
        <v>4947</v>
      </c>
      <c r="E30" s="16"/>
      <c r="F30" s="16"/>
      <c r="G30" s="160"/>
      <c r="H30" s="159"/>
    </row>
    <row r="31" spans="1:9" ht="25.5" x14ac:dyDescent="0.25">
      <c r="A31" s="161"/>
      <c r="B31" s="161" t="s">
        <v>4948</v>
      </c>
      <c r="C31" s="162"/>
      <c r="D31" s="230" t="s">
        <v>4949</v>
      </c>
      <c r="E31" s="129" t="s">
        <v>1737</v>
      </c>
      <c r="F31" s="129"/>
      <c r="G31" s="156"/>
      <c r="H31" s="159">
        <f>F31*G31</f>
        <v>0</v>
      </c>
      <c r="I31" s="255" t="s">
        <v>37</v>
      </c>
    </row>
    <row r="32" spans="1:9" ht="26" x14ac:dyDescent="0.25">
      <c r="A32" s="161"/>
      <c r="B32" s="161" t="s">
        <v>4950</v>
      </c>
      <c r="C32" s="162"/>
      <c r="D32" s="230" t="s">
        <v>4951</v>
      </c>
      <c r="E32" s="129" t="s">
        <v>1737</v>
      </c>
      <c r="F32" s="129"/>
      <c r="G32" s="156"/>
      <c r="H32" s="159">
        <f>F32*G32</f>
        <v>0</v>
      </c>
      <c r="I32" s="255" t="s">
        <v>37</v>
      </c>
    </row>
    <row r="33" spans="1:9" ht="26" x14ac:dyDescent="0.25">
      <c r="A33" s="161" t="s">
        <v>4952</v>
      </c>
      <c r="B33" s="161"/>
      <c r="C33" s="162"/>
      <c r="D33" s="81" t="s">
        <v>4953</v>
      </c>
      <c r="E33" s="170"/>
      <c r="F33" s="16"/>
      <c r="G33" s="160"/>
      <c r="H33" s="159"/>
    </row>
    <row r="34" spans="1:9" ht="25.5" x14ac:dyDescent="0.25">
      <c r="A34" s="161"/>
      <c r="B34" s="161" t="s">
        <v>4954</v>
      </c>
      <c r="C34" s="162"/>
      <c r="D34" s="82" t="s">
        <v>4955</v>
      </c>
      <c r="E34" s="129" t="s">
        <v>1737</v>
      </c>
      <c r="F34" s="129"/>
      <c r="G34" s="156"/>
      <c r="H34" s="159">
        <f>F34*G34</f>
        <v>0</v>
      </c>
      <c r="I34" s="255" t="s">
        <v>37</v>
      </c>
    </row>
    <row r="35" spans="1:9" ht="13" x14ac:dyDescent="0.25">
      <c r="A35" s="161" t="s">
        <v>4956</v>
      </c>
      <c r="B35" s="161"/>
      <c r="C35" s="162"/>
      <c r="D35" s="81" t="s">
        <v>4957</v>
      </c>
      <c r="E35" s="170"/>
      <c r="F35" s="16"/>
      <c r="G35" s="160"/>
      <c r="H35" s="159"/>
    </row>
    <row r="36" spans="1:9" x14ac:dyDescent="0.25">
      <c r="A36" s="161"/>
      <c r="B36" s="161" t="s">
        <v>4958</v>
      </c>
      <c r="C36" s="162"/>
      <c r="D36" s="82" t="s">
        <v>4959</v>
      </c>
      <c r="E36" s="170"/>
      <c r="F36" s="16"/>
      <c r="G36" s="160"/>
      <c r="H36" s="159"/>
    </row>
    <row r="37" spans="1:9" ht="26" x14ac:dyDescent="0.25">
      <c r="A37" s="161"/>
      <c r="B37" s="161"/>
      <c r="C37" s="162" t="s">
        <v>125</v>
      </c>
      <c r="D37" s="258" t="s">
        <v>4960</v>
      </c>
      <c r="E37" s="129" t="s">
        <v>66</v>
      </c>
      <c r="F37" s="129"/>
      <c r="G37" s="156"/>
      <c r="H37" s="159">
        <f>F37*G37</f>
        <v>0</v>
      </c>
      <c r="I37" s="255" t="s">
        <v>37</v>
      </c>
    </row>
    <row r="38" spans="1:9" ht="25" x14ac:dyDescent="0.25">
      <c r="A38" s="161"/>
      <c r="B38" s="161"/>
      <c r="C38" s="162" t="s">
        <v>128</v>
      </c>
      <c r="D38" s="82" t="s">
        <v>4961</v>
      </c>
      <c r="E38" s="129" t="s">
        <v>66</v>
      </c>
      <c r="F38" s="129"/>
      <c r="G38" s="156"/>
      <c r="H38" s="159">
        <f>F38*G38</f>
        <v>0</v>
      </c>
      <c r="I38" s="255" t="s">
        <v>37</v>
      </c>
    </row>
    <row r="39" spans="1:9" x14ac:dyDescent="0.25">
      <c r="A39" s="161"/>
      <c r="B39" s="161" t="s">
        <v>4962</v>
      </c>
      <c r="C39" s="162"/>
      <c r="D39" s="82" t="s">
        <v>4963</v>
      </c>
      <c r="E39" s="170"/>
      <c r="F39" s="16"/>
      <c r="G39" s="160"/>
      <c r="H39" s="159"/>
    </row>
    <row r="40" spans="1:9" ht="26" x14ac:dyDescent="0.25">
      <c r="A40" s="161"/>
      <c r="B40" s="161"/>
      <c r="C40" s="162" t="s">
        <v>125</v>
      </c>
      <c r="D40" s="258" t="s">
        <v>4964</v>
      </c>
      <c r="E40" s="129" t="s">
        <v>106</v>
      </c>
      <c r="F40" s="129"/>
      <c r="G40" s="156"/>
      <c r="H40" s="159">
        <f>F40*G40</f>
        <v>0</v>
      </c>
      <c r="I40" s="255" t="s">
        <v>37</v>
      </c>
    </row>
    <row r="41" spans="1:9" ht="25" x14ac:dyDescent="0.25">
      <c r="A41" s="161"/>
      <c r="B41" s="161"/>
      <c r="C41" s="162" t="s">
        <v>128</v>
      </c>
      <c r="D41" s="82" t="s">
        <v>4965</v>
      </c>
      <c r="E41" s="129" t="s">
        <v>106</v>
      </c>
      <c r="F41" s="129"/>
      <c r="G41" s="156"/>
      <c r="H41" s="159">
        <f>F41*G41</f>
        <v>0</v>
      </c>
      <c r="I41" s="255" t="s">
        <v>37</v>
      </c>
    </row>
    <row r="42" spans="1:9" ht="26" x14ac:dyDescent="0.25">
      <c r="A42" s="161" t="s">
        <v>4966</v>
      </c>
      <c r="B42" s="161"/>
      <c r="C42" s="162"/>
      <c r="D42" s="81" t="s">
        <v>4967</v>
      </c>
      <c r="E42" s="170"/>
      <c r="F42" s="16"/>
      <c r="G42" s="160"/>
      <c r="H42" s="159"/>
    </row>
    <row r="43" spans="1:9" ht="26" x14ac:dyDescent="0.25">
      <c r="A43" s="161"/>
      <c r="B43" s="161" t="s">
        <v>4968</v>
      </c>
      <c r="C43" s="162"/>
      <c r="D43" s="230" t="s">
        <v>4969</v>
      </c>
      <c r="E43" s="129" t="s">
        <v>66</v>
      </c>
      <c r="F43" s="129"/>
      <c r="G43" s="156"/>
      <c r="H43" s="159">
        <f t="shared" ref="H43:H48" si="0">F43*G43</f>
        <v>0</v>
      </c>
      <c r="I43" s="255" t="s">
        <v>37</v>
      </c>
    </row>
    <row r="44" spans="1:9" ht="14.5" x14ac:dyDescent="0.25">
      <c r="A44" s="161"/>
      <c r="B44" s="161" t="s">
        <v>4970</v>
      </c>
      <c r="C44" s="162"/>
      <c r="D44" s="230" t="s">
        <v>4971</v>
      </c>
      <c r="E44" s="129" t="s">
        <v>66</v>
      </c>
      <c r="F44" s="129"/>
      <c r="G44" s="156"/>
      <c r="H44" s="159">
        <f t="shared" si="0"/>
        <v>0</v>
      </c>
    </row>
    <row r="45" spans="1:9" ht="39" x14ac:dyDescent="0.25">
      <c r="A45" s="161" t="s">
        <v>4972</v>
      </c>
      <c r="B45" s="161"/>
      <c r="C45" s="162"/>
      <c r="D45" s="236" t="s">
        <v>4973</v>
      </c>
      <c r="E45" s="129" t="s">
        <v>106</v>
      </c>
      <c r="F45" s="129"/>
      <c r="G45" s="156"/>
      <c r="H45" s="159">
        <f t="shared" si="0"/>
        <v>0</v>
      </c>
      <c r="I45" s="255" t="s">
        <v>37</v>
      </c>
    </row>
    <row r="46" spans="1:9" ht="39" x14ac:dyDescent="0.25">
      <c r="A46" s="161" t="s">
        <v>4974</v>
      </c>
      <c r="B46" s="161"/>
      <c r="C46" s="162"/>
      <c r="D46" s="236" t="s">
        <v>4975</v>
      </c>
      <c r="E46" s="129" t="s">
        <v>106</v>
      </c>
      <c r="F46" s="129"/>
      <c r="G46" s="156"/>
      <c r="H46" s="159">
        <f t="shared" si="0"/>
        <v>0</v>
      </c>
      <c r="I46" s="255" t="s">
        <v>37</v>
      </c>
    </row>
    <row r="47" spans="1:9" ht="39" x14ac:dyDescent="0.25">
      <c r="A47" s="161" t="s">
        <v>4976</v>
      </c>
      <c r="B47" s="161"/>
      <c r="C47" s="162"/>
      <c r="D47" s="236" t="s">
        <v>4977</v>
      </c>
      <c r="E47" s="129" t="s">
        <v>106</v>
      </c>
      <c r="F47" s="129"/>
      <c r="G47" s="156"/>
      <c r="H47" s="159">
        <f t="shared" si="0"/>
        <v>0</v>
      </c>
      <c r="I47" s="255" t="s">
        <v>37</v>
      </c>
    </row>
    <row r="48" spans="1:9" ht="39" x14ac:dyDescent="0.25">
      <c r="A48" s="161" t="s">
        <v>4978</v>
      </c>
      <c r="B48" s="161"/>
      <c r="C48" s="162"/>
      <c r="D48" s="236" t="s">
        <v>4979</v>
      </c>
      <c r="E48" s="129" t="s">
        <v>106</v>
      </c>
      <c r="F48" s="129"/>
      <c r="G48" s="156"/>
      <c r="H48" s="159">
        <f t="shared" si="0"/>
        <v>0</v>
      </c>
      <c r="I48" s="255" t="s">
        <v>37</v>
      </c>
    </row>
    <row r="49" spans="1:9" ht="39" x14ac:dyDescent="0.25">
      <c r="A49" s="161" t="s">
        <v>4980</v>
      </c>
      <c r="B49" s="161"/>
      <c r="C49" s="162"/>
      <c r="D49" s="81" t="s">
        <v>4981</v>
      </c>
      <c r="E49" s="16"/>
      <c r="F49" s="16"/>
      <c r="G49" s="160"/>
      <c r="H49" s="159"/>
    </row>
    <row r="50" spans="1:9" ht="14.5" x14ac:dyDescent="0.25">
      <c r="A50" s="161"/>
      <c r="B50" s="161" t="s">
        <v>4982</v>
      </c>
      <c r="C50" s="162"/>
      <c r="D50" s="230" t="s">
        <v>4983</v>
      </c>
      <c r="E50" s="129" t="s">
        <v>66</v>
      </c>
      <c r="F50" s="129"/>
      <c r="G50" s="156"/>
      <c r="H50" s="159">
        <f>F50*G50</f>
        <v>0</v>
      </c>
      <c r="I50" s="255" t="s">
        <v>37</v>
      </c>
    </row>
    <row r="51" spans="1:9" ht="14.5" x14ac:dyDescent="0.25">
      <c r="A51" s="161"/>
      <c r="B51" s="161" t="s">
        <v>4984</v>
      </c>
      <c r="C51" s="162"/>
      <c r="D51" s="230" t="s">
        <v>4985</v>
      </c>
      <c r="E51" s="129" t="s">
        <v>66</v>
      </c>
      <c r="F51" s="129"/>
      <c r="G51" s="156"/>
      <c r="H51" s="159">
        <f>F51*G51</f>
        <v>0</v>
      </c>
      <c r="I51" s="255" t="s">
        <v>37</v>
      </c>
    </row>
    <row r="52" spans="1:9" ht="26" x14ac:dyDescent="0.25">
      <c r="A52" s="161" t="s">
        <v>4986</v>
      </c>
      <c r="B52" s="161"/>
      <c r="C52" s="162"/>
      <c r="D52" s="81" t="s">
        <v>4987</v>
      </c>
      <c r="E52" s="16"/>
      <c r="F52" s="16"/>
      <c r="G52" s="160"/>
      <c r="H52" s="159"/>
    </row>
    <row r="53" spans="1:9" ht="14.5" x14ac:dyDescent="0.25">
      <c r="A53" s="161"/>
      <c r="B53" s="161" t="s">
        <v>4988</v>
      </c>
      <c r="C53" s="162"/>
      <c r="D53" s="230" t="s">
        <v>4983</v>
      </c>
      <c r="E53" s="129" t="s">
        <v>66</v>
      </c>
      <c r="F53" s="129"/>
      <c r="G53" s="156"/>
      <c r="H53" s="159">
        <f>F53*G53</f>
        <v>0</v>
      </c>
      <c r="I53" s="255" t="s">
        <v>37</v>
      </c>
    </row>
    <row r="54" spans="1:9" ht="14.5" x14ac:dyDescent="0.25">
      <c r="A54" s="161"/>
      <c r="B54" s="161" t="s">
        <v>4989</v>
      </c>
      <c r="C54" s="162"/>
      <c r="D54" s="58" t="s">
        <v>4985</v>
      </c>
      <c r="E54" s="129" t="s">
        <v>66</v>
      </c>
      <c r="F54" s="129"/>
      <c r="G54" s="156"/>
      <c r="H54" s="159">
        <f>F54*G54</f>
        <v>0</v>
      </c>
      <c r="I54" s="255" t="s">
        <v>37</v>
      </c>
    </row>
    <row r="55" spans="1:9" x14ac:dyDescent="0.25">
      <c r="A55" s="161"/>
      <c r="B55" s="161"/>
      <c r="C55" s="162"/>
      <c r="D55" s="197"/>
      <c r="E55" s="16"/>
      <c r="F55" s="16"/>
      <c r="G55" s="160"/>
      <c r="H55" s="159"/>
    </row>
    <row r="56" spans="1:9" x14ac:dyDescent="0.25">
      <c r="A56" s="205"/>
      <c r="B56" s="205"/>
      <c r="C56" s="208"/>
      <c r="D56" s="206"/>
      <c r="E56" s="203"/>
      <c r="F56" s="191"/>
      <c r="G56" s="215"/>
      <c r="H56" s="214"/>
    </row>
    <row r="57" spans="1:9" x14ac:dyDescent="0.25">
      <c r="A57" s="205"/>
      <c r="B57" s="205"/>
      <c r="C57" s="208"/>
      <c r="D57" s="206"/>
      <c r="E57" s="203"/>
      <c r="F57" s="191"/>
      <c r="G57" s="215"/>
      <c r="H57" s="214"/>
    </row>
    <row r="58" spans="1:9" x14ac:dyDescent="0.25">
      <c r="A58" s="136" t="s">
        <v>172</v>
      </c>
      <c r="B58" s="136"/>
      <c r="C58" s="136"/>
      <c r="D58" s="136"/>
      <c r="E58" s="210"/>
      <c r="F58" s="154"/>
      <c r="G58" s="166"/>
      <c r="H58" s="141">
        <f>SUM(H5:H57)</f>
        <v>0</v>
      </c>
    </row>
    <row r="59" spans="1:9" x14ac:dyDescent="0.25">
      <c r="E59" s="200"/>
    </row>
    <row r="1048334" spans="5:5" x14ac:dyDescent="0.25">
      <c r="E1048334"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128A7-F5DF-4B7D-A4B2-1F6496C48E77}">
  <dimension ref="A1:G1048294"/>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7" ht="48" customHeight="1" x14ac:dyDescent="0.25">
      <c r="A1" s="41" t="s">
        <v>4990</v>
      </c>
      <c r="B1" s="42"/>
      <c r="C1" s="42"/>
      <c r="D1" s="653" t="s">
        <v>4991</v>
      </c>
      <c r="E1" s="653"/>
      <c r="F1" s="653"/>
      <c r="G1" s="653"/>
    </row>
    <row r="2" spans="1:7" ht="13" x14ac:dyDescent="0.25">
      <c r="A2" s="44" t="s">
        <v>23</v>
      </c>
      <c r="B2" s="44"/>
      <c r="C2" s="45" t="s">
        <v>24</v>
      </c>
      <c r="D2" s="45" t="s">
        <v>25</v>
      </c>
      <c r="E2" s="45" t="s">
        <v>26</v>
      </c>
      <c r="F2" s="45" t="s">
        <v>27</v>
      </c>
      <c r="G2" s="45" t="s">
        <v>28</v>
      </c>
    </row>
    <row r="3" spans="1:7" x14ac:dyDescent="0.25">
      <c r="A3" s="46"/>
      <c r="B3" s="46"/>
      <c r="C3" s="47"/>
      <c r="D3" s="6"/>
      <c r="E3" s="6"/>
      <c r="F3" s="78"/>
      <c r="G3" s="74"/>
    </row>
    <row r="4" spans="1:7" x14ac:dyDescent="0.25">
      <c r="A4" s="161"/>
      <c r="B4" s="161"/>
      <c r="C4" s="62"/>
      <c r="D4" s="16"/>
      <c r="E4" s="16"/>
      <c r="F4" s="160"/>
      <c r="G4" s="159"/>
    </row>
    <row r="5" spans="1:7" ht="13" x14ac:dyDescent="0.25">
      <c r="A5" s="161" t="s">
        <v>4992</v>
      </c>
      <c r="B5" s="161"/>
      <c r="C5" s="81" t="s">
        <v>4993</v>
      </c>
      <c r="D5" s="16"/>
      <c r="E5" s="16"/>
      <c r="F5" s="160"/>
      <c r="G5" s="159"/>
    </row>
    <row r="6" spans="1:7" x14ac:dyDescent="0.25">
      <c r="A6" s="161"/>
      <c r="B6" s="161" t="s">
        <v>4994</v>
      </c>
      <c r="C6" s="82" t="s">
        <v>4995</v>
      </c>
      <c r="D6" s="192" t="s">
        <v>4280</v>
      </c>
      <c r="E6" s="129"/>
      <c r="F6" s="156"/>
      <c r="G6" s="159">
        <f>E6*F6</f>
        <v>0</v>
      </c>
    </row>
    <row r="7" spans="1:7" x14ac:dyDescent="0.25">
      <c r="A7" s="161"/>
      <c r="B7" s="161" t="s">
        <v>4996</v>
      </c>
      <c r="C7" s="58" t="s">
        <v>4997</v>
      </c>
      <c r="D7" s="192" t="s">
        <v>4280</v>
      </c>
      <c r="E7" s="129"/>
      <c r="F7" s="156"/>
      <c r="G7" s="159">
        <f>E7*F7</f>
        <v>0</v>
      </c>
    </row>
    <row r="8" spans="1:7" x14ac:dyDescent="0.25">
      <c r="A8" s="161"/>
      <c r="B8" s="161" t="s">
        <v>4998</v>
      </c>
      <c r="C8" s="82" t="s">
        <v>4999</v>
      </c>
      <c r="D8" s="192" t="s">
        <v>4280</v>
      </c>
      <c r="E8" s="129"/>
      <c r="F8" s="156"/>
      <c r="G8" s="159">
        <f>E8*F8</f>
        <v>0</v>
      </c>
    </row>
    <row r="9" spans="1:7" ht="13" x14ac:dyDescent="0.25">
      <c r="A9" s="161" t="s">
        <v>5000</v>
      </c>
      <c r="B9" s="161"/>
      <c r="C9" s="81" t="s">
        <v>4284</v>
      </c>
      <c r="D9" s="16"/>
      <c r="E9" s="16"/>
      <c r="F9" s="160"/>
      <c r="G9" s="159"/>
    </row>
    <row r="10" spans="1:7" x14ac:dyDescent="0.25">
      <c r="A10" s="161"/>
      <c r="B10" s="161" t="s">
        <v>5001</v>
      </c>
      <c r="C10" s="82" t="s">
        <v>4286</v>
      </c>
      <c r="D10" s="192" t="s">
        <v>4287</v>
      </c>
      <c r="E10" s="129"/>
      <c r="F10" s="156"/>
      <c r="G10" s="159">
        <f>E10*F10</f>
        <v>0</v>
      </c>
    </row>
    <row r="11" spans="1:7" x14ac:dyDescent="0.25">
      <c r="A11" s="161"/>
      <c r="B11" s="161" t="s">
        <v>5002</v>
      </c>
      <c r="C11" s="82" t="s">
        <v>5003</v>
      </c>
      <c r="D11" s="192" t="s">
        <v>4287</v>
      </c>
      <c r="E11" s="129"/>
      <c r="F11" s="156"/>
      <c r="G11" s="159">
        <f>E11*F11</f>
        <v>0</v>
      </c>
    </row>
    <row r="12" spans="1:7" x14ac:dyDescent="0.25">
      <c r="A12" s="161"/>
      <c r="B12" s="161" t="s">
        <v>5004</v>
      </c>
      <c r="C12" s="58" t="s">
        <v>4289</v>
      </c>
      <c r="D12" s="192" t="s">
        <v>4287</v>
      </c>
      <c r="E12" s="129"/>
      <c r="F12" s="156"/>
      <c r="G12" s="159">
        <f>E12*F12</f>
        <v>0</v>
      </c>
    </row>
    <row r="13" spans="1:7" x14ac:dyDescent="0.25">
      <c r="A13" s="161"/>
      <c r="B13" s="161" t="s">
        <v>5005</v>
      </c>
      <c r="C13" s="82" t="s">
        <v>5006</v>
      </c>
      <c r="D13" s="192" t="s">
        <v>4287</v>
      </c>
      <c r="E13" s="129"/>
      <c r="F13" s="156"/>
      <c r="G13" s="159">
        <f>E13*F13</f>
        <v>0</v>
      </c>
    </row>
    <row r="14" spans="1:7" ht="26" x14ac:dyDescent="0.25">
      <c r="A14" s="161" t="s">
        <v>5007</v>
      </c>
      <c r="B14" s="161"/>
      <c r="C14" s="81" t="s">
        <v>5008</v>
      </c>
      <c r="D14" s="192" t="s">
        <v>4287</v>
      </c>
      <c r="E14" s="129"/>
      <c r="F14" s="156"/>
      <c r="G14" s="159">
        <f>E14*F14</f>
        <v>0</v>
      </c>
    </row>
    <row r="15" spans="1:7" ht="13" x14ac:dyDescent="0.25">
      <c r="A15" s="161"/>
      <c r="B15" s="161"/>
      <c r="C15" s="81"/>
      <c r="D15" s="16"/>
      <c r="E15" s="16"/>
      <c r="F15" s="160"/>
      <c r="G15" s="159"/>
    </row>
    <row r="16" spans="1:7" x14ac:dyDescent="0.25">
      <c r="A16" s="161"/>
      <c r="B16" s="161"/>
      <c r="C16" s="82"/>
      <c r="D16" s="16"/>
      <c r="E16" s="16"/>
      <c r="F16" s="160"/>
      <c r="G16" s="159"/>
    </row>
    <row r="17" spans="1:7" x14ac:dyDescent="0.25">
      <c r="A17" s="205"/>
      <c r="B17" s="205"/>
      <c r="C17" s="206"/>
      <c r="D17" s="203"/>
      <c r="E17" s="191"/>
      <c r="F17" s="215"/>
      <c r="G17" s="214"/>
    </row>
    <row r="18" spans="1:7" x14ac:dyDescent="0.25">
      <c r="A18" s="136" t="s">
        <v>172</v>
      </c>
      <c r="B18" s="136"/>
      <c r="C18" s="136"/>
      <c r="D18" s="210"/>
      <c r="E18" s="154"/>
      <c r="F18" s="166"/>
      <c r="G18" s="141">
        <f>SUM(G5:G17)</f>
        <v>0</v>
      </c>
    </row>
    <row r="19" spans="1:7" x14ac:dyDescent="0.25">
      <c r="D19" s="200"/>
    </row>
    <row r="1048294" spans="4:4" x14ac:dyDescent="0.25">
      <c r="D1048294"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8DA1-3E98-419F-B102-995C26084209}">
  <sheetPr codeName="Sheet8"/>
  <dimension ref="A1:N150"/>
  <sheetViews>
    <sheetView view="pageBreakPreview" zoomScale="107" zoomScaleNormal="83" zoomScaleSheetLayoutView="86" workbookViewId="0">
      <selection activeCell="F41" sqref="F41"/>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18.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14" ht="48" customHeight="1" x14ac:dyDescent="0.25">
      <c r="A1" s="41" t="s">
        <v>587</v>
      </c>
      <c r="B1" s="42"/>
      <c r="C1" s="42"/>
      <c r="D1" s="42"/>
      <c r="E1" s="653" t="s">
        <v>588</v>
      </c>
      <c r="F1" s="653"/>
      <c r="G1" s="653"/>
      <c r="H1" s="653"/>
    </row>
    <row r="2" spans="1:14" ht="13" x14ac:dyDescent="0.3">
      <c r="A2" s="44" t="s">
        <v>23</v>
      </c>
      <c r="B2" s="44"/>
      <c r="C2" s="93"/>
      <c r="D2" s="45" t="s">
        <v>24</v>
      </c>
      <c r="E2" s="45" t="s">
        <v>25</v>
      </c>
      <c r="F2" s="45" t="s">
        <v>26</v>
      </c>
      <c r="G2" s="45" t="s">
        <v>27</v>
      </c>
      <c r="H2" s="45" t="s">
        <v>28</v>
      </c>
      <c r="I2" s="254" t="s">
        <v>29</v>
      </c>
    </row>
    <row r="3" spans="1:14" x14ac:dyDescent="0.25">
      <c r="A3" s="46"/>
      <c r="B3" s="46"/>
      <c r="C3" s="94"/>
      <c r="D3" s="47"/>
      <c r="E3" s="48"/>
      <c r="F3" s="48"/>
      <c r="G3" s="47"/>
      <c r="H3" s="47"/>
    </row>
    <row r="4" spans="1:14" x14ac:dyDescent="0.25">
      <c r="A4" s="49"/>
      <c r="B4" s="49"/>
      <c r="C4" s="95"/>
      <c r="D4" s="47"/>
      <c r="E4" s="48"/>
      <c r="F4" s="48"/>
      <c r="G4" s="47"/>
      <c r="H4" s="47"/>
    </row>
    <row r="5" spans="1:14" ht="26" x14ac:dyDescent="0.3">
      <c r="A5" s="50" t="s">
        <v>589</v>
      </c>
      <c r="B5" s="46"/>
      <c r="C5" s="46"/>
      <c r="D5" s="99" t="s">
        <v>590</v>
      </c>
      <c r="E5" s="6"/>
      <c r="F5" s="6"/>
      <c r="G5" s="5"/>
      <c r="H5" s="76"/>
    </row>
    <row r="6" spans="1:14" x14ac:dyDescent="0.25">
      <c r="A6" s="46"/>
      <c r="B6" s="50" t="s">
        <v>591</v>
      </c>
      <c r="C6" s="46"/>
      <c r="D6" s="82" t="s">
        <v>592</v>
      </c>
      <c r="E6" s="11" t="s">
        <v>42</v>
      </c>
      <c r="F6" s="11" t="s">
        <v>43</v>
      </c>
      <c r="G6" s="89" t="s">
        <v>44</v>
      </c>
      <c r="H6" s="52"/>
    </row>
    <row r="7" spans="1:14" ht="25" x14ac:dyDescent="0.25">
      <c r="A7" s="46"/>
      <c r="B7" s="50" t="s">
        <v>593</v>
      </c>
      <c r="C7" s="46"/>
      <c r="D7" s="82" t="s">
        <v>594</v>
      </c>
      <c r="E7" s="27" t="s">
        <v>169</v>
      </c>
      <c r="F7" s="11" t="s">
        <v>190</v>
      </c>
      <c r="G7" s="11" t="s">
        <v>332</v>
      </c>
      <c r="H7" s="52"/>
    </row>
    <row r="8" spans="1:14" ht="25" x14ac:dyDescent="0.25">
      <c r="A8" s="46"/>
      <c r="B8" s="50" t="s">
        <v>595</v>
      </c>
      <c r="C8" s="50"/>
      <c r="D8" s="82" t="s">
        <v>596</v>
      </c>
      <c r="E8" s="27" t="s">
        <v>91</v>
      </c>
      <c r="F8" s="78">
        <f>H7</f>
        <v>0</v>
      </c>
      <c r="G8" s="537">
        <v>0.01</v>
      </c>
      <c r="H8" s="74">
        <f>G8*F8</f>
        <v>0</v>
      </c>
    </row>
    <row r="9" spans="1:14" ht="25" hidden="1" x14ac:dyDescent="0.25">
      <c r="A9" s="46"/>
      <c r="B9" s="50" t="s">
        <v>597</v>
      </c>
      <c r="C9" s="50"/>
      <c r="D9" s="82" t="s">
        <v>598</v>
      </c>
      <c r="E9" s="27" t="s">
        <v>86</v>
      </c>
      <c r="F9" s="11" t="s">
        <v>87</v>
      </c>
      <c r="G9" s="89" t="s">
        <v>88</v>
      </c>
      <c r="H9" s="52"/>
    </row>
    <row r="10" spans="1:14" ht="25" hidden="1" x14ac:dyDescent="0.25">
      <c r="A10" s="46"/>
      <c r="B10" s="50" t="s">
        <v>599</v>
      </c>
      <c r="C10" s="50"/>
      <c r="D10" s="82" t="s">
        <v>600</v>
      </c>
      <c r="E10" s="27" t="s">
        <v>91</v>
      </c>
      <c r="F10" s="78">
        <f>H9</f>
        <v>0</v>
      </c>
      <c r="G10" s="537"/>
      <c r="H10" s="74">
        <f>G10*F10</f>
        <v>0</v>
      </c>
    </row>
    <row r="11" spans="1:14" ht="26" x14ac:dyDescent="0.25">
      <c r="A11" s="50" t="s">
        <v>601</v>
      </c>
      <c r="B11" s="50"/>
      <c r="C11" s="50"/>
      <c r="D11" s="81" t="s">
        <v>602</v>
      </c>
      <c r="E11" s="27"/>
      <c r="F11" s="6"/>
      <c r="G11" s="6"/>
      <c r="H11" s="74"/>
      <c r="L11" s="223" t="s">
        <v>603</v>
      </c>
      <c r="M11" s="43">
        <v>2000</v>
      </c>
      <c r="N11" s="223" t="s">
        <v>604</v>
      </c>
    </row>
    <row r="12" spans="1:14" ht="26" x14ac:dyDescent="0.25">
      <c r="A12" s="46"/>
      <c r="B12" s="50" t="s">
        <v>605</v>
      </c>
      <c r="C12" s="50"/>
      <c r="D12" s="234" t="s">
        <v>606</v>
      </c>
      <c r="E12" s="27" t="s">
        <v>169</v>
      </c>
      <c r="F12" s="11" t="s">
        <v>190</v>
      </c>
      <c r="G12" s="11" t="s">
        <v>332</v>
      </c>
      <c r="H12" s="52"/>
      <c r="L12" s="223" t="s">
        <v>607</v>
      </c>
      <c r="M12" s="43">
        <v>0.5</v>
      </c>
      <c r="N12" s="223" t="s">
        <v>604</v>
      </c>
    </row>
    <row r="13" spans="1:14" ht="25" x14ac:dyDescent="0.25">
      <c r="A13" s="46"/>
      <c r="B13" s="50" t="s">
        <v>608</v>
      </c>
      <c r="C13" s="50"/>
      <c r="D13" s="82" t="s">
        <v>609</v>
      </c>
      <c r="E13" s="27" t="s">
        <v>91</v>
      </c>
      <c r="F13" s="78">
        <f>H12</f>
        <v>0</v>
      </c>
      <c r="G13" s="537"/>
      <c r="H13" s="74">
        <f>G13*F13</f>
        <v>0</v>
      </c>
    </row>
    <row r="14" spans="1:14" x14ac:dyDescent="0.25">
      <c r="A14" s="46"/>
      <c r="B14" s="50" t="s">
        <v>610</v>
      </c>
      <c r="C14" s="50"/>
      <c r="D14" s="82" t="s">
        <v>611</v>
      </c>
      <c r="E14" s="27" t="s">
        <v>169</v>
      </c>
      <c r="F14" s="11" t="s">
        <v>190</v>
      </c>
      <c r="G14" s="11" t="s">
        <v>332</v>
      </c>
      <c r="H14" s="52"/>
    </row>
    <row r="15" spans="1:14" ht="25" x14ac:dyDescent="0.25">
      <c r="A15" s="46"/>
      <c r="B15" s="50" t="s">
        <v>612</v>
      </c>
      <c r="C15" s="50"/>
      <c r="D15" s="82" t="s">
        <v>613</v>
      </c>
      <c r="E15" s="27" t="s">
        <v>91</v>
      </c>
      <c r="F15" s="78">
        <f>H14</f>
        <v>0</v>
      </c>
      <c r="G15" s="537">
        <v>0.01</v>
      </c>
      <c r="H15" s="74">
        <f>G15*F15</f>
        <v>0</v>
      </c>
    </row>
    <row r="16" spans="1:14" ht="25" x14ac:dyDescent="0.25">
      <c r="A16" s="46"/>
      <c r="B16" s="50" t="s">
        <v>614</v>
      </c>
      <c r="C16" s="50"/>
      <c r="D16" s="62" t="s">
        <v>615</v>
      </c>
      <c r="E16" s="27" t="s">
        <v>434</v>
      </c>
      <c r="F16" s="48"/>
      <c r="G16" s="48">
        <v>100</v>
      </c>
      <c r="H16" s="74">
        <f>F16*G16</f>
        <v>0</v>
      </c>
    </row>
    <row r="17" spans="1:9" ht="13" x14ac:dyDescent="0.25">
      <c r="A17" s="50" t="s">
        <v>616</v>
      </c>
      <c r="B17" s="50"/>
      <c r="C17" s="50"/>
      <c r="D17" s="81" t="s">
        <v>617</v>
      </c>
      <c r="E17" s="27" t="s">
        <v>42</v>
      </c>
      <c r="F17" s="11" t="s">
        <v>43</v>
      </c>
      <c r="G17" s="89" t="s">
        <v>44</v>
      </c>
      <c r="H17" s="52"/>
    </row>
    <row r="18" spans="1:9" ht="26" hidden="1" x14ac:dyDescent="0.25">
      <c r="A18" s="50" t="s">
        <v>618</v>
      </c>
      <c r="B18" s="50"/>
      <c r="C18" s="50"/>
      <c r="D18" s="81" t="s">
        <v>619</v>
      </c>
      <c r="E18" s="27"/>
      <c r="F18" s="6"/>
      <c r="G18" s="6"/>
      <c r="H18" s="74"/>
    </row>
    <row r="19" spans="1:9" hidden="1" x14ac:dyDescent="0.25">
      <c r="A19" s="46"/>
      <c r="B19" s="50" t="s">
        <v>620</v>
      </c>
      <c r="C19" s="50"/>
      <c r="D19" s="82" t="s">
        <v>621</v>
      </c>
      <c r="E19" s="27" t="s">
        <v>169</v>
      </c>
      <c r="F19" s="11" t="s">
        <v>190</v>
      </c>
      <c r="G19" s="11" t="s">
        <v>332</v>
      </c>
      <c r="H19" s="52"/>
    </row>
    <row r="20" spans="1:9" ht="25" hidden="1" x14ac:dyDescent="0.25">
      <c r="A20" s="46"/>
      <c r="B20" s="50" t="s">
        <v>622</v>
      </c>
      <c r="C20" s="50"/>
      <c r="D20" s="59" t="s">
        <v>623</v>
      </c>
      <c r="E20" s="27" t="s">
        <v>91</v>
      </c>
      <c r="F20" s="78">
        <f>H19</f>
        <v>0</v>
      </c>
      <c r="G20" s="537"/>
      <c r="H20" s="74">
        <f>G20*F20</f>
        <v>0</v>
      </c>
    </row>
    <row r="21" spans="1:9" ht="26" x14ac:dyDescent="0.3">
      <c r="A21" s="50" t="s">
        <v>624</v>
      </c>
      <c r="B21" s="50"/>
      <c r="C21" s="50"/>
      <c r="D21" s="99" t="s">
        <v>625</v>
      </c>
      <c r="E21" s="27" t="s">
        <v>42</v>
      </c>
      <c r="F21" s="11" t="s">
        <v>43</v>
      </c>
      <c r="G21" s="89" t="s">
        <v>44</v>
      </c>
      <c r="H21" s="52"/>
    </row>
    <row r="22" spans="1:9" ht="13" hidden="1" x14ac:dyDescent="0.25">
      <c r="A22" s="50" t="s">
        <v>626</v>
      </c>
      <c r="B22" s="50"/>
      <c r="C22" s="50"/>
      <c r="D22" s="81" t="s">
        <v>627</v>
      </c>
      <c r="E22" s="27"/>
      <c r="F22" s="6"/>
      <c r="G22" s="6"/>
      <c r="H22" s="74"/>
    </row>
    <row r="23" spans="1:9" hidden="1" x14ac:dyDescent="0.25">
      <c r="A23" s="46"/>
      <c r="B23" s="50" t="s">
        <v>628</v>
      </c>
      <c r="C23" s="50"/>
      <c r="D23" s="62" t="s">
        <v>629</v>
      </c>
      <c r="E23" s="27"/>
      <c r="F23" s="6"/>
      <c r="G23" s="6"/>
      <c r="H23" s="74"/>
    </row>
    <row r="24" spans="1:9" ht="14.5" hidden="1" x14ac:dyDescent="0.25">
      <c r="A24" s="46"/>
      <c r="B24" s="50"/>
      <c r="C24" s="50" t="s">
        <v>125</v>
      </c>
      <c r="D24" s="82" t="s">
        <v>630</v>
      </c>
      <c r="E24" s="27" t="s">
        <v>434</v>
      </c>
      <c r="F24" s="48"/>
      <c r="G24" s="48">
        <v>105</v>
      </c>
      <c r="H24" s="74">
        <f>F24*G24</f>
        <v>0</v>
      </c>
    </row>
    <row r="25" spans="1:9" ht="14.5" hidden="1" x14ac:dyDescent="0.25">
      <c r="A25" s="46"/>
      <c r="B25" s="50"/>
      <c r="C25" s="50" t="s">
        <v>128</v>
      </c>
      <c r="D25" s="82" t="s">
        <v>631</v>
      </c>
      <c r="E25" s="27" t="s">
        <v>434</v>
      </c>
      <c r="F25" s="48"/>
      <c r="G25" s="48">
        <v>145</v>
      </c>
      <c r="H25" s="74">
        <f>F25*G25</f>
        <v>0</v>
      </c>
    </row>
    <row r="26" spans="1:9" ht="25" hidden="1" x14ac:dyDescent="0.25">
      <c r="A26" s="46"/>
      <c r="B26" s="50"/>
      <c r="C26" s="50" t="s">
        <v>17</v>
      </c>
      <c r="D26" s="82" t="s">
        <v>632</v>
      </c>
      <c r="E26" s="27" t="s">
        <v>434</v>
      </c>
      <c r="F26" s="48"/>
      <c r="G26" s="48">
        <v>225</v>
      </c>
      <c r="H26" s="74">
        <f>F26*G26</f>
        <v>0</v>
      </c>
      <c r="I26" s="255" t="s">
        <v>37</v>
      </c>
    </row>
    <row r="27" spans="1:9" hidden="1" x14ac:dyDescent="0.25">
      <c r="A27" s="46"/>
      <c r="B27" s="50" t="s">
        <v>633</v>
      </c>
      <c r="C27" s="50"/>
      <c r="D27" s="82" t="s">
        <v>634</v>
      </c>
      <c r="E27" s="27"/>
      <c r="F27" s="6"/>
      <c r="G27" s="6"/>
      <c r="H27" s="74"/>
    </row>
    <row r="28" spans="1:9" ht="14.5" hidden="1" x14ac:dyDescent="0.25">
      <c r="A28" s="46"/>
      <c r="B28" s="50"/>
      <c r="C28" s="50" t="s">
        <v>125</v>
      </c>
      <c r="D28" s="82" t="s">
        <v>630</v>
      </c>
      <c r="E28" s="27" t="s">
        <v>434</v>
      </c>
      <c r="F28" s="48"/>
      <c r="G28" s="48"/>
      <c r="H28" s="74">
        <f>F28*G28</f>
        <v>0</v>
      </c>
    </row>
    <row r="29" spans="1:9" ht="14.5" hidden="1" x14ac:dyDescent="0.25">
      <c r="A29" s="46"/>
      <c r="B29" s="50"/>
      <c r="C29" s="50" t="s">
        <v>128</v>
      </c>
      <c r="D29" s="82" t="s">
        <v>631</v>
      </c>
      <c r="E29" s="27" t="s">
        <v>434</v>
      </c>
      <c r="F29" s="48"/>
      <c r="G29" s="48"/>
      <c r="H29" s="74">
        <f>F29*G29</f>
        <v>0</v>
      </c>
    </row>
    <row r="30" spans="1:9" ht="25" hidden="1" x14ac:dyDescent="0.25">
      <c r="A30" s="46"/>
      <c r="B30" s="50"/>
      <c r="C30" s="50" t="s">
        <v>17</v>
      </c>
      <c r="D30" s="82" t="s">
        <v>635</v>
      </c>
      <c r="E30" s="27" t="s">
        <v>434</v>
      </c>
      <c r="F30" s="48"/>
      <c r="G30" s="48"/>
      <c r="H30" s="74">
        <f>F30*G30</f>
        <v>0</v>
      </c>
      <c r="I30" s="255" t="s">
        <v>37</v>
      </c>
    </row>
    <row r="31" spans="1:9" ht="25.5" hidden="1" customHeight="1" x14ac:dyDescent="0.25">
      <c r="A31" s="46"/>
      <c r="B31" s="50" t="s">
        <v>636</v>
      </c>
      <c r="C31" s="50"/>
      <c r="D31" s="82" t="s">
        <v>637</v>
      </c>
      <c r="E31" s="27"/>
      <c r="F31" s="6"/>
      <c r="G31" s="6"/>
      <c r="H31" s="74"/>
    </row>
    <row r="32" spans="1:9" ht="14.5" hidden="1" x14ac:dyDescent="0.25">
      <c r="A32" s="46"/>
      <c r="B32" s="50"/>
      <c r="C32" s="50" t="s">
        <v>125</v>
      </c>
      <c r="D32" s="82" t="s">
        <v>630</v>
      </c>
      <c r="E32" s="27" t="s">
        <v>434</v>
      </c>
      <c r="F32" s="48"/>
      <c r="G32" s="48"/>
      <c r="H32" s="74">
        <f>F32*G32</f>
        <v>0</v>
      </c>
    </row>
    <row r="33" spans="1:9" ht="14.5" hidden="1" x14ac:dyDescent="0.25">
      <c r="A33" s="46"/>
      <c r="B33" s="50"/>
      <c r="C33" s="50" t="s">
        <v>128</v>
      </c>
      <c r="D33" s="82" t="s">
        <v>631</v>
      </c>
      <c r="E33" s="27" t="s">
        <v>434</v>
      </c>
      <c r="F33" s="48"/>
      <c r="G33" s="48"/>
      <c r="H33" s="74">
        <f>F33*G33</f>
        <v>0</v>
      </c>
    </row>
    <row r="34" spans="1:9" ht="25" hidden="1" x14ac:dyDescent="0.25">
      <c r="A34" s="46"/>
      <c r="B34" s="50"/>
      <c r="C34" s="50" t="s">
        <v>17</v>
      </c>
      <c r="D34" s="82" t="s">
        <v>635</v>
      </c>
      <c r="E34" s="27" t="s">
        <v>434</v>
      </c>
      <c r="F34" s="48"/>
      <c r="G34" s="48"/>
      <c r="H34" s="74">
        <f>F34*G34</f>
        <v>0</v>
      </c>
      <c r="I34" s="255" t="s">
        <v>37</v>
      </c>
    </row>
    <row r="35" spans="1:9" ht="26" hidden="1" x14ac:dyDescent="0.25">
      <c r="A35" s="50" t="s">
        <v>638</v>
      </c>
      <c r="B35" s="50"/>
      <c r="C35" s="50"/>
      <c r="D35" s="81" t="s">
        <v>639</v>
      </c>
      <c r="E35" s="27"/>
      <c r="F35" s="6"/>
      <c r="G35" s="6"/>
      <c r="H35" s="74"/>
    </row>
    <row r="36" spans="1:9" ht="14.5" hidden="1" x14ac:dyDescent="0.25">
      <c r="A36" s="46"/>
      <c r="B36" s="50" t="s">
        <v>640</v>
      </c>
      <c r="C36" s="50"/>
      <c r="D36" s="82" t="s">
        <v>641</v>
      </c>
      <c r="E36" s="27" t="s">
        <v>434</v>
      </c>
      <c r="F36" s="48"/>
      <c r="G36" s="48">
        <v>550</v>
      </c>
      <c r="H36" s="74">
        <f>F36*G36</f>
        <v>0</v>
      </c>
    </row>
    <row r="37" spans="1:9" ht="14.5" hidden="1" x14ac:dyDescent="0.25">
      <c r="A37" s="46"/>
      <c r="B37" s="50" t="s">
        <v>642</v>
      </c>
      <c r="C37" s="50"/>
      <c r="D37" s="82" t="s">
        <v>643</v>
      </c>
      <c r="E37" s="27" t="s">
        <v>434</v>
      </c>
      <c r="F37" s="48"/>
      <c r="G37" s="48">
        <v>550</v>
      </c>
      <c r="H37" s="74">
        <f>F37*G37</f>
        <v>0</v>
      </c>
    </row>
    <row r="38" spans="1:9" ht="26" hidden="1" x14ac:dyDescent="0.25">
      <c r="A38" s="50" t="s">
        <v>644</v>
      </c>
      <c r="B38" s="50"/>
      <c r="C38" s="50"/>
      <c r="D38" s="81" t="s">
        <v>645</v>
      </c>
      <c r="E38" s="27" t="s">
        <v>434</v>
      </c>
      <c r="F38" s="48"/>
      <c r="G38" s="48"/>
      <c r="H38" s="74">
        <f>F38*G38</f>
        <v>0</v>
      </c>
    </row>
    <row r="39" spans="1:9" ht="26" x14ac:dyDescent="0.25">
      <c r="A39" s="50" t="s">
        <v>646</v>
      </c>
      <c r="B39" s="50"/>
      <c r="C39" s="50"/>
      <c r="D39" s="81" t="s">
        <v>647</v>
      </c>
      <c r="E39" s="27"/>
      <c r="F39" s="6"/>
      <c r="G39" s="6"/>
      <c r="H39" s="74"/>
    </row>
    <row r="40" spans="1:9" ht="13" x14ac:dyDescent="0.25">
      <c r="A40" s="46"/>
      <c r="B40" s="50" t="s">
        <v>648</v>
      </c>
      <c r="C40" s="50"/>
      <c r="D40" s="234" t="s">
        <v>649</v>
      </c>
      <c r="E40" s="27"/>
      <c r="F40" s="6"/>
      <c r="G40" s="6"/>
      <c r="H40" s="74"/>
    </row>
    <row r="41" spans="1:9" ht="14.5" x14ac:dyDescent="0.25">
      <c r="A41" s="46"/>
      <c r="B41" s="50"/>
      <c r="C41" s="50" t="s">
        <v>125</v>
      </c>
      <c r="D41" s="82" t="s">
        <v>630</v>
      </c>
      <c r="E41" s="27" t="s">
        <v>434</v>
      </c>
      <c r="F41" s="48"/>
      <c r="G41" s="48">
        <v>500</v>
      </c>
      <c r="H41" s="74">
        <f>F41*G41</f>
        <v>0</v>
      </c>
    </row>
    <row r="42" spans="1:9" ht="14.5" hidden="1" x14ac:dyDescent="0.25">
      <c r="A42" s="46"/>
      <c r="B42" s="50"/>
      <c r="C42" s="50" t="s">
        <v>128</v>
      </c>
      <c r="D42" s="82" t="s">
        <v>650</v>
      </c>
      <c r="E42" s="27" t="s">
        <v>434</v>
      </c>
      <c r="F42" s="48"/>
      <c r="G42" s="48"/>
      <c r="H42" s="74">
        <f>F42*G42</f>
        <v>0</v>
      </c>
    </row>
    <row r="43" spans="1:9" ht="26" hidden="1" x14ac:dyDescent="0.25">
      <c r="A43" s="46"/>
      <c r="B43" s="50" t="s">
        <v>651</v>
      </c>
      <c r="C43" s="50"/>
      <c r="D43" s="230" t="s">
        <v>652</v>
      </c>
      <c r="E43" s="27"/>
      <c r="F43" s="6"/>
      <c r="G43" s="6"/>
      <c r="H43" s="74"/>
    </row>
    <row r="44" spans="1:9" ht="14.5" hidden="1" x14ac:dyDescent="0.25">
      <c r="A44" s="46"/>
      <c r="B44" s="50"/>
      <c r="C44" s="50" t="s">
        <v>125</v>
      </c>
      <c r="D44" s="230" t="s">
        <v>630</v>
      </c>
      <c r="E44" s="27" t="s">
        <v>434</v>
      </c>
      <c r="F44" s="48"/>
      <c r="G44" s="48"/>
      <c r="H44" s="74">
        <f>F44*G44</f>
        <v>0</v>
      </c>
    </row>
    <row r="45" spans="1:9" ht="14.5" hidden="1" x14ac:dyDescent="0.25">
      <c r="A45" s="46"/>
      <c r="B45" s="50"/>
      <c r="C45" s="50" t="s">
        <v>128</v>
      </c>
      <c r="D45" s="230" t="s">
        <v>650</v>
      </c>
      <c r="E45" s="27" t="s">
        <v>434</v>
      </c>
      <c r="F45" s="48"/>
      <c r="G45" s="48"/>
      <c r="H45" s="74">
        <f>F45*G45</f>
        <v>0</v>
      </c>
    </row>
    <row r="46" spans="1:9" ht="26" hidden="1" x14ac:dyDescent="0.25">
      <c r="A46" s="46"/>
      <c r="B46" s="50" t="s">
        <v>653</v>
      </c>
      <c r="C46" s="50"/>
      <c r="D46" s="230" t="s">
        <v>654</v>
      </c>
      <c r="E46" s="27"/>
      <c r="F46" s="6"/>
      <c r="G46" s="6"/>
      <c r="H46" s="74"/>
    </row>
    <row r="47" spans="1:9" ht="14.5" hidden="1" x14ac:dyDescent="0.25">
      <c r="A47" s="46"/>
      <c r="B47" s="50"/>
      <c r="C47" s="50" t="s">
        <v>125</v>
      </c>
      <c r="D47" s="82" t="s">
        <v>630</v>
      </c>
      <c r="E47" s="27" t="s">
        <v>434</v>
      </c>
      <c r="F47" s="48"/>
      <c r="G47" s="48">
        <v>135</v>
      </c>
      <c r="H47" s="74">
        <f>F47*G47</f>
        <v>0</v>
      </c>
    </row>
    <row r="48" spans="1:9" ht="14.5" hidden="1" x14ac:dyDescent="0.25">
      <c r="A48" s="46"/>
      <c r="B48" s="50"/>
      <c r="C48" s="50" t="s">
        <v>128</v>
      </c>
      <c r="D48" s="82" t="s">
        <v>650</v>
      </c>
      <c r="E48" s="27" t="s">
        <v>434</v>
      </c>
      <c r="F48" s="48"/>
      <c r="G48" s="48"/>
      <c r="H48" s="74">
        <f>F48*G48</f>
        <v>0</v>
      </c>
    </row>
    <row r="49" spans="1:9" ht="26" hidden="1" x14ac:dyDescent="0.25">
      <c r="A49" s="46"/>
      <c r="B49" s="50" t="s">
        <v>655</v>
      </c>
      <c r="C49" s="50"/>
      <c r="D49" s="230" t="s">
        <v>656</v>
      </c>
      <c r="E49" s="27"/>
      <c r="F49" s="6"/>
      <c r="G49" s="6"/>
      <c r="H49" s="74"/>
    </row>
    <row r="50" spans="1:9" ht="14.5" hidden="1" x14ac:dyDescent="0.25">
      <c r="A50" s="46"/>
      <c r="B50" s="50"/>
      <c r="C50" s="50" t="s">
        <v>125</v>
      </c>
      <c r="D50" s="82" t="s">
        <v>630</v>
      </c>
      <c r="E50" s="27" t="s">
        <v>434</v>
      </c>
      <c r="F50" s="48"/>
      <c r="G50" s="48"/>
      <c r="H50" s="74">
        <f>F50*G50</f>
        <v>0</v>
      </c>
    </row>
    <row r="51" spans="1:9" ht="14.5" hidden="1" x14ac:dyDescent="0.25">
      <c r="A51" s="46"/>
      <c r="B51" s="50"/>
      <c r="C51" s="50" t="s">
        <v>128</v>
      </c>
      <c r="D51" s="82" t="s">
        <v>650</v>
      </c>
      <c r="E51" s="27" t="s">
        <v>434</v>
      </c>
      <c r="F51" s="48"/>
      <c r="G51" s="48"/>
      <c r="H51" s="74">
        <f>F51*G51</f>
        <v>0</v>
      </c>
    </row>
    <row r="52" spans="1:9" ht="26" hidden="1" x14ac:dyDescent="0.25">
      <c r="A52" s="50" t="s">
        <v>657</v>
      </c>
      <c r="B52" s="50"/>
      <c r="C52" s="50"/>
      <c r="D52" s="56" t="s">
        <v>658</v>
      </c>
      <c r="E52" s="27"/>
      <c r="F52" s="6"/>
      <c r="G52" s="6"/>
      <c r="H52" s="74"/>
    </row>
    <row r="53" spans="1:9" ht="14.5" hidden="1" x14ac:dyDescent="0.25">
      <c r="A53" s="46"/>
      <c r="B53" s="50" t="s">
        <v>659</v>
      </c>
      <c r="C53" s="50"/>
      <c r="D53" s="58" t="s">
        <v>660</v>
      </c>
      <c r="E53" s="27" t="s">
        <v>434</v>
      </c>
      <c r="F53" s="48"/>
      <c r="G53" s="48"/>
      <c r="H53" s="74">
        <f>F53*G53</f>
        <v>0</v>
      </c>
    </row>
    <row r="54" spans="1:9" ht="14.5" hidden="1" x14ac:dyDescent="0.25">
      <c r="A54" s="46"/>
      <c r="B54" s="50" t="s">
        <v>661</v>
      </c>
      <c r="C54" s="50"/>
      <c r="D54" s="82" t="s">
        <v>662</v>
      </c>
      <c r="E54" s="27" t="s">
        <v>434</v>
      </c>
      <c r="F54" s="48"/>
      <c r="G54" s="48"/>
      <c r="H54" s="74">
        <f>F54*G54</f>
        <v>0</v>
      </c>
    </row>
    <row r="55" spans="1:9" ht="13" hidden="1" x14ac:dyDescent="0.25">
      <c r="A55" s="50" t="s">
        <v>663</v>
      </c>
      <c r="B55" s="50"/>
      <c r="C55" s="50"/>
      <c r="D55" s="235" t="s">
        <v>664</v>
      </c>
      <c r="E55" s="27"/>
      <c r="F55" s="6"/>
      <c r="G55" s="6"/>
      <c r="H55" s="74"/>
    </row>
    <row r="56" spans="1:9" ht="38.5" hidden="1" x14ac:dyDescent="0.25">
      <c r="A56" s="50"/>
      <c r="B56" s="50" t="s">
        <v>665</v>
      </c>
      <c r="C56" s="50"/>
      <c r="D56" s="234" t="s">
        <v>666</v>
      </c>
      <c r="E56" s="27"/>
      <c r="F56" s="6"/>
      <c r="G56" s="6"/>
      <c r="H56" s="74"/>
    </row>
    <row r="57" spans="1:9" ht="14.5" hidden="1" x14ac:dyDescent="0.25">
      <c r="A57" s="50"/>
      <c r="B57" s="50"/>
      <c r="C57" s="50" t="s">
        <v>125</v>
      </c>
      <c r="D57" s="234" t="s">
        <v>667</v>
      </c>
      <c r="E57" s="27" t="s">
        <v>434</v>
      </c>
      <c r="F57" s="48"/>
      <c r="G57" s="48">
        <v>175</v>
      </c>
      <c r="H57" s="74">
        <f>F57*G57</f>
        <v>0</v>
      </c>
    </row>
    <row r="58" spans="1:9" ht="14.5" hidden="1" x14ac:dyDescent="0.25">
      <c r="A58" s="50"/>
      <c r="B58" s="50"/>
      <c r="C58" s="50" t="s">
        <v>128</v>
      </c>
      <c r="D58" s="234" t="s">
        <v>668</v>
      </c>
      <c r="E58" s="27" t="s">
        <v>434</v>
      </c>
      <c r="F58" s="48"/>
      <c r="G58" s="48"/>
      <c r="H58" s="74">
        <f>F58*G58</f>
        <v>0</v>
      </c>
    </row>
    <row r="59" spans="1:9" ht="14.5" hidden="1" x14ac:dyDescent="0.25">
      <c r="A59" s="50"/>
      <c r="B59" s="50"/>
      <c r="C59" s="50" t="s">
        <v>17</v>
      </c>
      <c r="D59" s="234" t="s">
        <v>669</v>
      </c>
      <c r="E59" s="27" t="s">
        <v>434</v>
      </c>
      <c r="F59" s="48"/>
      <c r="G59" s="48"/>
      <c r="H59" s="74">
        <f>F59*G59</f>
        <v>0</v>
      </c>
    </row>
    <row r="60" spans="1:9" ht="14.5" hidden="1" x14ac:dyDescent="0.25">
      <c r="A60" s="50"/>
      <c r="B60" s="50"/>
      <c r="C60" s="50" t="s">
        <v>18</v>
      </c>
      <c r="D60" s="234" t="s">
        <v>670</v>
      </c>
      <c r="E60" s="27" t="s">
        <v>434</v>
      </c>
      <c r="F60" s="48"/>
      <c r="G60" s="48"/>
      <c r="H60" s="74">
        <f>F60*G60</f>
        <v>0</v>
      </c>
    </row>
    <row r="61" spans="1:9" ht="14.25" hidden="1" customHeight="1" x14ac:dyDescent="0.25">
      <c r="A61" s="50"/>
      <c r="B61" s="50"/>
      <c r="C61" s="50" t="s">
        <v>19</v>
      </c>
      <c r="D61" s="234" t="s">
        <v>671</v>
      </c>
      <c r="E61" s="27" t="s">
        <v>434</v>
      </c>
      <c r="F61" s="48"/>
      <c r="G61" s="48"/>
      <c r="H61" s="74">
        <f>F61*G61</f>
        <v>0</v>
      </c>
      <c r="I61" s="255" t="s">
        <v>37</v>
      </c>
    </row>
    <row r="62" spans="1:9" ht="51.5" hidden="1" x14ac:dyDescent="0.25">
      <c r="A62" s="50"/>
      <c r="B62" s="50" t="s">
        <v>672</v>
      </c>
      <c r="C62" s="50"/>
      <c r="D62" s="234" t="s">
        <v>673</v>
      </c>
      <c r="E62" s="27"/>
      <c r="F62" s="6"/>
      <c r="G62" s="6"/>
      <c r="H62" s="74"/>
    </row>
    <row r="63" spans="1:9" ht="14.5" hidden="1" x14ac:dyDescent="0.25">
      <c r="A63" s="50"/>
      <c r="B63" s="50"/>
      <c r="C63" s="50" t="s">
        <v>125</v>
      </c>
      <c r="D63" s="234" t="s">
        <v>667</v>
      </c>
      <c r="E63" s="27" t="s">
        <v>434</v>
      </c>
      <c r="F63" s="48"/>
      <c r="G63" s="48">
        <v>200</v>
      </c>
      <c r="H63" s="74">
        <f>F63*G63</f>
        <v>0</v>
      </c>
    </row>
    <row r="64" spans="1:9" ht="14.5" hidden="1" x14ac:dyDescent="0.25">
      <c r="A64" s="50"/>
      <c r="B64" s="50"/>
      <c r="C64" s="50" t="s">
        <v>128</v>
      </c>
      <c r="D64" s="234" t="s">
        <v>668</v>
      </c>
      <c r="E64" s="27" t="s">
        <v>434</v>
      </c>
      <c r="F64" s="48"/>
      <c r="G64" s="48"/>
      <c r="H64" s="74">
        <f>F64*G64</f>
        <v>0</v>
      </c>
    </row>
    <row r="65" spans="1:9" ht="14.5" hidden="1" x14ac:dyDescent="0.25">
      <c r="A65" s="50"/>
      <c r="B65" s="50"/>
      <c r="C65" s="50" t="s">
        <v>17</v>
      </c>
      <c r="D65" s="234" t="s">
        <v>669</v>
      </c>
      <c r="E65" s="27" t="s">
        <v>434</v>
      </c>
      <c r="F65" s="48"/>
      <c r="G65" s="48"/>
      <c r="H65" s="74">
        <f>F65*G65</f>
        <v>0</v>
      </c>
    </row>
    <row r="66" spans="1:9" ht="14.5" hidden="1" x14ac:dyDescent="0.25">
      <c r="A66" s="50"/>
      <c r="B66" s="50"/>
      <c r="C66" s="50" t="s">
        <v>18</v>
      </c>
      <c r="D66" s="234" t="s">
        <v>670</v>
      </c>
      <c r="E66" s="27" t="s">
        <v>434</v>
      </c>
      <c r="F66" s="48"/>
      <c r="G66" s="48"/>
      <c r="H66" s="74">
        <f>F66*G66</f>
        <v>0</v>
      </c>
    </row>
    <row r="67" spans="1:9" ht="14.25" hidden="1" customHeight="1" x14ac:dyDescent="0.25">
      <c r="A67" s="50"/>
      <c r="B67" s="50"/>
      <c r="C67" s="50" t="s">
        <v>19</v>
      </c>
      <c r="D67" s="234" t="s">
        <v>671</v>
      </c>
      <c r="E67" s="27" t="s">
        <v>434</v>
      </c>
      <c r="F67" s="48"/>
      <c r="G67" s="48"/>
      <c r="H67" s="74">
        <f>F67*G67</f>
        <v>0</v>
      </c>
      <c r="I67" s="255" t="s">
        <v>37</v>
      </c>
    </row>
    <row r="68" spans="1:9" ht="39" hidden="1" x14ac:dyDescent="0.25">
      <c r="A68" s="50" t="s">
        <v>674</v>
      </c>
      <c r="B68" s="50"/>
      <c r="C68" s="50"/>
      <c r="D68" s="81" t="s">
        <v>675</v>
      </c>
      <c r="E68" s="27"/>
      <c r="F68" s="6"/>
      <c r="G68" s="6"/>
      <c r="H68" s="74"/>
    </row>
    <row r="69" spans="1:9" ht="14.5" hidden="1" x14ac:dyDescent="0.25">
      <c r="A69" s="46"/>
      <c r="B69" s="50" t="s">
        <v>676</v>
      </c>
      <c r="C69" s="50"/>
      <c r="D69" s="234" t="s">
        <v>677</v>
      </c>
      <c r="E69" s="27" t="s">
        <v>193</v>
      </c>
      <c r="F69" s="48"/>
      <c r="G69" s="48"/>
      <c r="H69" s="74">
        <f>F69*G69</f>
        <v>0</v>
      </c>
      <c r="I69" s="255" t="s">
        <v>37</v>
      </c>
    </row>
    <row r="70" spans="1:9" ht="14.5" hidden="1" x14ac:dyDescent="0.25">
      <c r="A70" s="46"/>
      <c r="B70" s="50" t="s">
        <v>678</v>
      </c>
      <c r="C70" s="50"/>
      <c r="D70" s="234" t="s">
        <v>679</v>
      </c>
      <c r="E70" s="27" t="s">
        <v>434</v>
      </c>
      <c r="F70" s="48"/>
      <c r="G70" s="48"/>
      <c r="H70" s="74">
        <f>F70*G70</f>
        <v>0</v>
      </c>
    </row>
    <row r="71" spans="1:9" ht="14.5" hidden="1" x14ac:dyDescent="0.25">
      <c r="A71" s="46"/>
      <c r="B71" s="50" t="s">
        <v>680</v>
      </c>
      <c r="C71" s="50"/>
      <c r="D71" s="234" t="s">
        <v>681</v>
      </c>
      <c r="E71" s="27" t="s">
        <v>434</v>
      </c>
      <c r="F71" s="48"/>
      <c r="G71" s="48"/>
      <c r="H71" s="74">
        <f>F71*G71</f>
        <v>0</v>
      </c>
      <c r="I71" s="255" t="s">
        <v>37</v>
      </c>
    </row>
    <row r="72" spans="1:9" ht="26" hidden="1" x14ac:dyDescent="0.25">
      <c r="A72" s="50" t="s">
        <v>682</v>
      </c>
      <c r="B72" s="50"/>
      <c r="C72" s="50"/>
      <c r="D72" s="81" t="s">
        <v>683</v>
      </c>
      <c r="E72" s="27"/>
      <c r="F72" s="6"/>
      <c r="G72" s="6"/>
      <c r="H72" s="74"/>
    </row>
    <row r="73" spans="1:9" ht="38" hidden="1" x14ac:dyDescent="0.25">
      <c r="A73" s="46"/>
      <c r="B73" s="50" t="s">
        <v>684</v>
      </c>
      <c r="C73" s="50"/>
      <c r="D73" s="230" t="s">
        <v>685</v>
      </c>
      <c r="E73" s="27" t="s">
        <v>434</v>
      </c>
      <c r="F73" s="48"/>
      <c r="G73" s="48"/>
      <c r="H73" s="74">
        <f>F73*G73</f>
        <v>0</v>
      </c>
      <c r="I73" s="255" t="s">
        <v>37</v>
      </c>
    </row>
    <row r="74" spans="1:9" ht="25" hidden="1" x14ac:dyDescent="0.25">
      <c r="A74" s="46"/>
      <c r="B74" s="50" t="s">
        <v>686</v>
      </c>
      <c r="C74" s="50"/>
      <c r="D74" s="234" t="s">
        <v>687</v>
      </c>
      <c r="E74" s="27" t="s">
        <v>434</v>
      </c>
      <c r="F74" s="48"/>
      <c r="G74" s="48">
        <v>550</v>
      </c>
      <c r="H74" s="74">
        <f>F74*G74</f>
        <v>0</v>
      </c>
      <c r="I74" s="255" t="s">
        <v>37</v>
      </c>
    </row>
    <row r="75" spans="1:9" ht="38.5" hidden="1" x14ac:dyDescent="0.25">
      <c r="A75" s="46"/>
      <c r="B75" s="50" t="s">
        <v>688</v>
      </c>
      <c r="C75" s="50"/>
      <c r="D75" s="234" t="s">
        <v>689</v>
      </c>
      <c r="E75" s="27" t="s">
        <v>434</v>
      </c>
      <c r="F75" s="48"/>
      <c r="G75" s="48"/>
      <c r="H75" s="74">
        <f>F75*G75</f>
        <v>0</v>
      </c>
      <c r="I75" s="255" t="s">
        <v>37</v>
      </c>
    </row>
    <row r="76" spans="1:9" hidden="1" x14ac:dyDescent="0.25">
      <c r="A76" s="46"/>
      <c r="B76" s="50" t="s">
        <v>690</v>
      </c>
      <c r="C76" s="50"/>
      <c r="D76" s="234" t="s">
        <v>691</v>
      </c>
      <c r="E76" s="11" t="s">
        <v>73</v>
      </c>
      <c r="F76" s="48"/>
      <c r="G76" s="48">
        <v>50</v>
      </c>
      <c r="H76" s="74">
        <f>F76*G76</f>
        <v>0</v>
      </c>
      <c r="I76" s="255" t="s">
        <v>37</v>
      </c>
    </row>
    <row r="77" spans="1:9" ht="25.5" hidden="1" customHeight="1" x14ac:dyDescent="0.25">
      <c r="A77" s="50" t="s">
        <v>692</v>
      </c>
      <c r="B77" s="50"/>
      <c r="C77" s="50"/>
      <c r="D77" s="81" t="s">
        <v>693</v>
      </c>
      <c r="E77" s="27"/>
      <c r="F77" s="6"/>
      <c r="G77" s="6"/>
      <c r="H77" s="74"/>
    </row>
    <row r="78" spans="1:9" ht="25" hidden="1" x14ac:dyDescent="0.25">
      <c r="A78" s="46"/>
      <c r="B78" s="50" t="s">
        <v>694</v>
      </c>
      <c r="C78" s="50"/>
      <c r="D78" s="62" t="s">
        <v>695</v>
      </c>
      <c r="E78" s="27" t="s">
        <v>434</v>
      </c>
      <c r="F78" s="48"/>
      <c r="G78" s="48"/>
      <c r="H78" s="74">
        <f>F78*G78</f>
        <v>0</v>
      </c>
    </row>
    <row r="79" spans="1:9" ht="25" hidden="1" x14ac:dyDescent="0.25">
      <c r="A79" s="46"/>
      <c r="B79" s="50" t="s">
        <v>696</v>
      </c>
      <c r="C79" s="50"/>
      <c r="D79" s="62" t="s">
        <v>697</v>
      </c>
      <c r="E79" s="27" t="s">
        <v>434</v>
      </c>
      <c r="F79" s="48"/>
      <c r="G79" s="48"/>
      <c r="H79" s="74">
        <f>F79*G79</f>
        <v>0</v>
      </c>
    </row>
    <row r="80" spans="1:9" ht="25" hidden="1" x14ac:dyDescent="0.25">
      <c r="A80" s="46"/>
      <c r="B80" s="50" t="s">
        <v>698</v>
      </c>
      <c r="C80" s="50"/>
      <c r="D80" s="62" t="s">
        <v>699</v>
      </c>
      <c r="E80" s="27" t="s">
        <v>434</v>
      </c>
      <c r="F80" s="48"/>
      <c r="G80" s="48"/>
      <c r="H80" s="74">
        <f>F80*G80</f>
        <v>0</v>
      </c>
    </row>
    <row r="81" spans="1:9" ht="13" hidden="1" x14ac:dyDescent="0.25">
      <c r="A81" s="50" t="s">
        <v>700</v>
      </c>
      <c r="B81" s="50"/>
      <c r="C81" s="50"/>
      <c r="D81" s="81" t="s">
        <v>701</v>
      </c>
      <c r="E81" s="27"/>
      <c r="F81" s="6"/>
      <c r="G81" s="6"/>
      <c r="H81" s="74"/>
    </row>
    <row r="82" spans="1:9" ht="14.5" hidden="1" x14ac:dyDescent="0.25">
      <c r="A82" s="46"/>
      <c r="B82" s="50" t="s">
        <v>702</v>
      </c>
      <c r="C82" s="50"/>
      <c r="D82" s="62" t="s">
        <v>703</v>
      </c>
      <c r="E82" s="27" t="s">
        <v>434</v>
      </c>
      <c r="F82" s="48"/>
      <c r="G82" s="48"/>
      <c r="H82" s="74">
        <f>F82*G82</f>
        <v>0</v>
      </c>
    </row>
    <row r="83" spans="1:9" ht="14.5" hidden="1" x14ac:dyDescent="0.25">
      <c r="A83" s="46"/>
      <c r="B83" s="50" t="s">
        <v>704</v>
      </c>
      <c r="C83" s="50"/>
      <c r="D83" s="62" t="s">
        <v>705</v>
      </c>
      <c r="E83" s="27" t="s">
        <v>434</v>
      </c>
      <c r="F83" s="48"/>
      <c r="G83" s="48"/>
      <c r="H83" s="74">
        <f>F83*G83</f>
        <v>0</v>
      </c>
    </row>
    <row r="84" spans="1:9" ht="39" hidden="1" x14ac:dyDescent="0.25">
      <c r="A84" s="50" t="s">
        <v>706</v>
      </c>
      <c r="B84" s="50"/>
      <c r="C84" s="50"/>
      <c r="D84" s="236" t="s">
        <v>707</v>
      </c>
      <c r="E84" s="11" t="s">
        <v>0</v>
      </c>
      <c r="F84" s="48"/>
      <c r="G84" s="48"/>
      <c r="H84" s="74">
        <f>F84*G84</f>
        <v>0</v>
      </c>
      <c r="I84" s="255" t="s">
        <v>37</v>
      </c>
    </row>
    <row r="85" spans="1:9" ht="26" hidden="1" x14ac:dyDescent="0.25">
      <c r="A85" s="50" t="s">
        <v>708</v>
      </c>
      <c r="B85" s="50"/>
      <c r="C85" s="50"/>
      <c r="D85" s="118" t="s">
        <v>709</v>
      </c>
      <c r="E85" s="27"/>
      <c r="F85" s="6"/>
      <c r="G85" s="6"/>
      <c r="H85" s="74"/>
    </row>
    <row r="86" spans="1:9" ht="37.5" hidden="1" x14ac:dyDescent="0.25">
      <c r="A86" s="46"/>
      <c r="B86" s="50" t="s">
        <v>710</v>
      </c>
      <c r="C86" s="50"/>
      <c r="D86" s="62" t="s">
        <v>711</v>
      </c>
      <c r="E86" s="27" t="s">
        <v>434</v>
      </c>
      <c r="F86" s="48"/>
      <c r="G86" s="48"/>
      <c r="H86" s="74">
        <f>F86*G86</f>
        <v>0</v>
      </c>
    </row>
    <row r="87" spans="1:9" ht="25" hidden="1" x14ac:dyDescent="0.25">
      <c r="A87" s="46"/>
      <c r="B87" s="50" t="s">
        <v>712</v>
      </c>
      <c r="C87" s="50"/>
      <c r="D87" s="62" t="s">
        <v>713</v>
      </c>
      <c r="E87" s="27" t="s">
        <v>434</v>
      </c>
      <c r="F87" s="48"/>
      <c r="G87" s="48">
        <v>200</v>
      </c>
      <c r="H87" s="74">
        <f>F87*G87</f>
        <v>0</v>
      </c>
    </row>
    <row r="88" spans="1:9" ht="13" hidden="1" x14ac:dyDescent="0.25">
      <c r="A88" s="50" t="s">
        <v>714</v>
      </c>
      <c r="B88" s="50"/>
      <c r="C88" s="50"/>
      <c r="D88" s="118" t="s">
        <v>715</v>
      </c>
      <c r="E88" s="27"/>
      <c r="F88" s="6"/>
      <c r="G88" s="6"/>
      <c r="H88" s="74"/>
    </row>
    <row r="89" spans="1:9" ht="25" hidden="1" x14ac:dyDescent="0.25">
      <c r="A89" s="46"/>
      <c r="B89" s="50" t="s">
        <v>716</v>
      </c>
      <c r="C89" s="50"/>
      <c r="D89" s="62" t="s">
        <v>717</v>
      </c>
      <c r="E89" s="27" t="s">
        <v>193</v>
      </c>
      <c r="F89" s="48"/>
      <c r="G89" s="48"/>
      <c r="H89" s="74">
        <f>F89*G89</f>
        <v>0</v>
      </c>
    </row>
    <row r="90" spans="1:9" ht="38.25" hidden="1" customHeight="1" x14ac:dyDescent="0.25">
      <c r="A90" s="46"/>
      <c r="B90" s="50" t="s">
        <v>718</v>
      </c>
      <c r="C90" s="50"/>
      <c r="D90" s="234" t="s">
        <v>719</v>
      </c>
      <c r="E90" s="11" t="s">
        <v>0</v>
      </c>
      <c r="F90" s="48"/>
      <c r="G90" s="48"/>
      <c r="H90" s="74">
        <f>F90*G90</f>
        <v>0</v>
      </c>
      <c r="I90" s="255" t="s">
        <v>37</v>
      </c>
    </row>
    <row r="91" spans="1:9" ht="13" hidden="1" x14ac:dyDescent="0.25">
      <c r="A91" s="50" t="s">
        <v>720</v>
      </c>
      <c r="B91" s="50"/>
      <c r="C91" s="50"/>
      <c r="D91" s="81" t="s">
        <v>721</v>
      </c>
      <c r="E91" s="27"/>
      <c r="F91" s="6"/>
      <c r="G91" s="6"/>
      <c r="H91" s="74"/>
    </row>
    <row r="92" spans="1:9" hidden="1" x14ac:dyDescent="0.25">
      <c r="A92" s="46"/>
      <c r="B92" s="50" t="s">
        <v>722</v>
      </c>
      <c r="C92" s="50"/>
      <c r="D92" s="59" t="s">
        <v>723</v>
      </c>
      <c r="E92" s="11" t="s">
        <v>42</v>
      </c>
      <c r="F92" s="11"/>
      <c r="G92" s="89" t="s">
        <v>44</v>
      </c>
      <c r="H92" s="52"/>
    </row>
    <row r="93" spans="1:9" hidden="1" x14ac:dyDescent="0.25">
      <c r="A93" s="46"/>
      <c r="B93" s="50" t="s">
        <v>724</v>
      </c>
      <c r="C93" s="50"/>
      <c r="D93" s="59" t="s">
        <v>725</v>
      </c>
      <c r="E93" s="11" t="s">
        <v>42</v>
      </c>
      <c r="F93" s="11"/>
      <c r="G93" s="89" t="s">
        <v>44</v>
      </c>
      <c r="H93" s="52"/>
    </row>
    <row r="94" spans="1:9" ht="38.25" hidden="1" customHeight="1" x14ac:dyDescent="0.25">
      <c r="A94" s="50" t="s">
        <v>726</v>
      </c>
      <c r="B94" s="50"/>
      <c r="C94" s="50"/>
      <c r="D94" s="236" t="s">
        <v>727</v>
      </c>
      <c r="E94" s="27"/>
      <c r="F94" s="6"/>
      <c r="G94" s="6"/>
      <c r="H94" s="74"/>
      <c r="I94" s="255" t="s">
        <v>37</v>
      </c>
    </row>
    <row r="95" spans="1:9" hidden="1" x14ac:dyDescent="0.25">
      <c r="A95" s="46"/>
      <c r="B95" s="50" t="s">
        <v>728</v>
      </c>
      <c r="C95" s="50"/>
      <c r="D95" s="62" t="s">
        <v>729</v>
      </c>
      <c r="E95" s="11" t="s">
        <v>42</v>
      </c>
      <c r="F95" s="11"/>
      <c r="G95" s="89" t="s">
        <v>44</v>
      </c>
      <c r="H95" s="52"/>
    </row>
    <row r="96" spans="1:9" hidden="1" x14ac:dyDescent="0.25">
      <c r="A96" s="46"/>
      <c r="B96" s="50" t="s">
        <v>730</v>
      </c>
      <c r="C96" s="50"/>
      <c r="D96" s="62" t="s">
        <v>731</v>
      </c>
      <c r="E96" s="27" t="s">
        <v>732</v>
      </c>
      <c r="F96" s="48"/>
      <c r="G96" s="48"/>
      <c r="H96" s="74">
        <f>F96*G96</f>
        <v>0</v>
      </c>
    </row>
    <row r="97" spans="1:9" hidden="1" x14ac:dyDescent="0.25">
      <c r="A97" s="46"/>
      <c r="B97" s="50" t="s">
        <v>733</v>
      </c>
      <c r="C97" s="50"/>
      <c r="D97" s="62" t="s">
        <v>734</v>
      </c>
      <c r="E97" s="11" t="s">
        <v>42</v>
      </c>
      <c r="F97" s="11"/>
      <c r="G97" s="89" t="s">
        <v>44</v>
      </c>
      <c r="H97" s="52"/>
    </row>
    <row r="98" spans="1:9" ht="26" hidden="1" x14ac:dyDescent="0.25">
      <c r="A98" s="50" t="s">
        <v>735</v>
      </c>
      <c r="B98" s="50"/>
      <c r="C98" s="50"/>
      <c r="D98" s="81" t="s">
        <v>736</v>
      </c>
      <c r="E98" s="11"/>
      <c r="F98" s="6"/>
      <c r="G98" s="6"/>
      <c r="H98" s="74"/>
    </row>
    <row r="99" spans="1:9" ht="26" hidden="1" x14ac:dyDescent="0.25">
      <c r="A99" s="46"/>
      <c r="B99" s="50" t="s">
        <v>737</v>
      </c>
      <c r="C99" s="50"/>
      <c r="D99" s="234" t="s">
        <v>738</v>
      </c>
      <c r="E99" s="11" t="s">
        <v>739</v>
      </c>
      <c r="F99" s="48"/>
      <c r="G99" s="48"/>
      <c r="H99" s="74">
        <f>F99*G99</f>
        <v>0</v>
      </c>
      <c r="I99" s="255" t="s">
        <v>37</v>
      </c>
    </row>
    <row r="100" spans="1:9" ht="26" hidden="1" x14ac:dyDescent="0.25">
      <c r="A100" s="46"/>
      <c r="B100" s="50" t="s">
        <v>740</v>
      </c>
      <c r="C100" s="50"/>
      <c r="D100" s="234" t="s">
        <v>741</v>
      </c>
      <c r="E100" s="11" t="s">
        <v>739</v>
      </c>
      <c r="F100" s="48"/>
      <c r="G100" s="48"/>
      <c r="H100" s="74">
        <f>F100*G100</f>
        <v>0</v>
      </c>
      <c r="I100" s="255" t="s">
        <v>37</v>
      </c>
    </row>
    <row r="101" spans="1:9" ht="26" hidden="1" x14ac:dyDescent="0.25">
      <c r="A101" s="50" t="s">
        <v>742</v>
      </c>
      <c r="B101" s="50"/>
      <c r="C101" s="50"/>
      <c r="D101" s="118" t="s">
        <v>743</v>
      </c>
      <c r="E101" s="11"/>
      <c r="F101" s="6"/>
      <c r="G101" s="6"/>
      <c r="H101" s="74"/>
    </row>
    <row r="102" spans="1:9" ht="28" hidden="1" x14ac:dyDescent="0.25">
      <c r="A102" s="46"/>
      <c r="B102" s="50" t="s">
        <v>744</v>
      </c>
      <c r="C102" s="50"/>
      <c r="D102" s="234" t="s">
        <v>745</v>
      </c>
      <c r="E102" s="11"/>
      <c r="F102" s="6"/>
      <c r="G102" s="6"/>
      <c r="H102" s="74"/>
    </row>
    <row r="103" spans="1:9" ht="26" hidden="1" x14ac:dyDescent="0.25">
      <c r="A103" s="46"/>
      <c r="B103" s="50"/>
      <c r="C103" s="50" t="s">
        <v>125</v>
      </c>
      <c r="D103" s="234" t="s">
        <v>746</v>
      </c>
      <c r="E103" s="16" t="s">
        <v>106</v>
      </c>
      <c r="F103" s="48"/>
      <c r="G103" s="48"/>
      <c r="H103" s="74">
        <f>F103*G103</f>
        <v>0</v>
      </c>
      <c r="I103" s="255" t="s">
        <v>37</v>
      </c>
    </row>
    <row r="104" spans="1:9" ht="26" hidden="1" x14ac:dyDescent="0.25">
      <c r="A104" s="46"/>
      <c r="B104" s="50"/>
      <c r="C104" s="50" t="s">
        <v>128</v>
      </c>
      <c r="D104" s="234" t="s">
        <v>746</v>
      </c>
      <c r="E104" s="16" t="s">
        <v>106</v>
      </c>
      <c r="F104" s="48"/>
      <c r="G104" s="48"/>
      <c r="H104" s="74">
        <f>F104*G104</f>
        <v>0</v>
      </c>
      <c r="I104" s="255" t="s">
        <v>37</v>
      </c>
    </row>
    <row r="105" spans="1:9" ht="26" hidden="1" x14ac:dyDescent="0.25">
      <c r="A105" s="46"/>
      <c r="B105" s="50"/>
      <c r="C105" s="50" t="s">
        <v>17</v>
      </c>
      <c r="D105" s="234" t="s">
        <v>747</v>
      </c>
      <c r="E105" s="16" t="s">
        <v>106</v>
      </c>
      <c r="F105" s="48"/>
      <c r="G105" s="48"/>
      <c r="H105" s="74">
        <f>F105*G105</f>
        <v>0</v>
      </c>
      <c r="I105" s="255" t="s">
        <v>37</v>
      </c>
    </row>
    <row r="106" spans="1:9" ht="41" hidden="1" x14ac:dyDescent="0.25">
      <c r="A106" s="46"/>
      <c r="B106" s="50" t="s">
        <v>748</v>
      </c>
      <c r="C106" s="50"/>
      <c r="D106" s="234" t="s">
        <v>749</v>
      </c>
      <c r="E106" s="11"/>
      <c r="F106" s="6"/>
      <c r="G106" s="6"/>
      <c r="H106" s="74"/>
    </row>
    <row r="107" spans="1:9" ht="26" hidden="1" x14ac:dyDescent="0.25">
      <c r="A107" s="46"/>
      <c r="B107" s="50"/>
      <c r="C107" s="50" t="s">
        <v>125</v>
      </c>
      <c r="D107" s="234" t="s">
        <v>750</v>
      </c>
      <c r="E107" s="11" t="s">
        <v>0</v>
      </c>
      <c r="F107" s="48"/>
      <c r="G107" s="48"/>
      <c r="H107" s="74">
        <f>F107*G107</f>
        <v>0</v>
      </c>
      <c r="I107" s="255" t="s">
        <v>37</v>
      </c>
    </row>
    <row r="108" spans="1:9" ht="26" hidden="1" x14ac:dyDescent="0.25">
      <c r="A108" s="46"/>
      <c r="B108" s="50"/>
      <c r="C108" s="50" t="s">
        <v>128</v>
      </c>
      <c r="D108" s="234" t="s">
        <v>750</v>
      </c>
      <c r="E108" s="11" t="s">
        <v>0</v>
      </c>
      <c r="F108" s="48"/>
      <c r="G108" s="48"/>
      <c r="H108" s="74">
        <f>F108*G108</f>
        <v>0</v>
      </c>
      <c r="I108" s="255" t="s">
        <v>37</v>
      </c>
    </row>
    <row r="109" spans="1:9" ht="26" hidden="1" x14ac:dyDescent="0.25">
      <c r="A109" s="46"/>
      <c r="B109" s="50"/>
      <c r="C109" s="50" t="s">
        <v>17</v>
      </c>
      <c r="D109" s="234" t="s">
        <v>751</v>
      </c>
      <c r="E109" s="11" t="s">
        <v>0</v>
      </c>
      <c r="F109" s="48"/>
      <c r="G109" s="48"/>
      <c r="H109" s="74">
        <f>F109*G109</f>
        <v>0</v>
      </c>
      <c r="I109" s="255" t="s">
        <v>37</v>
      </c>
    </row>
    <row r="110" spans="1:9" ht="26" hidden="1" x14ac:dyDescent="0.25">
      <c r="A110" s="50" t="s">
        <v>752</v>
      </c>
      <c r="B110" s="50"/>
      <c r="C110" s="50"/>
      <c r="D110" s="81" t="s">
        <v>753</v>
      </c>
      <c r="E110" s="27"/>
      <c r="F110" s="6"/>
      <c r="G110" s="6"/>
      <c r="H110" s="74"/>
    </row>
    <row r="111" spans="1:9" ht="37.5" hidden="1" x14ac:dyDescent="0.25">
      <c r="A111" s="46"/>
      <c r="B111" s="50" t="s">
        <v>754</v>
      </c>
      <c r="C111" s="50"/>
      <c r="D111" s="62" t="s">
        <v>755</v>
      </c>
      <c r="E111" s="27" t="s">
        <v>434</v>
      </c>
      <c r="F111" s="48"/>
      <c r="G111" s="48">
        <v>200</v>
      </c>
      <c r="H111" s="74">
        <f t="shared" ref="H111:H118" si="0">F111*G111</f>
        <v>0</v>
      </c>
      <c r="I111" s="255" t="s">
        <v>37</v>
      </c>
    </row>
    <row r="112" spans="1:9" ht="52" hidden="1" x14ac:dyDescent="0.25">
      <c r="A112" s="46"/>
      <c r="B112" s="50" t="s">
        <v>756</v>
      </c>
      <c r="C112" s="50"/>
      <c r="D112" s="234" t="s">
        <v>757</v>
      </c>
      <c r="E112" s="27" t="s">
        <v>434</v>
      </c>
      <c r="F112" s="48"/>
      <c r="G112" s="48"/>
      <c r="H112" s="74">
        <f t="shared" si="0"/>
        <v>0</v>
      </c>
      <c r="I112" s="255" t="s">
        <v>37</v>
      </c>
    </row>
    <row r="113" spans="1:9" ht="77.5" hidden="1" x14ac:dyDescent="0.25">
      <c r="A113" s="50"/>
      <c r="B113" s="50" t="s">
        <v>758</v>
      </c>
      <c r="C113" s="50"/>
      <c r="D113" s="234" t="s">
        <v>759</v>
      </c>
      <c r="E113" s="27" t="s">
        <v>434</v>
      </c>
      <c r="F113" s="48"/>
      <c r="G113" s="48"/>
      <c r="H113" s="74">
        <f t="shared" si="0"/>
        <v>0</v>
      </c>
      <c r="I113" s="255" t="s">
        <v>37</v>
      </c>
    </row>
    <row r="114" spans="1:9" ht="65" hidden="1" x14ac:dyDescent="0.25">
      <c r="A114" s="46"/>
      <c r="B114" s="50" t="s">
        <v>760</v>
      </c>
      <c r="C114" s="50"/>
      <c r="D114" s="234" t="s">
        <v>761</v>
      </c>
      <c r="E114" s="27" t="s">
        <v>434</v>
      </c>
      <c r="F114" s="48"/>
      <c r="G114" s="48"/>
      <c r="H114" s="74">
        <f t="shared" si="0"/>
        <v>0</v>
      </c>
      <c r="I114" s="255" t="s">
        <v>37</v>
      </c>
    </row>
    <row r="115" spans="1:9" ht="26" hidden="1" x14ac:dyDescent="0.25">
      <c r="A115" s="46"/>
      <c r="B115" s="50" t="s">
        <v>762</v>
      </c>
      <c r="C115" s="50"/>
      <c r="D115" s="234" t="s">
        <v>763</v>
      </c>
      <c r="E115" s="27" t="s">
        <v>193</v>
      </c>
      <c r="F115" s="48"/>
      <c r="G115" s="48"/>
      <c r="H115" s="74">
        <f t="shared" si="0"/>
        <v>0</v>
      </c>
      <c r="I115" s="255" t="s">
        <v>37</v>
      </c>
    </row>
    <row r="116" spans="1:9" ht="26" hidden="1" x14ac:dyDescent="0.25">
      <c r="A116" s="46"/>
      <c r="B116" s="50" t="s">
        <v>764</v>
      </c>
      <c r="C116" s="50"/>
      <c r="D116" s="234" t="s">
        <v>765</v>
      </c>
      <c r="E116" s="27" t="s">
        <v>193</v>
      </c>
      <c r="F116" s="48"/>
      <c r="G116" s="48"/>
      <c r="H116" s="74">
        <f t="shared" si="0"/>
        <v>0</v>
      </c>
      <c r="I116" s="255" t="s">
        <v>37</v>
      </c>
    </row>
    <row r="117" spans="1:9" ht="39" hidden="1" x14ac:dyDescent="0.25">
      <c r="A117" s="50"/>
      <c r="B117" s="50" t="s">
        <v>766</v>
      </c>
      <c r="C117" s="46"/>
      <c r="D117" s="234" t="s">
        <v>767</v>
      </c>
      <c r="E117" s="27" t="s">
        <v>76</v>
      </c>
      <c r="F117" s="48"/>
      <c r="G117" s="48"/>
      <c r="H117" s="74">
        <f t="shared" si="0"/>
        <v>0</v>
      </c>
      <c r="I117" s="255" t="s">
        <v>37</v>
      </c>
    </row>
    <row r="118" spans="1:9" ht="39" hidden="1" x14ac:dyDescent="0.25">
      <c r="A118" s="50"/>
      <c r="B118" s="50" t="s">
        <v>768</v>
      </c>
      <c r="C118" s="50"/>
      <c r="D118" s="234" t="s">
        <v>769</v>
      </c>
      <c r="E118" s="27" t="s">
        <v>193</v>
      </c>
      <c r="F118" s="48"/>
      <c r="G118" s="48"/>
      <c r="H118" s="74">
        <f t="shared" si="0"/>
        <v>0</v>
      </c>
      <c r="I118" s="255" t="s">
        <v>37</v>
      </c>
    </row>
    <row r="119" spans="1:9" ht="13" hidden="1" x14ac:dyDescent="0.25">
      <c r="A119" s="50" t="s">
        <v>770</v>
      </c>
      <c r="B119" s="50"/>
      <c r="C119" s="50"/>
      <c r="D119" s="81" t="s">
        <v>771</v>
      </c>
      <c r="E119" s="91"/>
      <c r="F119" s="6"/>
      <c r="G119" s="6"/>
      <c r="H119" s="74"/>
    </row>
    <row r="120" spans="1:9" hidden="1" x14ac:dyDescent="0.25">
      <c r="A120" s="50"/>
      <c r="B120" s="50" t="s">
        <v>772</v>
      </c>
      <c r="C120" s="50"/>
      <c r="D120" s="62" t="s">
        <v>773</v>
      </c>
      <c r="E120" s="91"/>
      <c r="F120" s="6"/>
      <c r="G120" s="6"/>
      <c r="H120" s="74"/>
    </row>
    <row r="121" spans="1:9" ht="14.5" hidden="1" x14ac:dyDescent="0.25">
      <c r="A121" s="55"/>
      <c r="B121" s="55"/>
      <c r="C121" s="50" t="s">
        <v>125</v>
      </c>
      <c r="D121" s="62" t="s">
        <v>774</v>
      </c>
      <c r="E121" s="27" t="s">
        <v>193</v>
      </c>
      <c r="F121" s="48"/>
      <c r="G121" s="48"/>
      <c r="H121" s="74">
        <f>F121*G121</f>
        <v>0</v>
      </c>
    </row>
    <row r="122" spans="1:9" ht="14.5" hidden="1" x14ac:dyDescent="0.25">
      <c r="A122" s="55"/>
      <c r="B122" s="55"/>
      <c r="C122" s="50" t="s">
        <v>128</v>
      </c>
      <c r="D122" s="62" t="s">
        <v>775</v>
      </c>
      <c r="E122" s="27" t="s">
        <v>193</v>
      </c>
      <c r="F122" s="48"/>
      <c r="G122" s="48"/>
      <c r="H122" s="74">
        <f>F122*G122</f>
        <v>0</v>
      </c>
    </row>
    <row r="123" spans="1:9" ht="14.5" hidden="1" x14ac:dyDescent="0.25">
      <c r="A123" s="55"/>
      <c r="B123" s="55"/>
      <c r="C123" s="50" t="s">
        <v>17</v>
      </c>
      <c r="D123" s="62" t="s">
        <v>776</v>
      </c>
      <c r="E123" s="27" t="s">
        <v>193</v>
      </c>
      <c r="F123" s="48"/>
      <c r="G123" s="48"/>
      <c r="H123" s="74">
        <f>F123*G123</f>
        <v>0</v>
      </c>
    </row>
    <row r="124" spans="1:9" hidden="1" x14ac:dyDescent="0.25">
      <c r="A124" s="65"/>
      <c r="B124" s="85" t="s">
        <v>777</v>
      </c>
      <c r="C124" s="65"/>
      <c r="D124" s="62" t="s">
        <v>778</v>
      </c>
      <c r="E124" s="121"/>
      <c r="F124" s="122"/>
      <c r="G124" s="122"/>
      <c r="H124" s="123"/>
    </row>
    <row r="125" spans="1:9" ht="14.5" hidden="1" x14ac:dyDescent="0.25">
      <c r="A125" s="65"/>
      <c r="B125" s="65"/>
      <c r="C125" s="50" t="s">
        <v>125</v>
      </c>
      <c r="D125" s="62" t="s">
        <v>774</v>
      </c>
      <c r="E125" s="27" t="s">
        <v>193</v>
      </c>
      <c r="F125" s="120"/>
      <c r="G125" s="120"/>
      <c r="H125" s="74">
        <f>F125*G125</f>
        <v>0</v>
      </c>
    </row>
    <row r="126" spans="1:9" ht="14.5" hidden="1" x14ac:dyDescent="0.25">
      <c r="A126" s="65"/>
      <c r="B126" s="65"/>
      <c r="C126" s="50" t="s">
        <v>128</v>
      </c>
      <c r="D126" s="62" t="s">
        <v>775</v>
      </c>
      <c r="E126" s="27" t="s">
        <v>193</v>
      </c>
      <c r="F126" s="120"/>
      <c r="G126" s="120"/>
      <c r="H126" s="74">
        <f>F126*G126</f>
        <v>0</v>
      </c>
    </row>
    <row r="127" spans="1:9" ht="14.5" hidden="1" x14ac:dyDescent="0.25">
      <c r="A127" s="65"/>
      <c r="B127" s="65"/>
      <c r="C127" s="50" t="s">
        <v>17</v>
      </c>
      <c r="D127" s="62" t="s">
        <v>776</v>
      </c>
      <c r="E127" s="27" t="s">
        <v>193</v>
      </c>
      <c r="F127" s="120"/>
      <c r="G127" s="120"/>
      <c r="H127" s="74">
        <f>F127*G127</f>
        <v>0</v>
      </c>
    </row>
    <row r="128" spans="1:9" ht="26" hidden="1" x14ac:dyDescent="0.25">
      <c r="A128" s="65"/>
      <c r="B128" s="85" t="s">
        <v>779</v>
      </c>
      <c r="C128" s="65"/>
      <c r="D128" s="234" t="s">
        <v>780</v>
      </c>
      <c r="E128" s="121"/>
      <c r="F128" s="122"/>
      <c r="G128" s="122"/>
      <c r="H128" s="123"/>
      <c r="I128" s="255" t="s">
        <v>37</v>
      </c>
    </row>
    <row r="129" spans="1:9" ht="14.5" hidden="1" x14ac:dyDescent="0.25">
      <c r="A129" s="65"/>
      <c r="B129" s="65"/>
      <c r="C129" s="50" t="s">
        <v>125</v>
      </c>
      <c r="D129" s="62" t="s">
        <v>774</v>
      </c>
      <c r="E129" s="27" t="s">
        <v>193</v>
      </c>
      <c r="F129" s="120"/>
      <c r="G129" s="120"/>
      <c r="H129" s="74">
        <f>F129*G129</f>
        <v>0</v>
      </c>
    </row>
    <row r="130" spans="1:9" ht="14.5" hidden="1" x14ac:dyDescent="0.25">
      <c r="A130" s="65"/>
      <c r="B130" s="65"/>
      <c r="C130" s="50" t="s">
        <v>128</v>
      </c>
      <c r="D130" s="62" t="s">
        <v>775</v>
      </c>
      <c r="E130" s="27" t="s">
        <v>193</v>
      </c>
      <c r="F130" s="120"/>
      <c r="G130" s="120"/>
      <c r="H130" s="74">
        <f>F130*G130</f>
        <v>0</v>
      </c>
    </row>
    <row r="131" spans="1:9" ht="14.5" hidden="1" x14ac:dyDescent="0.25">
      <c r="A131" s="65"/>
      <c r="B131" s="65"/>
      <c r="C131" s="50" t="s">
        <v>17</v>
      </c>
      <c r="D131" s="62" t="s">
        <v>776</v>
      </c>
      <c r="E131" s="27" t="s">
        <v>193</v>
      </c>
      <c r="F131" s="120"/>
      <c r="G131" s="120"/>
      <c r="H131" s="74">
        <f>F131*G131</f>
        <v>0</v>
      </c>
    </row>
    <row r="132" spans="1:9" ht="13" hidden="1" x14ac:dyDescent="0.25">
      <c r="A132" s="85" t="s">
        <v>781</v>
      </c>
      <c r="B132" s="65"/>
      <c r="C132" s="65"/>
      <c r="D132" s="118" t="s">
        <v>782</v>
      </c>
      <c r="E132" s="121"/>
      <c r="F132" s="122"/>
      <c r="G132" s="122"/>
      <c r="H132" s="123"/>
    </row>
    <row r="133" spans="1:9" ht="26" hidden="1" x14ac:dyDescent="0.25">
      <c r="A133" s="65"/>
      <c r="B133" s="85" t="s">
        <v>783</v>
      </c>
      <c r="C133" s="65"/>
      <c r="D133" s="234" t="s">
        <v>784</v>
      </c>
      <c r="E133" s="11" t="s">
        <v>0</v>
      </c>
      <c r="F133" s="120"/>
      <c r="G133" s="120"/>
      <c r="H133" s="74">
        <f>F133*G133</f>
        <v>0</v>
      </c>
      <c r="I133" s="255" t="s">
        <v>37</v>
      </c>
    </row>
    <row r="134" spans="1:9" ht="26" hidden="1" x14ac:dyDescent="0.25">
      <c r="A134" s="65"/>
      <c r="B134" s="85" t="s">
        <v>785</v>
      </c>
      <c r="C134" s="65"/>
      <c r="D134" s="234" t="s">
        <v>784</v>
      </c>
      <c r="E134" s="11" t="s">
        <v>0</v>
      </c>
      <c r="F134" s="120"/>
      <c r="G134" s="120"/>
      <c r="H134" s="74">
        <f>F134*G134</f>
        <v>0</v>
      </c>
      <c r="I134" s="255" t="s">
        <v>37</v>
      </c>
    </row>
    <row r="135" spans="1:9" ht="13" hidden="1" x14ac:dyDescent="0.25">
      <c r="A135" s="65"/>
      <c r="B135" s="85" t="s">
        <v>786</v>
      </c>
      <c r="C135" s="65"/>
      <c r="D135" s="234" t="s">
        <v>787</v>
      </c>
      <c r="E135" s="11" t="s">
        <v>0</v>
      </c>
      <c r="F135" s="120"/>
      <c r="G135" s="120"/>
      <c r="H135" s="74">
        <f>F135*G135</f>
        <v>0</v>
      </c>
      <c r="I135" s="255" t="s">
        <v>37</v>
      </c>
    </row>
    <row r="136" spans="1:9" ht="13" hidden="1" x14ac:dyDescent="0.25">
      <c r="A136" s="85" t="s">
        <v>788</v>
      </c>
      <c r="B136" s="65"/>
      <c r="C136" s="65"/>
      <c r="D136" s="118" t="s">
        <v>789</v>
      </c>
      <c r="E136" s="121"/>
      <c r="F136" s="122"/>
      <c r="G136" s="122"/>
      <c r="H136" s="123"/>
    </row>
    <row r="137" spans="1:9" ht="26" hidden="1" x14ac:dyDescent="0.25">
      <c r="A137" s="65"/>
      <c r="B137" s="85" t="s">
        <v>790</v>
      </c>
      <c r="C137" s="65"/>
      <c r="D137" s="234" t="s">
        <v>791</v>
      </c>
      <c r="E137" s="11" t="s">
        <v>0</v>
      </c>
      <c r="F137" s="120"/>
      <c r="G137" s="120"/>
      <c r="H137" s="74">
        <f>F137*G137</f>
        <v>0</v>
      </c>
      <c r="I137" s="255" t="s">
        <v>37</v>
      </c>
    </row>
    <row r="138" spans="1:9" ht="26" hidden="1" x14ac:dyDescent="0.25">
      <c r="A138" s="65"/>
      <c r="B138" s="85" t="s">
        <v>792</v>
      </c>
      <c r="C138" s="65"/>
      <c r="D138" s="234" t="s">
        <v>791</v>
      </c>
      <c r="E138" s="11" t="s">
        <v>0</v>
      </c>
      <c r="F138" s="120"/>
      <c r="G138" s="120"/>
      <c r="H138" s="74">
        <f>F138*G138</f>
        <v>0</v>
      </c>
      <c r="I138" s="255" t="s">
        <v>37</v>
      </c>
    </row>
    <row r="139" spans="1:9" ht="13" hidden="1" x14ac:dyDescent="0.25">
      <c r="A139" s="65"/>
      <c r="B139" s="85" t="s">
        <v>793</v>
      </c>
      <c r="C139" s="65"/>
      <c r="D139" s="234" t="s">
        <v>794</v>
      </c>
      <c r="E139" s="11" t="s">
        <v>0</v>
      </c>
      <c r="F139" s="120"/>
      <c r="G139" s="120"/>
      <c r="H139" s="74">
        <f>F139*G139</f>
        <v>0</v>
      </c>
      <c r="I139" s="255" t="s">
        <v>37</v>
      </c>
    </row>
    <row r="140" spans="1:9" ht="39" hidden="1" x14ac:dyDescent="0.25">
      <c r="A140" s="85" t="s">
        <v>795</v>
      </c>
      <c r="B140" s="65"/>
      <c r="C140" s="65"/>
      <c r="D140" s="118" t="s">
        <v>796</v>
      </c>
      <c r="E140" s="121"/>
      <c r="F140" s="122"/>
      <c r="G140" s="122"/>
      <c r="H140" s="123"/>
    </row>
    <row r="141" spans="1:9" ht="14.5" hidden="1" x14ac:dyDescent="0.25">
      <c r="A141" s="65"/>
      <c r="B141" s="85" t="s">
        <v>797</v>
      </c>
      <c r="C141" s="65"/>
      <c r="D141" s="62" t="s">
        <v>798</v>
      </c>
      <c r="E141" s="27" t="s">
        <v>434</v>
      </c>
      <c r="F141" s="120"/>
      <c r="G141" s="120"/>
      <c r="H141" s="74">
        <f>F141*G141</f>
        <v>0</v>
      </c>
    </row>
    <row r="142" spans="1:9" ht="14.5" hidden="1" x14ac:dyDescent="0.25">
      <c r="A142" s="65"/>
      <c r="B142" s="85" t="s">
        <v>799</v>
      </c>
      <c r="C142" s="65"/>
      <c r="D142" s="62" t="s">
        <v>800</v>
      </c>
      <c r="E142" s="27" t="s">
        <v>434</v>
      </c>
      <c r="F142" s="120"/>
      <c r="G142" s="120"/>
      <c r="H142" s="74">
        <f>F142*G142</f>
        <v>0</v>
      </c>
    </row>
    <row r="143" spans="1:9" ht="14.5" hidden="1" x14ac:dyDescent="0.25">
      <c r="A143" s="65"/>
      <c r="B143" s="85" t="s">
        <v>801</v>
      </c>
      <c r="C143" s="65"/>
      <c r="D143" s="62" t="s">
        <v>802</v>
      </c>
      <c r="E143" s="27" t="s">
        <v>434</v>
      </c>
      <c r="F143" s="120"/>
      <c r="G143" s="120"/>
      <c r="H143" s="74">
        <f>F143*G143</f>
        <v>0</v>
      </c>
    </row>
    <row r="144" spans="1:9" x14ac:dyDescent="0.25">
      <c r="A144" s="65"/>
      <c r="B144" s="65"/>
      <c r="C144" s="65"/>
      <c r="D144" s="65"/>
      <c r="E144" s="121"/>
      <c r="F144" s="122"/>
      <c r="G144" s="122"/>
      <c r="H144" s="119"/>
    </row>
    <row r="145" spans="1:8" x14ac:dyDescent="0.25">
      <c r="A145" s="65"/>
      <c r="B145" s="65"/>
      <c r="C145" s="65"/>
      <c r="D145" s="65"/>
      <c r="E145" s="121"/>
      <c r="F145" s="121"/>
      <c r="G145" s="121"/>
      <c r="H145" s="119"/>
    </row>
    <row r="146" spans="1:8" x14ac:dyDescent="0.25">
      <c r="A146" s="64"/>
      <c r="B146" s="64"/>
      <c r="C146" s="64"/>
      <c r="D146" s="64"/>
      <c r="E146" s="151"/>
      <c r="F146" s="151"/>
      <c r="G146" s="151"/>
      <c r="H146" s="119"/>
    </row>
    <row r="147" spans="1:8" x14ac:dyDescent="0.25">
      <c r="A147" s="66" t="s">
        <v>172</v>
      </c>
      <c r="B147" s="67"/>
      <c r="C147" s="87"/>
      <c r="D147" s="68"/>
      <c r="E147" s="148"/>
      <c r="F147" s="4"/>
      <c r="G147" s="4"/>
      <c r="H147" s="88">
        <f>SUM(H5:H146)</f>
        <v>0</v>
      </c>
    </row>
    <row r="149" spans="1:8" x14ac:dyDescent="0.25">
      <c r="F149" s="71"/>
    </row>
    <row r="150" spans="1:8" x14ac:dyDescent="0.25">
      <c r="F150" s="71"/>
    </row>
  </sheetData>
  <mergeCells count="1">
    <mergeCell ref="E1:H1"/>
  </mergeCells>
  <phoneticPr fontId="8" type="noConversion"/>
  <pageMargins left="0.75" right="0.75" top="1" bottom="1" header="0.5" footer="0.5"/>
  <pageSetup paperSize="9" scale="35" orientation="portrait" r:id="rId1"/>
  <headerFooter alignWithMargins="0">
    <oddHeader>&amp;C&amp;"Calibri"&amp;10&amp;K000000 Confidential&amp;1#_x000D_</oddHeader>
    <oddFooter>&amp;R_x000D_&amp;1#&amp;"Calibri"&amp;10&amp;K000000 Confidential</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05D91-C3DF-43A1-AFD3-0A51AED1D1F6}">
  <dimension ref="A1:H1048296"/>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5009</v>
      </c>
      <c r="B1" s="42"/>
      <c r="C1" s="42"/>
      <c r="D1" s="653" t="s">
        <v>5010</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74"/>
    </row>
    <row r="4" spans="1:8" x14ac:dyDescent="0.25">
      <c r="A4" s="161"/>
      <c r="B4" s="161"/>
      <c r="C4" s="62"/>
      <c r="D4" s="16"/>
      <c r="E4" s="16"/>
      <c r="F4" s="16"/>
      <c r="G4" s="159"/>
    </row>
    <row r="5" spans="1:8" ht="13" x14ac:dyDescent="0.25">
      <c r="A5" s="161" t="s">
        <v>5011</v>
      </c>
      <c r="B5" s="161"/>
      <c r="C5" s="81" t="s">
        <v>5012</v>
      </c>
      <c r="D5" s="16"/>
      <c r="E5" s="16"/>
      <c r="F5" s="16"/>
      <c r="G5" s="159"/>
    </row>
    <row r="6" spans="1:8" ht="13" x14ac:dyDescent="0.25">
      <c r="A6" s="161"/>
      <c r="B6" s="161" t="s">
        <v>5013</v>
      </c>
      <c r="C6" s="230" t="s">
        <v>5014</v>
      </c>
      <c r="D6" s="129" t="s">
        <v>106</v>
      </c>
      <c r="E6" s="129"/>
      <c r="F6" s="156"/>
      <c r="G6" s="159">
        <f>E6*F6</f>
        <v>0</v>
      </c>
      <c r="H6" s="255" t="s">
        <v>37</v>
      </c>
    </row>
    <row r="7" spans="1:8" ht="50" x14ac:dyDescent="0.25">
      <c r="A7" s="161"/>
      <c r="B7" s="161" t="s">
        <v>5015</v>
      </c>
      <c r="C7" s="234" t="s">
        <v>5016</v>
      </c>
      <c r="D7" s="129" t="s">
        <v>42</v>
      </c>
      <c r="E7" s="16" t="s">
        <v>43</v>
      </c>
      <c r="F7" s="16" t="s">
        <v>44</v>
      </c>
      <c r="G7" s="157"/>
    </row>
    <row r="8" spans="1:8" ht="13" x14ac:dyDescent="0.25">
      <c r="A8" s="161" t="s">
        <v>5017</v>
      </c>
      <c r="B8" s="161"/>
      <c r="C8" s="236" t="s">
        <v>5018</v>
      </c>
      <c r="D8" s="170"/>
      <c r="E8" s="16"/>
      <c r="F8" s="16"/>
      <c r="G8" s="159"/>
    </row>
    <row r="9" spans="1:8" ht="13" x14ac:dyDescent="0.25">
      <c r="A9" s="161"/>
      <c r="B9" s="161" t="s">
        <v>5019</v>
      </c>
      <c r="C9" s="230" t="s">
        <v>5020</v>
      </c>
      <c r="D9" s="129" t="s">
        <v>0</v>
      </c>
      <c r="E9" s="129"/>
      <c r="F9" s="156"/>
      <c r="G9" s="159">
        <f>E9*F9</f>
        <v>0</v>
      </c>
      <c r="H9" s="255" t="s">
        <v>37</v>
      </c>
    </row>
    <row r="10" spans="1:8" ht="13" x14ac:dyDescent="0.25">
      <c r="A10" s="161"/>
      <c r="B10" s="161" t="s">
        <v>5021</v>
      </c>
      <c r="C10" s="230" t="s">
        <v>5022</v>
      </c>
      <c r="D10" s="129" t="s">
        <v>106</v>
      </c>
      <c r="E10" s="129"/>
      <c r="F10" s="156"/>
      <c r="G10" s="159">
        <f>E10*F10</f>
        <v>0</v>
      </c>
      <c r="H10" s="255" t="s">
        <v>37</v>
      </c>
    </row>
    <row r="11" spans="1:8" ht="26" x14ac:dyDescent="0.25">
      <c r="A11" s="161" t="s">
        <v>5023</v>
      </c>
      <c r="B11" s="161"/>
      <c r="C11" s="236" t="s">
        <v>5024</v>
      </c>
      <c r="D11" s="129" t="s">
        <v>1737</v>
      </c>
      <c r="E11" s="129"/>
      <c r="F11" s="156"/>
      <c r="G11" s="159">
        <f>E11*F11</f>
        <v>0</v>
      </c>
      <c r="H11" s="255" t="s">
        <v>37</v>
      </c>
    </row>
    <row r="12" spans="1:8" ht="13" x14ac:dyDescent="0.25">
      <c r="A12" s="161" t="s">
        <v>5025</v>
      </c>
      <c r="B12" s="161"/>
      <c r="C12" s="236" t="s">
        <v>5026</v>
      </c>
      <c r="D12" s="129" t="s">
        <v>106</v>
      </c>
      <c r="E12" s="129"/>
      <c r="F12" s="156"/>
      <c r="G12" s="159">
        <f>E12*F12</f>
        <v>0</v>
      </c>
      <c r="H12" s="255" t="s">
        <v>37</v>
      </c>
    </row>
    <row r="13" spans="1:8" ht="13" x14ac:dyDescent="0.25">
      <c r="A13" s="161" t="s">
        <v>5027</v>
      </c>
      <c r="B13" s="161"/>
      <c r="C13" s="236" t="s">
        <v>5028</v>
      </c>
      <c r="D13" s="16"/>
      <c r="E13" s="16"/>
      <c r="F13" s="16"/>
      <c r="G13" s="159"/>
    </row>
    <row r="14" spans="1:8" ht="25" x14ac:dyDescent="0.25">
      <c r="A14" s="161"/>
      <c r="B14" s="161" t="s">
        <v>5029</v>
      </c>
      <c r="C14" s="230" t="s">
        <v>5030</v>
      </c>
      <c r="D14" s="176" t="s">
        <v>169</v>
      </c>
      <c r="E14" s="16" t="s">
        <v>170</v>
      </c>
      <c r="F14" s="16" t="s">
        <v>171</v>
      </c>
      <c r="G14" s="157"/>
    </row>
    <row r="15" spans="1:8" ht="25" x14ac:dyDescent="0.25">
      <c r="A15" s="161"/>
      <c r="B15" s="161" t="s">
        <v>5031</v>
      </c>
      <c r="C15" s="230" t="s">
        <v>5032</v>
      </c>
      <c r="D15" s="176" t="s">
        <v>91</v>
      </c>
      <c r="E15" s="160">
        <f>G14</f>
        <v>0</v>
      </c>
      <c r="F15" s="163"/>
      <c r="G15" s="159">
        <f>E15*F15</f>
        <v>0</v>
      </c>
    </row>
    <row r="16" spans="1:8" ht="26" x14ac:dyDescent="0.25">
      <c r="A16" s="161" t="s">
        <v>5033</v>
      </c>
      <c r="B16" s="161"/>
      <c r="C16" s="236" t="s">
        <v>5034</v>
      </c>
      <c r="D16" s="129" t="s">
        <v>106</v>
      </c>
      <c r="E16" s="129"/>
      <c r="F16" s="156"/>
      <c r="G16" s="159">
        <f>E16*F16</f>
        <v>0</v>
      </c>
      <c r="H16" s="255" t="s">
        <v>37</v>
      </c>
    </row>
    <row r="17" spans="1:7" ht="13" x14ac:dyDescent="0.25">
      <c r="A17" s="161"/>
      <c r="B17" s="161"/>
      <c r="C17" s="81"/>
      <c r="D17" s="16"/>
      <c r="E17" s="16"/>
      <c r="F17" s="16"/>
      <c r="G17" s="159"/>
    </row>
    <row r="18" spans="1:7" x14ac:dyDescent="0.25">
      <c r="A18" s="205"/>
      <c r="B18" s="205"/>
      <c r="C18" s="206"/>
      <c r="D18" s="91"/>
      <c r="E18" s="191"/>
      <c r="F18" s="191"/>
      <c r="G18" s="214"/>
    </row>
    <row r="19" spans="1:7" x14ac:dyDescent="0.25">
      <c r="A19" s="205"/>
      <c r="B19" s="205"/>
      <c r="C19" s="206"/>
      <c r="D19" s="92"/>
      <c r="E19" s="191"/>
      <c r="F19" s="191"/>
      <c r="G19" s="214"/>
    </row>
    <row r="20" spans="1:7" x14ac:dyDescent="0.25">
      <c r="A20" s="136" t="s">
        <v>172</v>
      </c>
      <c r="B20" s="136"/>
      <c r="C20" s="136"/>
      <c r="D20"/>
      <c r="E20" s="154"/>
      <c r="F20" s="154"/>
      <c r="G20" s="141">
        <f>SUM(G5:G19)</f>
        <v>0</v>
      </c>
    </row>
    <row r="21" spans="1:7" x14ac:dyDescent="0.25">
      <c r="D21" s="200"/>
    </row>
    <row r="1048296" spans="4:4" x14ac:dyDescent="0.25">
      <c r="D104829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3220A-2738-4FCC-9238-C4D871E52B7D}">
  <dimension ref="A1:I1048322"/>
  <sheetViews>
    <sheetView view="pageBreakPreview" zoomScale="125" zoomScaleNormal="100" zoomScaleSheetLayoutView="100" workbookViewId="0">
      <selection activeCell="H38" sqref="H38"/>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5035</v>
      </c>
      <c r="B1" s="42"/>
      <c r="C1" s="42"/>
      <c r="D1" s="42"/>
      <c r="E1" s="653" t="s">
        <v>5036</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48"/>
      <c r="F3" s="48"/>
      <c r="G3" s="48"/>
      <c r="H3" s="74"/>
    </row>
    <row r="4" spans="1:9" x14ac:dyDescent="0.25">
      <c r="A4" s="161"/>
      <c r="B4" s="161"/>
      <c r="C4" s="162"/>
      <c r="D4" s="62"/>
      <c r="E4" s="208"/>
      <c r="F4" s="208"/>
      <c r="G4" s="208"/>
      <c r="H4" s="214"/>
    </row>
    <row r="5" spans="1:9" ht="13" hidden="1" x14ac:dyDescent="0.25">
      <c r="A5" s="190" t="s">
        <v>5037</v>
      </c>
      <c r="B5" s="190"/>
      <c r="C5" s="216"/>
      <c r="D5" s="217" t="s">
        <v>5038</v>
      </c>
      <c r="E5" s="129"/>
      <c r="F5" s="129"/>
      <c r="G5" s="129"/>
      <c r="H5" s="159"/>
    </row>
    <row r="6" spans="1:9" ht="13" hidden="1" x14ac:dyDescent="0.25">
      <c r="A6" s="161"/>
      <c r="B6" s="161" t="s">
        <v>5039</v>
      </c>
      <c r="C6" s="162"/>
      <c r="D6" s="230" t="s">
        <v>5040</v>
      </c>
      <c r="E6" s="129" t="s">
        <v>0</v>
      </c>
      <c r="F6" s="129"/>
      <c r="G6" s="129"/>
      <c r="H6" s="159">
        <f>F6*G6</f>
        <v>0</v>
      </c>
      <c r="I6" s="255" t="s">
        <v>37</v>
      </c>
    </row>
    <row r="7" spans="1:9" ht="13" hidden="1" x14ac:dyDescent="0.25">
      <c r="A7" s="161"/>
      <c r="B7" s="161" t="s">
        <v>5041</v>
      </c>
      <c r="C7" s="162"/>
      <c r="D7" s="230" t="s">
        <v>5042</v>
      </c>
      <c r="E7" s="129" t="s">
        <v>106</v>
      </c>
      <c r="F7" s="129"/>
      <c r="G7" s="129"/>
      <c r="H7" s="159">
        <f>F7*G7</f>
        <v>0</v>
      </c>
      <c r="I7" s="255" t="s">
        <v>37</v>
      </c>
    </row>
    <row r="8" spans="1:9" ht="13" hidden="1" x14ac:dyDescent="0.25">
      <c r="A8" s="161" t="s">
        <v>5043</v>
      </c>
      <c r="B8" s="161"/>
      <c r="C8" s="162"/>
      <c r="D8" s="81" t="s">
        <v>5044</v>
      </c>
      <c r="E8" s="170"/>
      <c r="F8" s="16"/>
      <c r="G8" s="16"/>
      <c r="H8" s="159"/>
    </row>
    <row r="9" spans="1:9" ht="26" hidden="1" x14ac:dyDescent="0.25">
      <c r="A9" s="161"/>
      <c r="B9" s="161" t="s">
        <v>5045</v>
      </c>
      <c r="C9" s="162"/>
      <c r="D9" s="230" t="s">
        <v>5046</v>
      </c>
      <c r="E9" s="129" t="s">
        <v>1737</v>
      </c>
      <c r="F9" s="129"/>
      <c r="G9" s="129"/>
      <c r="H9" s="159">
        <f>F9*G9</f>
        <v>0</v>
      </c>
      <c r="I9" s="255" t="s">
        <v>37</v>
      </c>
    </row>
    <row r="10" spans="1:9" ht="26" hidden="1" x14ac:dyDescent="0.25">
      <c r="A10" s="161"/>
      <c r="B10" s="161" t="s">
        <v>5047</v>
      </c>
      <c r="C10" s="162"/>
      <c r="D10" s="230" t="s">
        <v>5048</v>
      </c>
      <c r="E10" s="129" t="s">
        <v>0</v>
      </c>
      <c r="F10" s="129"/>
      <c r="G10" s="129"/>
      <c r="H10" s="159">
        <f>F10*G10</f>
        <v>0</v>
      </c>
      <c r="I10" s="255" t="s">
        <v>37</v>
      </c>
    </row>
    <row r="11" spans="1:9" ht="13" hidden="1" x14ac:dyDescent="0.25">
      <c r="A11" s="161" t="s">
        <v>5049</v>
      </c>
      <c r="B11" s="161"/>
      <c r="C11" s="162"/>
      <c r="D11" s="81" t="s">
        <v>5050</v>
      </c>
      <c r="E11" s="170"/>
      <c r="F11" s="16"/>
      <c r="G11" s="16"/>
      <c r="H11" s="159"/>
    </row>
    <row r="12" spans="1:9" ht="26" hidden="1" x14ac:dyDescent="0.25">
      <c r="A12" s="161"/>
      <c r="B12" s="161" t="s">
        <v>5051</v>
      </c>
      <c r="C12" s="162"/>
      <c r="D12" s="230" t="s">
        <v>5052</v>
      </c>
      <c r="E12" s="129" t="s">
        <v>1737</v>
      </c>
      <c r="F12" s="129"/>
      <c r="G12" s="129"/>
      <c r="H12" s="159">
        <f>F12*G12</f>
        <v>0</v>
      </c>
      <c r="I12" s="255" t="s">
        <v>37</v>
      </c>
    </row>
    <row r="13" spans="1:9" ht="26" hidden="1" x14ac:dyDescent="0.25">
      <c r="A13" s="161"/>
      <c r="B13" s="161" t="s">
        <v>5053</v>
      </c>
      <c r="C13" s="162"/>
      <c r="D13" s="230" t="s">
        <v>5054</v>
      </c>
      <c r="E13" s="129" t="s">
        <v>0</v>
      </c>
      <c r="F13" s="129"/>
      <c r="G13" s="129"/>
      <c r="H13" s="159">
        <f>F13*G13</f>
        <v>0</v>
      </c>
      <c r="I13" s="255" t="s">
        <v>37</v>
      </c>
    </row>
    <row r="14" spans="1:9" ht="13" x14ac:dyDescent="0.25">
      <c r="A14" s="161" t="s">
        <v>5055</v>
      </c>
      <c r="B14" s="161"/>
      <c r="C14" s="162"/>
      <c r="D14" s="81" t="s">
        <v>5056</v>
      </c>
      <c r="E14" s="16"/>
      <c r="F14" s="16"/>
      <c r="G14" s="16"/>
      <c r="H14" s="159"/>
    </row>
    <row r="15" spans="1:9" ht="25" x14ac:dyDescent="0.25">
      <c r="A15" s="161"/>
      <c r="B15" s="161" t="s">
        <v>5057</v>
      </c>
      <c r="C15" s="162"/>
      <c r="D15" s="272" t="s">
        <v>5058</v>
      </c>
      <c r="E15" s="129" t="s">
        <v>0</v>
      </c>
      <c r="F15" s="129" t="e">
        <f>#REF!</f>
        <v>#REF!</v>
      </c>
      <c r="G15" s="491">
        <v>200</v>
      </c>
      <c r="H15" s="159" t="e">
        <f>F15*G15</f>
        <v>#REF!</v>
      </c>
      <c r="I15" s="255" t="s">
        <v>37</v>
      </c>
    </row>
    <row r="16" spans="1:9" ht="26" hidden="1" x14ac:dyDescent="0.25">
      <c r="A16" s="161"/>
      <c r="B16" s="161" t="s">
        <v>5059</v>
      </c>
      <c r="C16" s="162"/>
      <c r="D16" s="230" t="s">
        <v>5060</v>
      </c>
      <c r="E16" s="129" t="s">
        <v>0</v>
      </c>
      <c r="F16" s="129"/>
      <c r="G16" s="129"/>
      <c r="H16" s="159">
        <f>F16*G16</f>
        <v>0</v>
      </c>
    </row>
    <row r="17" spans="1:9" ht="26" hidden="1" x14ac:dyDescent="0.25">
      <c r="A17" s="161" t="s">
        <v>5061</v>
      </c>
      <c r="B17" s="161"/>
      <c r="C17" s="162"/>
      <c r="D17" s="81" t="s">
        <v>5062</v>
      </c>
      <c r="E17" s="16"/>
      <c r="F17" s="16"/>
      <c r="G17" s="16"/>
      <c r="H17" s="159"/>
    </row>
    <row r="18" spans="1:9" hidden="1" x14ac:dyDescent="0.25">
      <c r="A18" s="161"/>
      <c r="B18" s="161" t="s">
        <v>5063</v>
      </c>
      <c r="C18" s="162"/>
      <c r="D18" s="82" t="s">
        <v>5064</v>
      </c>
      <c r="E18" s="170"/>
      <c r="F18" s="16"/>
      <c r="G18" s="16"/>
      <c r="H18" s="159"/>
    </row>
    <row r="19" spans="1:9" ht="13" hidden="1" x14ac:dyDescent="0.25">
      <c r="A19" s="161"/>
      <c r="B19" s="161"/>
      <c r="C19" s="162" t="s">
        <v>125</v>
      </c>
      <c r="D19" s="82" t="s">
        <v>5065</v>
      </c>
      <c r="E19" s="129" t="s">
        <v>0</v>
      </c>
      <c r="F19" s="129"/>
      <c r="G19" s="129"/>
      <c r="H19" s="159">
        <f>F19*G19</f>
        <v>0</v>
      </c>
      <c r="I19" s="255" t="s">
        <v>37</v>
      </c>
    </row>
    <row r="20" spans="1:9" ht="13" hidden="1" x14ac:dyDescent="0.25">
      <c r="A20" s="161"/>
      <c r="B20" s="161"/>
      <c r="C20" s="162" t="s">
        <v>128</v>
      </c>
      <c r="D20" s="82" t="s">
        <v>5065</v>
      </c>
      <c r="E20" s="129" t="s">
        <v>0</v>
      </c>
      <c r="F20" s="129"/>
      <c r="G20" s="129"/>
      <c r="H20" s="159">
        <f>F20*G20</f>
        <v>0</v>
      </c>
      <c r="I20" s="255" t="s">
        <v>37</v>
      </c>
    </row>
    <row r="21" spans="1:9" hidden="1" x14ac:dyDescent="0.25">
      <c r="A21" s="161"/>
      <c r="B21" s="161" t="s">
        <v>5066</v>
      </c>
      <c r="C21" s="162"/>
      <c r="D21" s="82" t="s">
        <v>5067</v>
      </c>
      <c r="E21" s="16"/>
      <c r="F21" s="16"/>
      <c r="G21" s="16"/>
      <c r="H21" s="159"/>
    </row>
    <row r="22" spans="1:9" hidden="1" x14ac:dyDescent="0.25">
      <c r="A22" s="161"/>
      <c r="B22" s="161"/>
      <c r="C22" s="162" t="s">
        <v>125</v>
      </c>
      <c r="D22" s="82" t="s">
        <v>5068</v>
      </c>
      <c r="E22" s="129" t="s">
        <v>0</v>
      </c>
      <c r="F22" s="129"/>
      <c r="G22" s="129"/>
      <c r="H22" s="159">
        <f t="shared" ref="H22:H28" si="0">F22*G22</f>
        <v>0</v>
      </c>
    </row>
    <row r="23" spans="1:9" hidden="1" x14ac:dyDescent="0.25">
      <c r="A23" s="161"/>
      <c r="B23" s="161"/>
      <c r="C23" s="162" t="s">
        <v>128</v>
      </c>
      <c r="D23" s="82" t="s">
        <v>5069</v>
      </c>
      <c r="E23" s="129" t="s">
        <v>0</v>
      </c>
      <c r="F23" s="129"/>
      <c r="G23" s="129"/>
      <c r="H23" s="159">
        <f t="shared" si="0"/>
        <v>0</v>
      </c>
    </row>
    <row r="24" spans="1:9" hidden="1" x14ac:dyDescent="0.25">
      <c r="A24" s="161"/>
      <c r="B24" s="161"/>
      <c r="C24" s="162" t="s">
        <v>17</v>
      </c>
      <c r="D24" s="82" t="s">
        <v>5070</v>
      </c>
      <c r="E24" s="129" t="s">
        <v>0</v>
      </c>
      <c r="F24" s="129"/>
      <c r="G24" s="129"/>
      <c r="H24" s="159">
        <f t="shared" si="0"/>
        <v>0</v>
      </c>
    </row>
    <row r="25" spans="1:9" hidden="1" x14ac:dyDescent="0.25">
      <c r="A25" s="161"/>
      <c r="B25" s="161"/>
      <c r="C25" s="162" t="s">
        <v>18</v>
      </c>
      <c r="D25" s="82" t="s">
        <v>5071</v>
      </c>
      <c r="E25" s="129" t="s">
        <v>0</v>
      </c>
      <c r="F25" s="129"/>
      <c r="G25" s="129"/>
      <c r="H25" s="159">
        <f t="shared" si="0"/>
        <v>0</v>
      </c>
    </row>
    <row r="26" spans="1:9" hidden="1" x14ac:dyDescent="0.25">
      <c r="A26" s="161"/>
      <c r="B26" s="161"/>
      <c r="C26" s="162" t="s">
        <v>19</v>
      </c>
      <c r="D26" s="82" t="s">
        <v>5072</v>
      </c>
      <c r="E26" s="129" t="s">
        <v>0</v>
      </c>
      <c r="F26" s="129"/>
      <c r="G26" s="129"/>
      <c r="H26" s="159">
        <f t="shared" si="0"/>
        <v>0</v>
      </c>
    </row>
    <row r="27" spans="1:9" ht="13" hidden="1" x14ac:dyDescent="0.25">
      <c r="A27" s="161"/>
      <c r="B27" s="161"/>
      <c r="C27" s="162" t="s">
        <v>133</v>
      </c>
      <c r="D27" s="230" t="s">
        <v>5073</v>
      </c>
      <c r="E27" s="129" t="s">
        <v>0</v>
      </c>
      <c r="F27" s="129"/>
      <c r="G27" s="129"/>
      <c r="H27" s="159">
        <f t="shared" si="0"/>
        <v>0</v>
      </c>
      <c r="I27" s="255" t="s">
        <v>37</v>
      </c>
    </row>
    <row r="28" spans="1:9" ht="25" hidden="1" x14ac:dyDescent="0.25">
      <c r="A28" s="161"/>
      <c r="B28" s="161"/>
      <c r="C28" s="162" t="s">
        <v>143</v>
      </c>
      <c r="D28" s="82" t="s">
        <v>5074</v>
      </c>
      <c r="E28" s="176" t="s">
        <v>1421</v>
      </c>
      <c r="F28" s="129"/>
      <c r="G28" s="129"/>
      <c r="H28" s="159">
        <f t="shared" si="0"/>
        <v>0</v>
      </c>
    </row>
    <row r="29" spans="1:9" ht="50" hidden="1" x14ac:dyDescent="0.25">
      <c r="A29" s="161"/>
      <c r="B29" s="161" t="s">
        <v>5075</v>
      </c>
      <c r="C29" s="162"/>
      <c r="D29" s="82" t="s">
        <v>5076</v>
      </c>
      <c r="E29" s="129" t="s">
        <v>42</v>
      </c>
      <c r="F29" s="16" t="s">
        <v>43</v>
      </c>
      <c r="G29" s="16" t="s">
        <v>44</v>
      </c>
      <c r="H29" s="157"/>
    </row>
    <row r="30" spans="1:9" ht="13" hidden="1" x14ac:dyDescent="0.25">
      <c r="A30" s="161" t="s">
        <v>5077</v>
      </c>
      <c r="B30" s="161"/>
      <c r="C30" s="162"/>
      <c r="D30" s="81" t="s">
        <v>5078</v>
      </c>
      <c r="E30" s="16"/>
      <c r="F30" s="16"/>
      <c r="G30" s="16"/>
      <c r="H30" s="159"/>
    </row>
    <row r="31" spans="1:9" ht="13" hidden="1" x14ac:dyDescent="0.25">
      <c r="A31" s="161"/>
      <c r="B31" s="161" t="s">
        <v>5079</v>
      </c>
      <c r="C31" s="162"/>
      <c r="D31" s="230" t="s">
        <v>5080</v>
      </c>
      <c r="E31" s="129" t="s">
        <v>106</v>
      </c>
      <c r="F31" s="129"/>
      <c r="G31" s="129"/>
      <c r="H31" s="159">
        <f>F31*G31</f>
        <v>0</v>
      </c>
      <c r="I31" s="255" t="s">
        <v>37</v>
      </c>
    </row>
    <row r="32" spans="1:9" ht="13" hidden="1" x14ac:dyDescent="0.25">
      <c r="A32" s="161"/>
      <c r="B32" s="161" t="s">
        <v>5081</v>
      </c>
      <c r="C32" s="162"/>
      <c r="D32" s="230" t="s">
        <v>5082</v>
      </c>
      <c r="E32" s="129" t="s">
        <v>106</v>
      </c>
      <c r="F32" s="129"/>
      <c r="G32" s="129"/>
      <c r="H32" s="159">
        <f>F32*G32</f>
        <v>0</v>
      </c>
      <c r="I32" s="255" t="s">
        <v>37</v>
      </c>
    </row>
    <row r="33" spans="1:9" ht="39" hidden="1" x14ac:dyDescent="0.25">
      <c r="A33" s="161" t="s">
        <v>5083</v>
      </c>
      <c r="B33" s="161"/>
      <c r="C33" s="162"/>
      <c r="D33" s="81" t="s">
        <v>5084</v>
      </c>
      <c r="E33" s="16"/>
      <c r="F33" s="16"/>
      <c r="G33" s="16"/>
      <c r="H33" s="159"/>
    </row>
    <row r="34" spans="1:9" ht="13" hidden="1" x14ac:dyDescent="0.25">
      <c r="A34" s="161"/>
      <c r="B34" s="161" t="s">
        <v>5085</v>
      </c>
      <c r="C34" s="162"/>
      <c r="D34" s="230" t="s">
        <v>5080</v>
      </c>
      <c r="E34" s="129" t="s">
        <v>106</v>
      </c>
      <c r="F34" s="129"/>
      <c r="G34" s="129"/>
      <c r="H34" s="159">
        <f>F34*G34</f>
        <v>0</v>
      </c>
      <c r="I34" s="255" t="s">
        <v>37</v>
      </c>
    </row>
    <row r="35" spans="1:9" ht="13" hidden="1" x14ac:dyDescent="0.25">
      <c r="A35" s="161"/>
      <c r="B35" s="161" t="s">
        <v>5086</v>
      </c>
      <c r="C35" s="162"/>
      <c r="D35" s="230" t="s">
        <v>5082</v>
      </c>
      <c r="E35" s="129" t="s">
        <v>106</v>
      </c>
      <c r="F35" s="129"/>
      <c r="G35" s="129"/>
      <c r="H35" s="159">
        <f>F35*G35</f>
        <v>0</v>
      </c>
      <c r="I35" s="255" t="s">
        <v>37</v>
      </c>
    </row>
    <row r="36" spans="1:9" ht="26" hidden="1" x14ac:dyDescent="0.25">
      <c r="A36" s="161" t="s">
        <v>5087</v>
      </c>
      <c r="B36" s="161"/>
      <c r="C36" s="162"/>
      <c r="D36" s="81" t="s">
        <v>5088</v>
      </c>
      <c r="E36" s="129" t="s">
        <v>106</v>
      </c>
      <c r="F36" s="129"/>
      <c r="G36" s="129"/>
      <c r="H36" s="159">
        <f>F36*G36</f>
        <v>0</v>
      </c>
    </row>
    <row r="37" spans="1:9" ht="13" x14ac:dyDescent="0.25">
      <c r="A37" s="161" t="s">
        <v>5089</v>
      </c>
      <c r="B37" s="161"/>
      <c r="C37" s="162"/>
      <c r="D37" s="81" t="s">
        <v>5090</v>
      </c>
      <c r="E37" s="16"/>
      <c r="F37" s="16"/>
      <c r="G37" s="16"/>
      <c r="H37" s="159"/>
    </row>
    <row r="38" spans="1:9" ht="25" x14ac:dyDescent="0.25">
      <c r="A38" s="161"/>
      <c r="B38" s="161" t="s">
        <v>5091</v>
      </c>
      <c r="C38" s="162"/>
      <c r="D38" s="82" t="s">
        <v>5092</v>
      </c>
      <c r="E38" s="176" t="s">
        <v>169</v>
      </c>
      <c r="F38" s="16" t="s">
        <v>170</v>
      </c>
      <c r="G38" s="16" t="s">
        <v>171</v>
      </c>
      <c r="H38" s="275"/>
    </row>
    <row r="39" spans="1:9" ht="25" x14ac:dyDescent="0.25">
      <c r="A39" s="161"/>
      <c r="B39" s="161" t="s">
        <v>5093</v>
      </c>
      <c r="C39" s="162"/>
      <c r="D39" s="82" t="s">
        <v>5032</v>
      </c>
      <c r="E39" s="176" t="s">
        <v>91</v>
      </c>
      <c r="F39" s="160">
        <f>H38</f>
        <v>0</v>
      </c>
      <c r="G39" s="163"/>
      <c r="H39" s="159">
        <f>F39*G39</f>
        <v>0</v>
      </c>
    </row>
    <row r="40" spans="1:9" ht="26" x14ac:dyDescent="0.25">
      <c r="A40" s="161" t="s">
        <v>5094</v>
      </c>
      <c r="B40" s="161"/>
      <c r="C40" s="162"/>
      <c r="D40" s="81" t="s">
        <v>5095</v>
      </c>
      <c r="E40" s="16"/>
      <c r="F40" s="16"/>
      <c r="G40" s="16"/>
      <c r="H40" s="158"/>
    </row>
    <row r="41" spans="1:9" ht="25" x14ac:dyDescent="0.25">
      <c r="A41" s="161"/>
      <c r="B41" s="161" t="s">
        <v>5096</v>
      </c>
      <c r="C41" s="162"/>
      <c r="D41" s="272" t="s">
        <v>5097</v>
      </c>
      <c r="E41" s="129" t="s">
        <v>0</v>
      </c>
      <c r="F41" s="129" t="e">
        <f>#REF!</f>
        <v>#REF!</v>
      </c>
      <c r="G41" s="491">
        <v>2800</v>
      </c>
      <c r="H41" s="159" t="e">
        <f>F41*G41</f>
        <v>#REF!</v>
      </c>
      <c r="I41" s="255" t="s">
        <v>37</v>
      </c>
    </row>
    <row r="42" spans="1:9" ht="13" hidden="1" x14ac:dyDescent="0.25">
      <c r="A42" s="161"/>
      <c r="B42" s="161" t="s">
        <v>5098</v>
      </c>
      <c r="C42" s="162"/>
      <c r="D42" s="230" t="s">
        <v>5042</v>
      </c>
      <c r="E42" s="129" t="s">
        <v>106</v>
      </c>
      <c r="F42" s="129"/>
      <c r="G42" s="129"/>
      <c r="H42" s="159">
        <f>F42*G42</f>
        <v>0</v>
      </c>
      <c r="I42" s="255" t="s">
        <v>37</v>
      </c>
    </row>
    <row r="43" spans="1:9" x14ac:dyDescent="0.25">
      <c r="A43" s="161"/>
      <c r="B43" s="161"/>
      <c r="C43" s="162"/>
      <c r="D43" s="128"/>
      <c r="E43" s="16"/>
      <c r="F43" s="16"/>
      <c r="G43" s="16"/>
      <c r="H43" s="159"/>
    </row>
    <row r="44" spans="1:9" x14ac:dyDescent="0.25">
      <c r="A44" s="205"/>
      <c r="B44" s="205"/>
      <c r="C44" s="208"/>
      <c r="D44" s="206"/>
      <c r="E44" s="209"/>
      <c r="F44" s="191"/>
      <c r="G44" s="191"/>
      <c r="H44" s="214"/>
    </row>
    <row r="45" spans="1:9" x14ac:dyDescent="0.25">
      <c r="A45" s="205"/>
      <c r="B45" s="205"/>
      <c r="C45" s="208"/>
      <c r="D45" s="206"/>
      <c r="E45" s="203"/>
      <c r="F45" s="191"/>
      <c r="G45" s="191"/>
      <c r="H45" s="214"/>
    </row>
    <row r="46" spans="1:9" x14ac:dyDescent="0.25">
      <c r="A46" s="136" t="s">
        <v>172</v>
      </c>
      <c r="B46" s="136"/>
      <c r="C46" s="136"/>
      <c r="D46" s="136"/>
      <c r="E46" s="210"/>
      <c r="F46" s="154"/>
      <c r="G46" s="154"/>
      <c r="H46" s="141" t="e">
        <f>SUM(H5:H45)</f>
        <v>#REF!</v>
      </c>
    </row>
    <row r="47" spans="1:9" x14ac:dyDescent="0.25">
      <c r="E47" s="200"/>
    </row>
    <row r="1048322" spans="5:5" x14ac:dyDescent="0.25">
      <c r="E1048322"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6C607-8060-4F90-8CEE-A7B412EE3EE3}">
  <dimension ref="A1:I1048318"/>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5099</v>
      </c>
      <c r="B1" s="42"/>
      <c r="C1" s="42"/>
      <c r="D1" s="42"/>
      <c r="E1" s="653" t="s">
        <v>5100</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78"/>
      <c r="H3" s="74"/>
    </row>
    <row r="4" spans="1:9" x14ac:dyDescent="0.25">
      <c r="A4" s="161"/>
      <c r="B4" s="161"/>
      <c r="C4" s="162"/>
      <c r="D4" s="62"/>
      <c r="E4" s="16"/>
      <c r="F4" s="16"/>
      <c r="G4" s="160"/>
      <c r="H4" s="159"/>
    </row>
    <row r="5" spans="1:9" ht="26" x14ac:dyDescent="0.25">
      <c r="A5" s="161" t="s">
        <v>5101</v>
      </c>
      <c r="B5" s="161"/>
      <c r="C5" s="162"/>
      <c r="D5" s="236" t="s">
        <v>5102</v>
      </c>
      <c r="E5" s="16"/>
      <c r="F5" s="16"/>
      <c r="G5" s="160"/>
      <c r="H5" s="159"/>
      <c r="I5" s="255" t="s">
        <v>37</v>
      </c>
    </row>
    <row r="6" spans="1:9" x14ac:dyDescent="0.25">
      <c r="A6" s="161"/>
      <c r="B6" s="161" t="s">
        <v>5103</v>
      </c>
      <c r="C6" s="162"/>
      <c r="D6" s="230" t="s">
        <v>5104</v>
      </c>
      <c r="E6" s="129" t="s">
        <v>0</v>
      </c>
      <c r="F6" s="129"/>
      <c r="G6" s="156"/>
      <c r="H6" s="159">
        <f t="shared" ref="H6:H11" si="0">F6*G6</f>
        <v>0</v>
      </c>
    </row>
    <row r="7" spans="1:9" x14ac:dyDescent="0.25">
      <c r="A7" s="161"/>
      <c r="B7" s="161" t="s">
        <v>5105</v>
      </c>
      <c r="C7" s="162"/>
      <c r="D7" s="230" t="s">
        <v>5106</v>
      </c>
      <c r="E7" s="129" t="s">
        <v>0</v>
      </c>
      <c r="F7" s="129"/>
      <c r="G7" s="156"/>
      <c r="H7" s="159">
        <f t="shared" si="0"/>
        <v>0</v>
      </c>
    </row>
    <row r="8" spans="1:9" ht="13" x14ac:dyDescent="0.25">
      <c r="A8" s="161" t="s">
        <v>5107</v>
      </c>
      <c r="B8" s="161"/>
      <c r="C8" s="162"/>
      <c r="D8" s="236" t="s">
        <v>5108</v>
      </c>
      <c r="E8" s="129" t="s">
        <v>106</v>
      </c>
      <c r="F8" s="129"/>
      <c r="G8" s="156"/>
      <c r="H8" s="159">
        <f t="shared" si="0"/>
        <v>0</v>
      </c>
      <c r="I8" s="255" t="s">
        <v>37</v>
      </c>
    </row>
    <row r="9" spans="1:9" ht="13" x14ac:dyDescent="0.25">
      <c r="A9" s="161" t="s">
        <v>5109</v>
      </c>
      <c r="B9" s="161"/>
      <c r="C9" s="162"/>
      <c r="D9" s="236" t="s">
        <v>5110</v>
      </c>
      <c r="E9" s="129" t="s">
        <v>106</v>
      </c>
      <c r="F9" s="129"/>
      <c r="G9" s="156"/>
      <c r="H9" s="159">
        <f t="shared" si="0"/>
        <v>0</v>
      </c>
      <c r="I9" s="255" t="s">
        <v>37</v>
      </c>
    </row>
    <row r="10" spans="1:9" ht="13" x14ac:dyDescent="0.25">
      <c r="A10" s="161" t="s">
        <v>5111</v>
      </c>
      <c r="B10" s="161"/>
      <c r="C10" s="162"/>
      <c r="D10" s="236" t="s">
        <v>5112</v>
      </c>
      <c r="E10" s="129" t="s">
        <v>0</v>
      </c>
      <c r="F10" s="129"/>
      <c r="G10" s="156"/>
      <c r="H10" s="159">
        <f t="shared" si="0"/>
        <v>0</v>
      </c>
    </row>
    <row r="11" spans="1:9" ht="13" x14ac:dyDescent="0.25">
      <c r="A11" s="161" t="s">
        <v>5113</v>
      </c>
      <c r="B11" s="161"/>
      <c r="C11" s="162"/>
      <c r="D11" s="236" t="s">
        <v>5114</v>
      </c>
      <c r="E11" s="129" t="s">
        <v>0</v>
      </c>
      <c r="F11" s="129"/>
      <c r="G11" s="156"/>
      <c r="H11" s="159">
        <f t="shared" si="0"/>
        <v>0</v>
      </c>
      <c r="I11" s="255" t="s">
        <v>37</v>
      </c>
    </row>
    <row r="12" spans="1:9" ht="13" x14ac:dyDescent="0.25">
      <c r="A12" s="161" t="s">
        <v>5115</v>
      </c>
      <c r="B12" s="161"/>
      <c r="C12" s="162"/>
      <c r="D12" s="236" t="s">
        <v>5116</v>
      </c>
      <c r="E12" s="129"/>
      <c r="F12" s="129"/>
      <c r="G12" s="156"/>
      <c r="H12" s="159"/>
    </row>
    <row r="13" spans="1:9" ht="13" x14ac:dyDescent="0.25">
      <c r="A13" s="161"/>
      <c r="B13" s="161" t="s">
        <v>5117</v>
      </c>
      <c r="C13" s="162"/>
      <c r="D13" s="230" t="s">
        <v>5118</v>
      </c>
      <c r="E13" s="129" t="s">
        <v>0</v>
      </c>
      <c r="F13" s="129"/>
      <c r="G13" s="156"/>
      <c r="H13" s="159">
        <f>F13*G13</f>
        <v>0</v>
      </c>
      <c r="I13" s="255" t="s">
        <v>37</v>
      </c>
    </row>
    <row r="14" spans="1:9" x14ac:dyDescent="0.25">
      <c r="A14" s="161"/>
      <c r="B14" s="161" t="s">
        <v>5119</v>
      </c>
      <c r="C14" s="162"/>
      <c r="D14" s="230" t="s">
        <v>5120</v>
      </c>
      <c r="E14" s="129" t="s">
        <v>106</v>
      </c>
      <c r="F14" s="129"/>
      <c r="G14" s="156"/>
      <c r="H14" s="159">
        <f>F14*G14</f>
        <v>0</v>
      </c>
    </row>
    <row r="15" spans="1:9" ht="13" x14ac:dyDescent="0.25">
      <c r="A15" s="161" t="s">
        <v>5121</v>
      </c>
      <c r="B15" s="161"/>
      <c r="C15" s="162"/>
      <c r="D15" s="236" t="s">
        <v>5122</v>
      </c>
      <c r="E15" s="129"/>
      <c r="F15" s="129"/>
      <c r="G15" s="156"/>
      <c r="H15" s="159"/>
      <c r="I15" s="255" t="s">
        <v>37</v>
      </c>
    </row>
    <row r="16" spans="1:9" x14ac:dyDescent="0.25">
      <c r="A16" s="161"/>
      <c r="B16" s="161" t="s">
        <v>5123</v>
      </c>
      <c r="C16" s="162"/>
      <c r="D16" s="230" t="s">
        <v>5124</v>
      </c>
      <c r="E16" s="129" t="s">
        <v>106</v>
      </c>
      <c r="F16" s="129"/>
      <c r="G16" s="156"/>
      <c r="H16" s="159">
        <f t="shared" ref="H16:H21" si="1">F16*G16</f>
        <v>0</v>
      </c>
    </row>
    <row r="17" spans="1:9" x14ac:dyDescent="0.25">
      <c r="A17" s="161"/>
      <c r="B17" s="161" t="s">
        <v>5125</v>
      </c>
      <c r="C17" s="162"/>
      <c r="D17" s="230" t="s">
        <v>5126</v>
      </c>
      <c r="E17" s="129" t="s">
        <v>106</v>
      </c>
      <c r="F17" s="129"/>
      <c r="G17" s="156"/>
      <c r="H17" s="159">
        <f t="shared" si="1"/>
        <v>0</v>
      </c>
    </row>
    <row r="18" spans="1:9" x14ac:dyDescent="0.25">
      <c r="A18" s="161"/>
      <c r="B18" s="161" t="s">
        <v>5127</v>
      </c>
      <c r="C18" s="162"/>
      <c r="D18" s="230" t="s">
        <v>5128</v>
      </c>
      <c r="E18" s="129" t="s">
        <v>106</v>
      </c>
      <c r="F18" s="129"/>
      <c r="G18" s="156"/>
      <c r="H18" s="159">
        <f t="shared" si="1"/>
        <v>0</v>
      </c>
    </row>
    <row r="19" spans="1:9" x14ac:dyDescent="0.25">
      <c r="A19" s="161"/>
      <c r="B19" s="161" t="s">
        <v>5129</v>
      </c>
      <c r="C19" s="162"/>
      <c r="D19" s="230" t="s">
        <v>5130</v>
      </c>
      <c r="E19" s="129" t="s">
        <v>106</v>
      </c>
      <c r="F19" s="129"/>
      <c r="G19" s="156"/>
      <c r="H19" s="159">
        <f t="shared" si="1"/>
        <v>0</v>
      </c>
    </row>
    <row r="20" spans="1:9" ht="26" x14ac:dyDescent="0.25">
      <c r="A20" s="161" t="s">
        <v>5131</v>
      </c>
      <c r="B20" s="161"/>
      <c r="C20" s="162"/>
      <c r="D20" s="236" t="s">
        <v>5132</v>
      </c>
      <c r="E20" s="129" t="s">
        <v>66</v>
      </c>
      <c r="F20" s="129"/>
      <c r="G20" s="156"/>
      <c r="H20" s="159">
        <f t="shared" si="1"/>
        <v>0</v>
      </c>
      <c r="I20" s="255" t="s">
        <v>37</v>
      </c>
    </row>
    <row r="21" spans="1:9" ht="26" x14ac:dyDescent="0.25">
      <c r="A21" s="161" t="s">
        <v>5133</v>
      </c>
      <c r="B21" s="161"/>
      <c r="C21" s="162"/>
      <c r="D21" s="236" t="s">
        <v>5134</v>
      </c>
      <c r="E21" s="129" t="s">
        <v>106</v>
      </c>
      <c r="F21" s="129"/>
      <c r="G21" s="156"/>
      <c r="H21" s="159">
        <f t="shared" si="1"/>
        <v>0</v>
      </c>
      <c r="I21" s="255" t="s">
        <v>37</v>
      </c>
    </row>
    <row r="22" spans="1:9" ht="13" x14ac:dyDescent="0.25">
      <c r="A22" s="161" t="s">
        <v>5135</v>
      </c>
      <c r="B22" s="161"/>
      <c r="C22" s="162"/>
      <c r="D22" s="236" t="s">
        <v>5136</v>
      </c>
      <c r="E22" s="16"/>
      <c r="F22" s="16"/>
      <c r="G22" s="160"/>
      <c r="H22" s="159"/>
    </row>
    <row r="23" spans="1:9" x14ac:dyDescent="0.25">
      <c r="A23" s="161"/>
      <c r="B23" s="161" t="s">
        <v>5137</v>
      </c>
      <c r="C23" s="162"/>
      <c r="D23" s="230" t="s">
        <v>5138</v>
      </c>
      <c r="E23" s="16"/>
      <c r="F23" s="16"/>
      <c r="G23" s="160"/>
      <c r="H23" s="159"/>
    </row>
    <row r="24" spans="1:9" ht="13" x14ac:dyDescent="0.25">
      <c r="A24" s="161"/>
      <c r="B24" s="86"/>
      <c r="C24" s="162" t="s">
        <v>125</v>
      </c>
      <c r="D24" s="230" t="s">
        <v>5139</v>
      </c>
      <c r="E24" s="129" t="s">
        <v>0</v>
      </c>
      <c r="F24" s="129"/>
      <c r="G24" s="156"/>
      <c r="H24" s="159">
        <f>F24*G24</f>
        <v>0</v>
      </c>
      <c r="I24" s="255" t="s">
        <v>37</v>
      </c>
    </row>
    <row r="25" spans="1:9" ht="13" x14ac:dyDescent="0.25">
      <c r="A25" s="161"/>
      <c r="B25" s="161"/>
      <c r="C25" s="162" t="s">
        <v>128</v>
      </c>
      <c r="D25" s="230" t="s">
        <v>5139</v>
      </c>
      <c r="E25" s="129" t="s">
        <v>106</v>
      </c>
      <c r="F25" s="129"/>
      <c r="G25" s="156"/>
      <c r="H25" s="159">
        <f>F25*G25</f>
        <v>0</v>
      </c>
      <c r="I25" s="255" t="s">
        <v>37</v>
      </c>
    </row>
    <row r="26" spans="1:9" x14ac:dyDescent="0.25">
      <c r="A26" s="161"/>
      <c r="B26" s="161" t="s">
        <v>5140</v>
      </c>
      <c r="C26" s="162"/>
      <c r="D26" s="230" t="s">
        <v>5141</v>
      </c>
      <c r="E26" s="129"/>
      <c r="F26" s="129"/>
      <c r="G26" s="156"/>
      <c r="H26" s="159"/>
    </row>
    <row r="27" spans="1:9" ht="13" x14ac:dyDescent="0.25">
      <c r="A27" s="161"/>
      <c r="B27" s="161"/>
      <c r="C27" s="162" t="s">
        <v>125</v>
      </c>
      <c r="D27" s="230" t="s">
        <v>5139</v>
      </c>
      <c r="E27" s="129" t="s">
        <v>0</v>
      </c>
      <c r="F27" s="129"/>
      <c r="G27" s="156"/>
      <c r="H27" s="159">
        <f t="shared" ref="H27:H33" si="2">F27*G27</f>
        <v>0</v>
      </c>
      <c r="I27" s="255" t="s">
        <v>37</v>
      </c>
    </row>
    <row r="28" spans="1:9" ht="13" x14ac:dyDescent="0.25">
      <c r="A28" s="161"/>
      <c r="B28" s="161"/>
      <c r="C28" s="162" t="s">
        <v>128</v>
      </c>
      <c r="D28" s="230" t="s">
        <v>5139</v>
      </c>
      <c r="E28" s="176" t="s">
        <v>106</v>
      </c>
      <c r="F28" s="129"/>
      <c r="G28" s="156"/>
      <c r="H28" s="159">
        <f t="shared" si="2"/>
        <v>0</v>
      </c>
      <c r="I28" s="255" t="s">
        <v>37</v>
      </c>
    </row>
    <row r="29" spans="1:9" ht="26" x14ac:dyDescent="0.25">
      <c r="A29" s="161" t="s">
        <v>5142</v>
      </c>
      <c r="B29" s="161"/>
      <c r="C29" s="162"/>
      <c r="D29" s="236" t="s">
        <v>5143</v>
      </c>
      <c r="E29" s="129" t="s">
        <v>106</v>
      </c>
      <c r="F29" s="129"/>
      <c r="G29" s="156"/>
      <c r="H29" s="159">
        <f t="shared" si="2"/>
        <v>0</v>
      </c>
      <c r="I29" s="255" t="s">
        <v>37</v>
      </c>
    </row>
    <row r="30" spans="1:9" ht="26" x14ac:dyDescent="0.25">
      <c r="A30" s="161" t="s">
        <v>5144</v>
      </c>
      <c r="B30" s="161"/>
      <c r="C30" s="162"/>
      <c r="D30" s="236" t="s">
        <v>5145</v>
      </c>
      <c r="E30" s="129" t="s">
        <v>1737</v>
      </c>
      <c r="F30" s="129"/>
      <c r="G30" s="156"/>
      <c r="H30" s="159">
        <f t="shared" si="2"/>
        <v>0</v>
      </c>
      <c r="I30" s="255" t="s">
        <v>37</v>
      </c>
    </row>
    <row r="31" spans="1:9" ht="26" x14ac:dyDescent="0.25">
      <c r="A31" s="161" t="s">
        <v>5146</v>
      </c>
      <c r="B31" s="161"/>
      <c r="C31" s="162"/>
      <c r="D31" s="236" t="s">
        <v>5147</v>
      </c>
      <c r="E31" s="129" t="s">
        <v>0</v>
      </c>
      <c r="F31" s="129"/>
      <c r="G31" s="156"/>
      <c r="H31" s="159">
        <f t="shared" si="2"/>
        <v>0</v>
      </c>
      <c r="I31" s="255" t="s">
        <v>37</v>
      </c>
    </row>
    <row r="32" spans="1:9" ht="26" x14ac:dyDescent="0.25">
      <c r="A32" s="161" t="s">
        <v>5148</v>
      </c>
      <c r="B32" s="161"/>
      <c r="C32" s="162"/>
      <c r="D32" s="236" t="s">
        <v>5149</v>
      </c>
      <c r="E32" s="129" t="s">
        <v>66</v>
      </c>
      <c r="F32" s="129"/>
      <c r="G32" s="156"/>
      <c r="H32" s="159">
        <f t="shared" si="2"/>
        <v>0</v>
      </c>
      <c r="I32" s="255" t="s">
        <v>37</v>
      </c>
    </row>
    <row r="33" spans="1:9" ht="26" x14ac:dyDescent="0.25">
      <c r="A33" s="161" t="s">
        <v>5150</v>
      </c>
      <c r="B33" s="161"/>
      <c r="C33" s="162"/>
      <c r="D33" s="236" t="s">
        <v>5151</v>
      </c>
      <c r="E33" s="129" t="s">
        <v>0</v>
      </c>
      <c r="F33" s="129"/>
      <c r="G33" s="156"/>
      <c r="H33" s="159">
        <f t="shared" si="2"/>
        <v>0</v>
      </c>
      <c r="I33" s="255" t="s">
        <v>37</v>
      </c>
    </row>
    <row r="34" spans="1:9" ht="13" x14ac:dyDescent="0.25">
      <c r="A34" s="161" t="s">
        <v>5152</v>
      </c>
      <c r="B34" s="161"/>
      <c r="C34" s="162"/>
      <c r="D34" s="236" t="s">
        <v>5153</v>
      </c>
      <c r="E34" s="16"/>
      <c r="F34" s="16"/>
      <c r="G34" s="160"/>
      <c r="H34" s="159"/>
    </row>
    <row r="35" spans="1:9" ht="39" x14ac:dyDescent="0.25">
      <c r="A35" s="161"/>
      <c r="B35" s="161" t="s">
        <v>5154</v>
      </c>
      <c r="C35" s="162"/>
      <c r="D35" s="230" t="s">
        <v>5155</v>
      </c>
      <c r="E35" s="129" t="s">
        <v>0</v>
      </c>
      <c r="F35" s="129"/>
      <c r="G35" s="156"/>
      <c r="H35" s="159">
        <f>F35*G35</f>
        <v>0</v>
      </c>
      <c r="I35" s="255" t="s">
        <v>37</v>
      </c>
    </row>
    <row r="36" spans="1:9" ht="26" x14ac:dyDescent="0.25">
      <c r="A36" s="161" t="s">
        <v>5156</v>
      </c>
      <c r="B36" s="161"/>
      <c r="C36" s="162"/>
      <c r="D36" s="81" t="s">
        <v>5157</v>
      </c>
      <c r="E36" s="16"/>
      <c r="F36" s="16"/>
      <c r="G36" s="160"/>
      <c r="H36" s="159"/>
    </row>
    <row r="37" spans="1:9" x14ac:dyDescent="0.25">
      <c r="A37" s="161"/>
      <c r="B37" s="161" t="s">
        <v>5158</v>
      </c>
      <c r="C37" s="162"/>
      <c r="D37" s="82" t="s">
        <v>5159</v>
      </c>
      <c r="E37" s="129" t="s">
        <v>106</v>
      </c>
      <c r="F37" s="129"/>
      <c r="G37" s="156"/>
      <c r="H37" s="159">
        <f>F37*G37</f>
        <v>0</v>
      </c>
    </row>
    <row r="38" spans="1:9" x14ac:dyDescent="0.25">
      <c r="A38" s="161"/>
      <c r="B38" s="161" t="s">
        <v>5160</v>
      </c>
      <c r="C38" s="162"/>
      <c r="D38" s="82" t="s">
        <v>5161</v>
      </c>
      <c r="E38" s="176" t="s">
        <v>106</v>
      </c>
      <c r="F38" s="129"/>
      <c r="G38" s="156"/>
      <c r="H38" s="159">
        <f>F38*G38</f>
        <v>0</v>
      </c>
    </row>
    <row r="39" spans="1:9" x14ac:dyDescent="0.25">
      <c r="A39" s="161"/>
      <c r="B39" s="161"/>
      <c r="C39" s="162"/>
      <c r="D39" s="197"/>
      <c r="E39" s="27"/>
      <c r="F39" s="16"/>
      <c r="G39" s="160"/>
      <c r="H39" s="159"/>
    </row>
    <row r="40" spans="1:9" x14ac:dyDescent="0.25">
      <c r="A40" s="62"/>
      <c r="B40" s="62"/>
      <c r="C40" s="129"/>
      <c r="D40" s="59"/>
      <c r="E40" s="92"/>
      <c r="F40" s="16"/>
      <c r="G40" s="160"/>
      <c r="H40" s="159"/>
    </row>
    <row r="41" spans="1:9" x14ac:dyDescent="0.25">
      <c r="A41" s="205"/>
      <c r="B41" s="205"/>
      <c r="C41" s="208"/>
      <c r="D41" s="206"/>
      <c r="E41" s="92"/>
      <c r="F41" s="191"/>
      <c r="G41" s="215"/>
      <c r="H41" s="214"/>
    </row>
    <row r="42" spans="1:9" x14ac:dyDescent="0.25">
      <c r="A42" s="136" t="s">
        <v>172</v>
      </c>
      <c r="B42" s="136"/>
      <c r="C42" s="136"/>
      <c r="D42" s="136"/>
      <c r="E42"/>
      <c r="F42" s="154"/>
      <c r="G42" s="166"/>
      <c r="H42" s="141">
        <f>SUM(H5:H41)</f>
        <v>0</v>
      </c>
    </row>
    <row r="43" spans="1:9" x14ac:dyDescent="0.25">
      <c r="E43" s="200"/>
    </row>
    <row r="1048318" spans="5:5" x14ac:dyDescent="0.25">
      <c r="E1048318" s="53"/>
    </row>
  </sheetData>
  <mergeCells count="1">
    <mergeCell ref="E1:H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4B4DB-7C2F-476F-AA4D-57F09993B0E3}">
  <dimension ref="A1:I1048300"/>
  <sheetViews>
    <sheetView view="pageBreakPreview" zoomScaleNormal="100" zoomScaleSheetLayoutView="100" workbookViewId="0">
      <selection activeCell="E1" sqref="E1:H1"/>
    </sheetView>
  </sheetViews>
  <sheetFormatPr defaultColWidth="8.81640625" defaultRowHeight="12.5" x14ac:dyDescent="0.25"/>
  <cols>
    <col min="1" max="1" width="9.36328125" style="43" customWidth="1"/>
    <col min="2" max="2" width="10" style="43" bestFit="1"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5162</v>
      </c>
      <c r="B1" s="42"/>
      <c r="C1" s="42"/>
      <c r="D1" s="42"/>
      <c r="E1" s="653" t="s">
        <v>5163</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78"/>
      <c r="H3" s="74"/>
    </row>
    <row r="4" spans="1:9" x14ac:dyDescent="0.25">
      <c r="A4" s="161"/>
      <c r="B4" s="161"/>
      <c r="C4" s="162"/>
      <c r="D4" s="62"/>
      <c r="E4" s="16"/>
      <c r="F4" s="16"/>
      <c r="G4" s="160"/>
      <c r="H4" s="159"/>
    </row>
    <row r="5" spans="1:9" ht="13" x14ac:dyDescent="0.25">
      <c r="A5" s="161" t="s">
        <v>5164</v>
      </c>
      <c r="B5" s="161"/>
      <c r="C5" s="162"/>
      <c r="D5" s="252" t="s">
        <v>5165</v>
      </c>
      <c r="E5" s="16"/>
      <c r="F5" s="16"/>
      <c r="G5" s="160"/>
      <c r="H5" s="159"/>
    </row>
    <row r="6" spans="1:9" ht="13" x14ac:dyDescent="0.25">
      <c r="A6" s="161"/>
      <c r="B6" s="161" t="s">
        <v>5166</v>
      </c>
      <c r="C6" s="162"/>
      <c r="D6" s="253" t="s">
        <v>5167</v>
      </c>
      <c r="E6" s="129" t="s">
        <v>76</v>
      </c>
      <c r="F6" s="129"/>
      <c r="G6" s="156"/>
      <c r="H6" s="159">
        <f>F6*G6</f>
        <v>0</v>
      </c>
      <c r="I6" s="255" t="s">
        <v>37</v>
      </c>
    </row>
    <row r="7" spans="1:9" ht="13" x14ac:dyDescent="0.25">
      <c r="A7" s="161"/>
      <c r="B7" s="161" t="s">
        <v>5168</v>
      </c>
      <c r="C7" s="162"/>
      <c r="D7" s="253" t="s">
        <v>5167</v>
      </c>
      <c r="E7" s="129" t="s">
        <v>0</v>
      </c>
      <c r="F7" s="129"/>
      <c r="G7" s="156"/>
      <c r="H7" s="159">
        <f>F7*G7</f>
        <v>0</v>
      </c>
      <c r="I7" s="255" t="s">
        <v>37</v>
      </c>
    </row>
    <row r="8" spans="1:9" ht="13" x14ac:dyDescent="0.25">
      <c r="A8" s="161"/>
      <c r="B8" s="161" t="s">
        <v>5169</v>
      </c>
      <c r="C8" s="162"/>
      <c r="D8" s="253" t="s">
        <v>5167</v>
      </c>
      <c r="E8" s="129" t="s">
        <v>106</v>
      </c>
      <c r="F8" s="129"/>
      <c r="G8" s="156"/>
      <c r="H8" s="159">
        <f>F8*G8</f>
        <v>0</v>
      </c>
      <c r="I8" s="255" t="s">
        <v>37</v>
      </c>
    </row>
    <row r="9" spans="1:9" ht="13" x14ac:dyDescent="0.25">
      <c r="A9" s="161" t="s">
        <v>5170</v>
      </c>
      <c r="B9" s="161"/>
      <c r="C9" s="162"/>
      <c r="D9" s="81" t="s">
        <v>5171</v>
      </c>
      <c r="E9" s="179"/>
      <c r="F9" s="16"/>
      <c r="G9" s="160"/>
      <c r="H9" s="159"/>
    </row>
    <row r="10" spans="1:9" ht="39" x14ac:dyDescent="0.25">
      <c r="A10" s="161"/>
      <c r="B10" s="161" t="s">
        <v>5172</v>
      </c>
      <c r="C10" s="162"/>
      <c r="D10" s="230" t="s">
        <v>5173</v>
      </c>
      <c r="E10" s="129" t="s">
        <v>73</v>
      </c>
      <c r="F10" s="129"/>
      <c r="G10" s="156"/>
      <c r="H10" s="159">
        <f>F10*G10</f>
        <v>0</v>
      </c>
      <c r="I10" s="255" t="s">
        <v>37</v>
      </c>
    </row>
    <row r="11" spans="1:9" ht="39" x14ac:dyDescent="0.25">
      <c r="A11" s="161"/>
      <c r="B11" s="161" t="s">
        <v>5174</v>
      </c>
      <c r="C11" s="162"/>
      <c r="D11" s="230" t="s">
        <v>5173</v>
      </c>
      <c r="E11" s="129" t="s">
        <v>106</v>
      </c>
      <c r="F11" s="129"/>
      <c r="G11" s="156"/>
      <c r="H11" s="159">
        <f>F11*G11</f>
        <v>0</v>
      </c>
      <c r="I11" s="255" t="s">
        <v>37</v>
      </c>
    </row>
    <row r="12" spans="1:9" ht="13" x14ac:dyDescent="0.25">
      <c r="A12" s="161" t="s">
        <v>5175</v>
      </c>
      <c r="B12" s="161"/>
      <c r="C12" s="162"/>
      <c r="D12" s="236" t="s">
        <v>5176</v>
      </c>
      <c r="E12" s="16"/>
      <c r="F12" s="16"/>
      <c r="G12" s="160"/>
      <c r="H12" s="159"/>
    </row>
    <row r="13" spans="1:9" x14ac:dyDescent="0.25">
      <c r="A13" s="161"/>
      <c r="B13" s="161" t="s">
        <v>5177</v>
      </c>
      <c r="C13" s="162"/>
      <c r="D13" s="230" t="s">
        <v>5178</v>
      </c>
      <c r="E13" s="16"/>
      <c r="F13" s="16"/>
      <c r="G13" s="160"/>
      <c r="H13" s="159"/>
    </row>
    <row r="14" spans="1:9" ht="26" x14ac:dyDescent="0.25">
      <c r="A14" s="161"/>
      <c r="B14" s="161"/>
      <c r="C14" s="162" t="s">
        <v>125</v>
      </c>
      <c r="D14" s="230" t="s">
        <v>5179</v>
      </c>
      <c r="E14" s="129" t="s">
        <v>76</v>
      </c>
      <c r="F14" s="129"/>
      <c r="G14" s="156"/>
      <c r="H14" s="159">
        <f>F14*G14</f>
        <v>0</v>
      </c>
      <c r="I14" s="255" t="s">
        <v>37</v>
      </c>
    </row>
    <row r="15" spans="1:9" ht="26" x14ac:dyDescent="0.25">
      <c r="A15" s="161"/>
      <c r="B15" s="161"/>
      <c r="C15" s="162" t="s">
        <v>128</v>
      </c>
      <c r="D15" s="230" t="s">
        <v>5179</v>
      </c>
      <c r="E15" s="129" t="s">
        <v>0</v>
      </c>
      <c r="F15" s="129"/>
      <c r="G15" s="156"/>
      <c r="H15" s="159">
        <f>F15*G15</f>
        <v>0</v>
      </c>
      <c r="I15" s="255" t="s">
        <v>37</v>
      </c>
    </row>
    <row r="16" spans="1:9" ht="26" x14ac:dyDescent="0.25">
      <c r="A16" s="161"/>
      <c r="B16" s="161"/>
      <c r="C16" s="162" t="s">
        <v>17</v>
      </c>
      <c r="D16" s="230" t="s">
        <v>5179</v>
      </c>
      <c r="E16" s="129" t="s">
        <v>106</v>
      </c>
      <c r="F16" s="129"/>
      <c r="G16" s="156"/>
      <c r="H16" s="159">
        <f>F16*G16</f>
        <v>0</v>
      </c>
      <c r="I16" s="255" t="s">
        <v>37</v>
      </c>
    </row>
    <row r="17" spans="1:9" x14ac:dyDescent="0.25">
      <c r="A17" s="161"/>
      <c r="B17" s="161" t="s">
        <v>5180</v>
      </c>
      <c r="C17" s="162"/>
      <c r="D17" s="230" t="s">
        <v>5181</v>
      </c>
      <c r="E17" s="16"/>
      <c r="F17" s="16"/>
      <c r="G17" s="160"/>
      <c r="H17" s="159"/>
    </row>
    <row r="18" spans="1:9" ht="26" x14ac:dyDescent="0.25">
      <c r="A18" s="161"/>
      <c r="B18" s="161"/>
      <c r="C18" s="162" t="s">
        <v>125</v>
      </c>
      <c r="D18" s="230" t="s">
        <v>5182</v>
      </c>
      <c r="E18" s="129" t="s">
        <v>76</v>
      </c>
      <c r="F18" s="129"/>
      <c r="G18" s="156"/>
      <c r="H18" s="159">
        <f>F18*G18</f>
        <v>0</v>
      </c>
      <c r="I18" s="255" t="s">
        <v>37</v>
      </c>
    </row>
    <row r="19" spans="1:9" ht="26" x14ac:dyDescent="0.25">
      <c r="A19" s="161"/>
      <c r="B19" s="161"/>
      <c r="C19" s="162" t="s">
        <v>128</v>
      </c>
      <c r="D19" s="230" t="s">
        <v>5182</v>
      </c>
      <c r="E19" s="129" t="s">
        <v>0</v>
      </c>
      <c r="F19" s="129"/>
      <c r="G19" s="156"/>
      <c r="H19" s="159">
        <f>F19*G19</f>
        <v>0</v>
      </c>
      <c r="I19" s="255" t="s">
        <v>37</v>
      </c>
    </row>
    <row r="20" spans="1:9" ht="26" x14ac:dyDescent="0.25">
      <c r="A20" s="161"/>
      <c r="B20" s="161"/>
      <c r="C20" s="162" t="s">
        <v>17</v>
      </c>
      <c r="D20" s="230" t="s">
        <v>5182</v>
      </c>
      <c r="E20" s="129" t="s">
        <v>106</v>
      </c>
      <c r="F20" s="129"/>
      <c r="G20" s="156"/>
      <c r="H20" s="159">
        <f>F20*G20</f>
        <v>0</v>
      </c>
      <c r="I20" s="255" t="s">
        <v>37</v>
      </c>
    </row>
    <row r="21" spans="1:9" x14ac:dyDescent="0.25">
      <c r="A21" s="161"/>
      <c r="B21" s="161"/>
      <c r="C21" s="162"/>
      <c r="D21" s="218"/>
      <c r="E21" s="16"/>
      <c r="F21" s="16"/>
      <c r="G21" s="160"/>
      <c r="H21" s="159"/>
    </row>
    <row r="22" spans="1:9" x14ac:dyDescent="0.25">
      <c r="A22" s="205"/>
      <c r="B22" s="205"/>
      <c r="C22" s="208"/>
      <c r="D22" s="206"/>
      <c r="E22" s="203"/>
      <c r="F22" s="191"/>
      <c r="G22" s="215"/>
      <c r="H22" s="214"/>
    </row>
    <row r="23" spans="1:9" x14ac:dyDescent="0.25">
      <c r="A23" s="205"/>
      <c r="B23" s="205"/>
      <c r="C23" s="208"/>
      <c r="D23" s="206"/>
      <c r="E23" s="92"/>
      <c r="F23" s="191"/>
      <c r="G23" s="215"/>
      <c r="H23" s="214"/>
    </row>
    <row r="24" spans="1:9" x14ac:dyDescent="0.25">
      <c r="A24" s="136" t="s">
        <v>172</v>
      </c>
      <c r="B24" s="136"/>
      <c r="C24" s="136"/>
      <c r="D24" s="136"/>
      <c r="E24" s="210"/>
      <c r="F24" s="154"/>
      <c r="G24" s="166"/>
      <c r="H24" s="141">
        <f>SUM(H5:H23)</f>
        <v>0</v>
      </c>
    </row>
    <row r="25" spans="1:9" x14ac:dyDescent="0.25">
      <c r="E25" s="200"/>
    </row>
    <row r="1048300" spans="5:5" x14ac:dyDescent="0.25">
      <c r="E1048300" s="53"/>
    </row>
  </sheetData>
  <mergeCells count="1">
    <mergeCell ref="E1:H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DF7B1-D5BB-4789-9917-EE00E2A13468}">
  <dimension ref="A1:H1048294"/>
  <sheetViews>
    <sheetView view="pageBreakPreview" topLeftCell="B1" zoomScaleNormal="100" zoomScaleSheetLayoutView="100" workbookViewId="0">
      <selection activeCell="F184" sqref="F184"/>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5183</v>
      </c>
      <c r="B1" s="42"/>
      <c r="C1" s="42"/>
      <c r="D1" s="653" t="s">
        <v>5184</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78"/>
      <c r="G3" s="74"/>
    </row>
    <row r="4" spans="1:8" x14ac:dyDescent="0.25">
      <c r="A4" s="161"/>
      <c r="B4" s="161"/>
      <c r="C4" s="62"/>
      <c r="D4" s="16"/>
      <c r="E4" s="16"/>
      <c r="F4" s="160"/>
      <c r="G4" s="159"/>
    </row>
    <row r="5" spans="1:8" ht="13" x14ac:dyDescent="0.25">
      <c r="A5" s="161" t="s">
        <v>5185</v>
      </c>
      <c r="B5" s="161"/>
      <c r="C5" s="81" t="s">
        <v>5186</v>
      </c>
      <c r="D5" s="16"/>
      <c r="E5" s="16"/>
      <c r="F5" s="160"/>
      <c r="G5" s="159"/>
    </row>
    <row r="6" spans="1:8" ht="14.5" x14ac:dyDescent="0.25">
      <c r="A6" s="161"/>
      <c r="B6" s="161" t="s">
        <v>5187</v>
      </c>
      <c r="C6" s="230" t="s">
        <v>5188</v>
      </c>
      <c r="D6" s="129" t="s">
        <v>1737</v>
      </c>
      <c r="E6" s="129"/>
      <c r="F6" s="156"/>
      <c r="G6" s="159">
        <f>E6*F6</f>
        <v>0</v>
      </c>
      <c r="H6" s="255" t="s">
        <v>37</v>
      </c>
    </row>
    <row r="7" spans="1:8" ht="13" x14ac:dyDescent="0.25">
      <c r="A7" s="161"/>
      <c r="B7" s="161" t="s">
        <v>5189</v>
      </c>
      <c r="C7" s="230" t="s">
        <v>5188</v>
      </c>
      <c r="D7" s="129" t="s">
        <v>106</v>
      </c>
      <c r="E7" s="129"/>
      <c r="F7" s="156"/>
      <c r="G7" s="159">
        <f>E7*F7</f>
        <v>0</v>
      </c>
      <c r="H7" s="255" t="s">
        <v>37</v>
      </c>
    </row>
    <row r="8" spans="1:8" ht="13" x14ac:dyDescent="0.25">
      <c r="A8" s="161"/>
      <c r="B8" s="161" t="s">
        <v>5190</v>
      </c>
      <c r="C8" s="230" t="s">
        <v>5188</v>
      </c>
      <c r="D8" s="129" t="s">
        <v>0</v>
      </c>
      <c r="E8" s="129"/>
      <c r="F8" s="156"/>
      <c r="G8" s="159">
        <f>E8*F8</f>
        <v>0</v>
      </c>
      <c r="H8" s="255" t="s">
        <v>37</v>
      </c>
    </row>
    <row r="9" spans="1:8" ht="13" x14ac:dyDescent="0.25">
      <c r="A9" s="161"/>
      <c r="B9" s="161" t="s">
        <v>5191</v>
      </c>
      <c r="C9" s="230" t="s">
        <v>5188</v>
      </c>
      <c r="D9" s="129" t="s">
        <v>76</v>
      </c>
      <c r="E9" s="129"/>
      <c r="F9" s="156"/>
      <c r="G9" s="159">
        <f>E9*F9</f>
        <v>0</v>
      </c>
      <c r="H9" s="255" t="s">
        <v>37</v>
      </c>
    </row>
    <row r="10" spans="1:8" ht="26" x14ac:dyDescent="0.25">
      <c r="A10" s="161" t="s">
        <v>5192</v>
      </c>
      <c r="B10" s="161"/>
      <c r="C10" s="236" t="s">
        <v>5193</v>
      </c>
      <c r="D10" s="16"/>
      <c r="E10" s="16"/>
      <c r="F10" s="160"/>
      <c r="G10" s="159"/>
    </row>
    <row r="11" spans="1:8" ht="14.5" x14ac:dyDescent="0.25">
      <c r="A11" s="161"/>
      <c r="B11" s="161" t="s">
        <v>5194</v>
      </c>
      <c r="C11" s="230" t="s">
        <v>5188</v>
      </c>
      <c r="D11" s="129" t="s">
        <v>1737</v>
      </c>
      <c r="E11" s="129"/>
      <c r="F11" s="156"/>
      <c r="G11" s="159">
        <f>E11*F11</f>
        <v>0</v>
      </c>
      <c r="H11" s="255" t="s">
        <v>37</v>
      </c>
    </row>
    <row r="12" spans="1:8" ht="13" x14ac:dyDescent="0.25">
      <c r="A12" s="161"/>
      <c r="B12" s="161" t="s">
        <v>5195</v>
      </c>
      <c r="C12" s="230" t="s">
        <v>5188</v>
      </c>
      <c r="D12" s="129" t="s">
        <v>106</v>
      </c>
      <c r="E12" s="129"/>
      <c r="F12" s="156"/>
      <c r="G12" s="159">
        <f>E12*F12</f>
        <v>0</v>
      </c>
      <c r="H12" s="255" t="s">
        <v>37</v>
      </c>
    </row>
    <row r="13" spans="1:8" ht="13" x14ac:dyDescent="0.25">
      <c r="A13" s="161"/>
      <c r="B13" s="161" t="s">
        <v>5196</v>
      </c>
      <c r="C13" s="230" t="s">
        <v>5188</v>
      </c>
      <c r="D13" s="129" t="s">
        <v>0</v>
      </c>
      <c r="E13" s="129"/>
      <c r="F13" s="156"/>
      <c r="G13" s="159">
        <f>E13*F13</f>
        <v>0</v>
      </c>
      <c r="H13" s="255" t="s">
        <v>37</v>
      </c>
    </row>
    <row r="14" spans="1:8" ht="13" x14ac:dyDescent="0.25">
      <c r="A14" s="161"/>
      <c r="B14" s="161" t="s">
        <v>5197</v>
      </c>
      <c r="C14" s="230" t="s">
        <v>5188</v>
      </c>
      <c r="D14" s="129" t="s">
        <v>76</v>
      </c>
      <c r="E14" s="129"/>
      <c r="F14" s="156"/>
      <c r="G14" s="159">
        <f>E14*F14</f>
        <v>0</v>
      </c>
      <c r="H14" s="255" t="s">
        <v>37</v>
      </c>
    </row>
    <row r="15" spans="1:8" x14ac:dyDescent="0.25">
      <c r="A15" s="161"/>
      <c r="B15" s="161"/>
      <c r="C15" s="197"/>
      <c r="D15" s="16"/>
      <c r="E15" s="16"/>
      <c r="F15" s="160"/>
      <c r="G15" s="159"/>
    </row>
    <row r="16" spans="1:8" x14ac:dyDescent="0.25">
      <c r="A16" s="62"/>
      <c r="B16" s="62"/>
      <c r="C16" s="59"/>
      <c r="D16" s="92"/>
      <c r="E16" s="16"/>
      <c r="F16" s="160"/>
      <c r="G16" s="159"/>
    </row>
    <row r="17" spans="1:7" x14ac:dyDescent="0.25">
      <c r="A17" s="205"/>
      <c r="B17" s="205"/>
      <c r="C17" s="206"/>
      <c r="D17" s="203"/>
      <c r="E17" s="191"/>
      <c r="F17" s="215"/>
      <c r="G17" s="214"/>
    </row>
    <row r="18" spans="1:7" x14ac:dyDescent="0.25">
      <c r="A18" s="136" t="s">
        <v>172</v>
      </c>
      <c r="B18" s="136"/>
      <c r="C18" s="136"/>
      <c r="D18" s="210"/>
      <c r="E18" s="154"/>
      <c r="F18" s="166"/>
      <c r="G18" s="141">
        <f>SUM(G5:G17)</f>
        <v>0</v>
      </c>
    </row>
    <row r="19" spans="1:7" x14ac:dyDescent="0.25">
      <c r="D19" s="200"/>
    </row>
    <row r="1048294" spans="4:4" x14ac:dyDescent="0.25">
      <c r="D1048294" s="53"/>
    </row>
  </sheetData>
  <mergeCells count="1">
    <mergeCell ref="D1:G1"/>
  </mergeCells>
  <phoneticPr fontId="8" type="noConversion"/>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8CFC53-F3E1-4F07-9FE1-56002AE0B66C}">
  <dimension ref="A1:H1048286"/>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5198</v>
      </c>
      <c r="B1" s="42"/>
      <c r="C1" s="42"/>
      <c r="D1" s="653" t="s">
        <v>5199</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78"/>
      <c r="G3" s="74"/>
    </row>
    <row r="4" spans="1:8" x14ac:dyDescent="0.25">
      <c r="A4" s="161"/>
      <c r="B4" s="161"/>
      <c r="C4" s="234"/>
      <c r="D4" s="16"/>
      <c r="E4" s="16"/>
      <c r="F4" s="160"/>
      <c r="G4" s="159"/>
    </row>
    <row r="5" spans="1:8" ht="26" x14ac:dyDescent="0.25">
      <c r="A5" s="161" t="s">
        <v>5200</v>
      </c>
      <c r="B5" s="161"/>
      <c r="C5" s="236" t="s">
        <v>5201</v>
      </c>
      <c r="D5" s="129" t="s">
        <v>76</v>
      </c>
      <c r="E5" s="129"/>
      <c r="F5" s="156"/>
      <c r="G5" s="159">
        <f>E5*F5</f>
        <v>0</v>
      </c>
      <c r="H5" s="255" t="s">
        <v>37</v>
      </c>
    </row>
    <row r="6" spans="1:8" ht="26" x14ac:dyDescent="0.25">
      <c r="A6" s="161" t="s">
        <v>5202</v>
      </c>
      <c r="B6" s="161"/>
      <c r="C6" s="236" t="s">
        <v>5203</v>
      </c>
      <c r="D6" s="129" t="s">
        <v>106</v>
      </c>
      <c r="E6" s="129"/>
      <c r="F6" s="156"/>
      <c r="G6" s="159">
        <f>E6*F6</f>
        <v>0</v>
      </c>
      <c r="H6" s="255" t="s">
        <v>37</v>
      </c>
    </row>
    <row r="7" spans="1:8" x14ac:dyDescent="0.25">
      <c r="A7" s="161"/>
      <c r="B7" s="161"/>
      <c r="C7" s="58"/>
      <c r="D7" s="16"/>
      <c r="E7" s="16"/>
      <c r="F7" s="160"/>
      <c r="G7" s="159"/>
    </row>
    <row r="8" spans="1:8" x14ac:dyDescent="0.25">
      <c r="A8" s="205"/>
      <c r="B8" s="205"/>
      <c r="C8" s="59"/>
      <c r="D8" s="92"/>
      <c r="E8" s="16"/>
      <c r="F8" s="160"/>
      <c r="G8" s="159"/>
    </row>
    <row r="9" spans="1:8" x14ac:dyDescent="0.25">
      <c r="A9" s="205"/>
      <c r="B9" s="205"/>
      <c r="C9" s="206"/>
      <c r="D9" s="203"/>
      <c r="E9" s="191"/>
      <c r="F9" s="215"/>
      <c r="G9" s="214"/>
    </row>
    <row r="10" spans="1:8" x14ac:dyDescent="0.25">
      <c r="A10" s="136" t="s">
        <v>172</v>
      </c>
      <c r="B10" s="136"/>
      <c r="C10" s="136"/>
      <c r="D10" s="210"/>
      <c r="E10" s="154"/>
      <c r="F10" s="166"/>
      <c r="G10" s="141">
        <f>SUM(G5:G9)</f>
        <v>0</v>
      </c>
    </row>
    <row r="11" spans="1:8" x14ac:dyDescent="0.25">
      <c r="D11" s="200"/>
    </row>
    <row r="1048286" spans="4:4" x14ac:dyDescent="0.25">
      <c r="D1048286"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B9270-5819-47F0-87F0-7C11F476714F}">
  <dimension ref="A1:H1048287"/>
  <sheetViews>
    <sheetView view="pageBreakPreview" zoomScaleNormal="100" zoomScaleSheetLayoutView="100" workbookViewId="0">
      <selection activeCell="D1" sqref="D1:G1"/>
    </sheetView>
  </sheetViews>
  <sheetFormatPr defaultColWidth="8.81640625" defaultRowHeight="12.5" x14ac:dyDescent="0.25"/>
  <cols>
    <col min="1" max="1" width="9.36328125" style="43" customWidth="1"/>
    <col min="2" max="2" width="10" style="43" bestFit="1"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5204</v>
      </c>
      <c r="B1" s="42"/>
      <c r="C1" s="42"/>
      <c r="D1" s="653" t="s">
        <v>5205</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78"/>
      <c r="G3" s="74"/>
    </row>
    <row r="4" spans="1:8" x14ac:dyDescent="0.25">
      <c r="A4" s="161"/>
      <c r="B4" s="161"/>
      <c r="C4" s="62"/>
      <c r="D4" s="16"/>
      <c r="E4" s="16"/>
      <c r="F4" s="160"/>
      <c r="G4" s="159"/>
    </row>
    <row r="5" spans="1:8" ht="13" x14ac:dyDescent="0.25">
      <c r="A5" s="161" t="s">
        <v>5206</v>
      </c>
      <c r="B5" s="161"/>
      <c r="C5" s="127" t="s">
        <v>5207</v>
      </c>
      <c r="D5" s="16"/>
      <c r="E5" s="16"/>
      <c r="F5" s="160"/>
      <c r="G5" s="159"/>
    </row>
    <row r="6" spans="1:8" ht="14.5" x14ac:dyDescent="0.25">
      <c r="A6" s="161"/>
      <c r="B6" s="161" t="s">
        <v>5208</v>
      </c>
      <c r="C6" s="241" t="s">
        <v>5209</v>
      </c>
      <c r="D6" s="129" t="s">
        <v>1737</v>
      </c>
      <c r="E6" s="129"/>
      <c r="F6" s="156"/>
      <c r="G6" s="159">
        <f>E6*F6</f>
        <v>0</v>
      </c>
      <c r="H6" s="255" t="s">
        <v>37</v>
      </c>
    </row>
    <row r="7" spans="1:8" ht="14.5" x14ac:dyDescent="0.25">
      <c r="A7" s="161"/>
      <c r="B7" s="161" t="s">
        <v>5210</v>
      </c>
      <c r="C7" s="241" t="s">
        <v>5209</v>
      </c>
      <c r="D7" s="129" t="s">
        <v>1737</v>
      </c>
      <c r="E7" s="129"/>
      <c r="F7" s="156"/>
      <c r="G7" s="159">
        <f>E7*F7</f>
        <v>0</v>
      </c>
      <c r="H7" s="255" t="s">
        <v>37</v>
      </c>
    </row>
    <row r="8" spans="1:8" x14ac:dyDescent="0.25">
      <c r="A8" s="161"/>
      <c r="B8" s="161"/>
      <c r="C8" s="58"/>
      <c r="D8" s="16"/>
      <c r="E8" s="16"/>
      <c r="F8" s="160"/>
      <c r="G8" s="159"/>
    </row>
    <row r="9" spans="1:8" x14ac:dyDescent="0.25">
      <c r="A9" s="161"/>
      <c r="B9" s="161"/>
      <c r="C9" s="82"/>
      <c r="D9" s="16"/>
      <c r="E9" s="16"/>
      <c r="F9" s="160"/>
      <c r="G9" s="159"/>
    </row>
    <row r="10" spans="1:8" ht="13" x14ac:dyDescent="0.25">
      <c r="A10" s="161"/>
      <c r="B10" s="161"/>
      <c r="C10" s="81"/>
      <c r="D10" s="16"/>
      <c r="E10" s="16"/>
      <c r="F10" s="160"/>
      <c r="G10" s="159"/>
    </row>
    <row r="11" spans="1:8" x14ac:dyDescent="0.25">
      <c r="A11" s="136" t="s">
        <v>172</v>
      </c>
      <c r="B11" s="136"/>
      <c r="C11" s="136"/>
      <c r="D11"/>
      <c r="E11" s="154"/>
      <c r="F11" s="166"/>
      <c r="G11" s="141">
        <f>SUM(G5:G10)</f>
        <v>0</v>
      </c>
    </row>
    <row r="12" spans="1:8" x14ac:dyDescent="0.25">
      <c r="D12" s="200"/>
    </row>
    <row r="1048287" spans="4:4" x14ac:dyDescent="0.25">
      <c r="D1048287" s="53"/>
    </row>
  </sheetData>
  <mergeCells count="1">
    <mergeCell ref="D1:G1"/>
  </mergeCells>
  <pageMargins left="0.75" right="0.75" top="1" bottom="1" header="0.5" footer="0.5"/>
  <pageSetup paperSize="9" scale="59" orientation="portrait" r:id="rId1"/>
  <headerFooter alignWithMargins="0">
    <oddHeader>&amp;C&amp;"Calibri"&amp;10&amp;K000000 Confidential&amp;1#_x000D_</oddHeader>
    <oddFooter>&amp;R_x000D_&amp;1#&amp;"Calibri"&amp;10&amp;K000000 Confidential</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1F362-2F7B-48A9-BDFB-11EBB31402B7}">
  <dimension ref="A1:H1048312"/>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5211</v>
      </c>
      <c r="B1" s="42"/>
      <c r="C1" s="42"/>
      <c r="D1" s="653" t="s">
        <v>5212</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74"/>
    </row>
    <row r="4" spans="1:8" x14ac:dyDescent="0.25">
      <c r="A4" s="161"/>
      <c r="B4" s="161"/>
      <c r="C4" s="62"/>
      <c r="D4" s="16"/>
      <c r="E4" s="16"/>
      <c r="F4" s="16"/>
      <c r="G4" s="159"/>
    </row>
    <row r="5" spans="1:8" ht="13" x14ac:dyDescent="0.25">
      <c r="A5" s="161" t="s">
        <v>5213</v>
      </c>
      <c r="B5" s="161"/>
      <c r="C5" s="242" t="s">
        <v>5214</v>
      </c>
      <c r="D5" s="16"/>
      <c r="E5" s="16"/>
      <c r="F5" s="16"/>
      <c r="G5" s="159"/>
    </row>
    <row r="6" spans="1:8" ht="13" x14ac:dyDescent="0.25">
      <c r="A6" s="161"/>
      <c r="B6" s="161" t="s">
        <v>5215</v>
      </c>
      <c r="C6" s="241" t="s">
        <v>5216</v>
      </c>
      <c r="D6" s="129" t="s">
        <v>42</v>
      </c>
      <c r="E6" s="16" t="s">
        <v>43</v>
      </c>
      <c r="F6" s="16" t="s">
        <v>44</v>
      </c>
      <c r="G6" s="157"/>
      <c r="H6" s="255" t="s">
        <v>37</v>
      </c>
    </row>
    <row r="7" spans="1:8" ht="13" x14ac:dyDescent="0.25">
      <c r="A7" s="161" t="s">
        <v>5217</v>
      </c>
      <c r="B7" s="161"/>
      <c r="C7" s="242" t="s">
        <v>5218</v>
      </c>
      <c r="D7" s="16"/>
      <c r="E7" s="16"/>
      <c r="F7" s="16"/>
      <c r="G7" s="157"/>
    </row>
    <row r="8" spans="1:8" ht="13" x14ac:dyDescent="0.25">
      <c r="A8" s="161"/>
      <c r="B8" s="161" t="s">
        <v>5219</v>
      </c>
      <c r="C8" s="241" t="s">
        <v>5220</v>
      </c>
      <c r="D8" s="129" t="s">
        <v>42</v>
      </c>
      <c r="E8" s="16" t="s">
        <v>43</v>
      </c>
      <c r="F8" s="16" t="s">
        <v>44</v>
      </c>
      <c r="G8" s="157"/>
      <c r="H8" s="255" t="s">
        <v>37</v>
      </c>
    </row>
    <row r="9" spans="1:8" ht="13" x14ac:dyDescent="0.25">
      <c r="A9" s="161"/>
      <c r="B9" s="161" t="s">
        <v>5221</v>
      </c>
      <c r="C9" s="230" t="s">
        <v>5222</v>
      </c>
      <c r="D9" s="129" t="s">
        <v>42</v>
      </c>
      <c r="E9" s="16" t="s">
        <v>43</v>
      </c>
      <c r="F9" s="16" t="s">
        <v>44</v>
      </c>
      <c r="G9" s="157"/>
      <c r="H9" s="255" t="s">
        <v>37</v>
      </c>
    </row>
    <row r="10" spans="1:8" ht="13" x14ac:dyDescent="0.25">
      <c r="A10" s="161" t="s">
        <v>5223</v>
      </c>
      <c r="B10" s="161"/>
      <c r="C10" s="127" t="s">
        <v>5224</v>
      </c>
      <c r="D10" s="16"/>
      <c r="E10" s="16"/>
      <c r="F10" s="16"/>
      <c r="G10" s="157"/>
    </row>
    <row r="11" spans="1:8" ht="26" x14ac:dyDescent="0.25">
      <c r="A11" s="161"/>
      <c r="B11" s="161" t="s">
        <v>5225</v>
      </c>
      <c r="C11" s="241" t="s">
        <v>5226</v>
      </c>
      <c r="D11" s="129" t="s">
        <v>42</v>
      </c>
      <c r="E11" s="16" t="s">
        <v>43</v>
      </c>
      <c r="F11" s="16" t="s">
        <v>44</v>
      </c>
      <c r="G11" s="157"/>
      <c r="H11" s="255" t="s">
        <v>37</v>
      </c>
    </row>
    <row r="12" spans="1:8" ht="13" x14ac:dyDescent="0.25">
      <c r="A12" s="161"/>
      <c r="B12" s="161" t="s">
        <v>5227</v>
      </c>
      <c r="C12" s="241" t="s">
        <v>5222</v>
      </c>
      <c r="D12" s="129" t="s">
        <v>42</v>
      </c>
      <c r="E12" s="16" t="s">
        <v>43</v>
      </c>
      <c r="F12" s="16" t="s">
        <v>44</v>
      </c>
      <c r="G12" s="157"/>
      <c r="H12" s="255" t="s">
        <v>37</v>
      </c>
    </row>
    <row r="13" spans="1:8" ht="13" x14ac:dyDescent="0.25">
      <c r="A13" s="161" t="s">
        <v>5228</v>
      </c>
      <c r="B13" s="161"/>
      <c r="C13" s="242" t="s">
        <v>5229</v>
      </c>
      <c r="D13" s="16"/>
      <c r="E13" s="16"/>
      <c r="F13" s="16"/>
      <c r="G13" s="157"/>
    </row>
    <row r="14" spans="1:8" ht="26" x14ac:dyDescent="0.25">
      <c r="A14" s="161"/>
      <c r="B14" s="161" t="s">
        <v>5230</v>
      </c>
      <c r="C14" s="241" t="s">
        <v>5231</v>
      </c>
      <c r="D14" s="129" t="s">
        <v>42</v>
      </c>
      <c r="E14" s="16" t="s">
        <v>43</v>
      </c>
      <c r="F14" s="16" t="s">
        <v>44</v>
      </c>
      <c r="G14" s="157"/>
      <c r="H14" s="255" t="s">
        <v>37</v>
      </c>
    </row>
    <row r="15" spans="1:8" ht="13" x14ac:dyDescent="0.25">
      <c r="A15" s="161"/>
      <c r="B15" s="161" t="s">
        <v>5232</v>
      </c>
      <c r="C15" s="241" t="s">
        <v>5222</v>
      </c>
      <c r="D15" s="129" t="s">
        <v>42</v>
      </c>
      <c r="E15" s="16" t="s">
        <v>43</v>
      </c>
      <c r="F15" s="16" t="s">
        <v>44</v>
      </c>
      <c r="G15" s="157"/>
      <c r="H15" s="255" t="s">
        <v>37</v>
      </c>
    </row>
    <row r="16" spans="1:8" ht="13" x14ac:dyDescent="0.25">
      <c r="A16" s="161" t="s">
        <v>5233</v>
      </c>
      <c r="B16" s="161"/>
      <c r="C16" s="127" t="s">
        <v>5234</v>
      </c>
      <c r="D16" s="16"/>
      <c r="E16" s="16"/>
      <c r="F16" s="16"/>
      <c r="G16" s="157"/>
    </row>
    <row r="17" spans="1:8" ht="26" x14ac:dyDescent="0.25">
      <c r="A17" s="161"/>
      <c r="B17" s="161" t="s">
        <v>5235</v>
      </c>
      <c r="C17" s="241" t="s">
        <v>5236</v>
      </c>
      <c r="D17" s="129" t="s">
        <v>42</v>
      </c>
      <c r="E17" s="16" t="s">
        <v>43</v>
      </c>
      <c r="F17" s="16" t="s">
        <v>44</v>
      </c>
      <c r="G17" s="157"/>
      <c r="H17" s="255" t="s">
        <v>37</v>
      </c>
    </row>
    <row r="18" spans="1:8" ht="13" x14ac:dyDescent="0.25">
      <c r="A18" s="161"/>
      <c r="B18" s="161" t="s">
        <v>5237</v>
      </c>
      <c r="C18" s="241" t="s">
        <v>5222</v>
      </c>
      <c r="D18" s="129" t="s">
        <v>42</v>
      </c>
      <c r="E18" s="16" t="s">
        <v>43</v>
      </c>
      <c r="F18" s="16" t="s">
        <v>44</v>
      </c>
      <c r="G18" s="157"/>
      <c r="H18" s="255" t="s">
        <v>37</v>
      </c>
    </row>
    <row r="19" spans="1:8" ht="26" x14ac:dyDescent="0.25">
      <c r="A19" s="161" t="s">
        <v>5238</v>
      </c>
      <c r="B19" s="161"/>
      <c r="C19" s="127" t="s">
        <v>5239</v>
      </c>
      <c r="D19" s="16"/>
      <c r="E19" s="16"/>
      <c r="F19" s="16"/>
      <c r="G19" s="157"/>
    </row>
    <row r="20" spans="1:8" x14ac:dyDescent="0.25">
      <c r="A20" s="161"/>
      <c r="B20" s="161" t="s">
        <v>5240</v>
      </c>
      <c r="C20" s="128" t="s">
        <v>5241</v>
      </c>
      <c r="D20" s="129" t="s">
        <v>106</v>
      </c>
      <c r="E20" s="129"/>
      <c r="F20" s="156"/>
      <c r="G20" s="159">
        <f>E20*F20</f>
        <v>0</v>
      </c>
    </row>
    <row r="21" spans="1:8" x14ac:dyDescent="0.25">
      <c r="A21" s="161"/>
      <c r="B21" s="161" t="s">
        <v>5242</v>
      </c>
      <c r="C21" s="128" t="s">
        <v>5243</v>
      </c>
      <c r="D21" s="129" t="s">
        <v>106</v>
      </c>
      <c r="E21" s="129"/>
      <c r="F21" s="156"/>
      <c r="G21" s="159">
        <f>E21*F21</f>
        <v>0</v>
      </c>
    </row>
    <row r="22" spans="1:8" x14ac:dyDescent="0.25">
      <c r="A22" s="161"/>
      <c r="B22" s="161" t="s">
        <v>5244</v>
      </c>
      <c r="C22" s="128" t="s">
        <v>5245</v>
      </c>
      <c r="D22" s="129" t="s">
        <v>106</v>
      </c>
      <c r="E22" s="129"/>
      <c r="F22" s="156"/>
      <c r="G22" s="159">
        <f>E22*F22</f>
        <v>0</v>
      </c>
    </row>
    <row r="23" spans="1:8" x14ac:dyDescent="0.25">
      <c r="A23" s="161"/>
      <c r="B23" s="161" t="s">
        <v>5246</v>
      </c>
      <c r="C23" s="128" t="s">
        <v>5247</v>
      </c>
      <c r="D23" s="129" t="s">
        <v>106</v>
      </c>
      <c r="E23" s="129"/>
      <c r="F23" s="156"/>
      <c r="G23" s="159">
        <f>E23*F23</f>
        <v>0</v>
      </c>
    </row>
    <row r="24" spans="1:8" ht="13" x14ac:dyDescent="0.25">
      <c r="A24" s="161" t="s">
        <v>5248</v>
      </c>
      <c r="B24" s="86"/>
      <c r="C24" s="127" t="s">
        <v>5249</v>
      </c>
      <c r="D24" s="16"/>
      <c r="E24" s="16"/>
      <c r="F24" s="160"/>
      <c r="G24" s="159"/>
    </row>
    <row r="25" spans="1:8" ht="13" x14ac:dyDescent="0.25">
      <c r="A25" s="161"/>
      <c r="B25" s="161" t="s">
        <v>5250</v>
      </c>
      <c r="C25" s="241" t="s">
        <v>5251</v>
      </c>
      <c r="D25" s="129" t="s">
        <v>106</v>
      </c>
      <c r="E25" s="129"/>
      <c r="F25" s="156"/>
      <c r="G25" s="159">
        <f>E25*F25</f>
        <v>0</v>
      </c>
      <c r="H25" s="255" t="s">
        <v>37</v>
      </c>
    </row>
    <row r="26" spans="1:8" ht="13" x14ac:dyDescent="0.25">
      <c r="A26" s="161"/>
      <c r="B26" s="161" t="s">
        <v>5252</v>
      </c>
      <c r="C26" s="241" t="s">
        <v>5222</v>
      </c>
      <c r="D26" s="129" t="s">
        <v>106</v>
      </c>
      <c r="E26" s="129"/>
      <c r="F26" s="156"/>
      <c r="G26" s="159">
        <f>E26*F26</f>
        <v>0</v>
      </c>
      <c r="H26" s="255" t="s">
        <v>37</v>
      </c>
    </row>
    <row r="27" spans="1:8" ht="13" x14ac:dyDescent="0.25">
      <c r="A27" s="161" t="s">
        <v>5253</v>
      </c>
      <c r="B27" s="161"/>
      <c r="C27" s="242" t="s">
        <v>5254</v>
      </c>
      <c r="D27" s="16"/>
      <c r="E27" s="16"/>
      <c r="F27" s="160"/>
      <c r="G27" s="159"/>
    </row>
    <row r="28" spans="1:8" ht="13" x14ac:dyDescent="0.25">
      <c r="A28" s="161"/>
      <c r="B28" s="161" t="s">
        <v>5255</v>
      </c>
      <c r="C28" s="241" t="s">
        <v>5256</v>
      </c>
      <c r="D28" s="176" t="s">
        <v>106</v>
      </c>
      <c r="E28" s="129"/>
      <c r="F28" s="156"/>
      <c r="G28" s="159">
        <f>E28*F28</f>
        <v>0</v>
      </c>
      <c r="H28" s="255" t="s">
        <v>37</v>
      </c>
    </row>
    <row r="29" spans="1:8" ht="13" x14ac:dyDescent="0.25">
      <c r="A29" s="161" t="s">
        <v>5257</v>
      </c>
      <c r="B29" s="161"/>
      <c r="C29" s="242" t="s">
        <v>5258</v>
      </c>
      <c r="D29" s="16"/>
      <c r="E29" s="16"/>
      <c r="F29" s="160"/>
      <c r="G29" s="159"/>
    </row>
    <row r="30" spans="1:8" ht="13" x14ac:dyDescent="0.25">
      <c r="A30" s="161"/>
      <c r="B30" s="161" t="s">
        <v>5259</v>
      </c>
      <c r="C30" s="241" t="s">
        <v>5260</v>
      </c>
      <c r="D30" s="129" t="s">
        <v>106</v>
      </c>
      <c r="E30" s="129"/>
      <c r="F30" s="156"/>
      <c r="G30" s="159">
        <f>E30*F30</f>
        <v>0</v>
      </c>
      <c r="H30" s="255" t="s">
        <v>37</v>
      </c>
    </row>
    <row r="31" spans="1:8" ht="13" x14ac:dyDescent="0.25">
      <c r="A31" s="161" t="s">
        <v>5261</v>
      </c>
      <c r="B31" s="161"/>
      <c r="C31" s="242" t="s">
        <v>5262</v>
      </c>
      <c r="D31" s="16"/>
      <c r="E31" s="16"/>
      <c r="F31" s="160"/>
      <c r="G31" s="159"/>
    </row>
    <row r="32" spans="1:8" ht="13" x14ac:dyDescent="0.25">
      <c r="A32" s="161"/>
      <c r="B32" s="161" t="s">
        <v>5263</v>
      </c>
      <c r="C32" s="241" t="s">
        <v>5264</v>
      </c>
      <c r="D32" s="129" t="s">
        <v>106</v>
      </c>
      <c r="E32" s="129"/>
      <c r="F32" s="156"/>
      <c r="G32" s="159">
        <f>E32*F32</f>
        <v>0</v>
      </c>
      <c r="H32" s="255" t="s">
        <v>37</v>
      </c>
    </row>
    <row r="33" spans="1:7" ht="13" x14ac:dyDescent="0.25">
      <c r="A33" s="161"/>
      <c r="B33" s="161"/>
      <c r="C33" s="236"/>
      <c r="D33" s="16"/>
      <c r="E33" s="16"/>
      <c r="F33" s="16"/>
      <c r="G33" s="159"/>
    </row>
    <row r="34" spans="1:7" x14ac:dyDescent="0.25">
      <c r="A34" s="62"/>
      <c r="B34" s="62"/>
      <c r="C34" s="59"/>
      <c r="D34" s="91"/>
      <c r="E34" s="16"/>
      <c r="F34" s="16"/>
      <c r="G34" s="159"/>
    </row>
    <row r="35" spans="1:7" x14ac:dyDescent="0.25">
      <c r="A35" s="205"/>
      <c r="B35" s="205"/>
      <c r="C35" s="206"/>
      <c r="D35" s="117"/>
      <c r="E35" s="191"/>
      <c r="F35" s="191"/>
      <c r="G35" s="214"/>
    </row>
    <row r="36" spans="1:7" x14ac:dyDescent="0.25">
      <c r="A36" s="136" t="s">
        <v>172</v>
      </c>
      <c r="B36" s="136"/>
      <c r="C36" s="136"/>
      <c r="D36" s="210"/>
      <c r="E36" s="154"/>
      <c r="F36" s="154"/>
      <c r="G36" s="141">
        <f>SUM(G5:G35)</f>
        <v>0</v>
      </c>
    </row>
    <row r="37" spans="1:7" x14ac:dyDescent="0.25">
      <c r="D37" s="200"/>
    </row>
    <row r="1048312" spans="4:4" x14ac:dyDescent="0.25">
      <c r="D1048312"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D0A37B-3890-4B1B-99C3-C971ED502EBC}">
  <dimension ref="A1:I1048289"/>
  <sheetViews>
    <sheetView view="pageBreakPreview" zoomScaleNormal="100" zoomScaleSheetLayoutView="100" workbookViewId="0">
      <selection activeCell="F1" sqref="F1:I1"/>
    </sheetView>
  </sheetViews>
  <sheetFormatPr defaultColWidth="8.81640625" defaultRowHeight="12.5" x14ac:dyDescent="0.25"/>
  <cols>
    <col min="1" max="1" width="9.6328125" style="43" customWidth="1"/>
    <col min="2" max="2" width="11.1796875" style="43" customWidth="1"/>
    <col min="3" max="4" width="3.81640625" style="43" customWidth="1"/>
    <col min="5" max="5" width="40.6328125" style="43" customWidth="1"/>
    <col min="6" max="6" width="25.453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9" ht="48" customHeight="1" x14ac:dyDescent="0.25">
      <c r="A1" s="41" t="s">
        <v>5265</v>
      </c>
      <c r="B1" s="42"/>
      <c r="C1" s="42"/>
      <c r="D1" s="42"/>
      <c r="E1" s="42"/>
      <c r="F1" s="653" t="s">
        <v>5266</v>
      </c>
      <c r="G1" s="653"/>
      <c r="H1" s="653"/>
      <c r="I1" s="653"/>
    </row>
    <row r="2" spans="1:9" ht="13" x14ac:dyDescent="0.25">
      <c r="A2" s="44" t="s">
        <v>23</v>
      </c>
      <c r="B2" s="44"/>
      <c r="C2" s="79"/>
      <c r="D2" s="45"/>
      <c r="E2" s="45" t="s">
        <v>24</v>
      </c>
      <c r="F2" s="45" t="s">
        <v>25</v>
      </c>
      <c r="G2" s="45" t="s">
        <v>26</v>
      </c>
      <c r="H2" s="45" t="s">
        <v>27</v>
      </c>
      <c r="I2" s="45" t="s">
        <v>28</v>
      </c>
    </row>
    <row r="3" spans="1:9" x14ac:dyDescent="0.25">
      <c r="A3" s="46"/>
      <c r="B3" s="46"/>
      <c r="C3" s="80"/>
      <c r="D3" s="48"/>
      <c r="E3" s="47"/>
      <c r="F3" s="6"/>
      <c r="G3" s="6"/>
      <c r="H3" s="6"/>
      <c r="I3" s="74"/>
    </row>
    <row r="4" spans="1:9" x14ac:dyDescent="0.25">
      <c r="A4" s="161"/>
      <c r="B4" s="161"/>
      <c r="C4" s="162"/>
      <c r="D4" s="162"/>
      <c r="E4" s="62"/>
      <c r="F4" s="16"/>
      <c r="G4" s="16"/>
      <c r="H4" s="16"/>
      <c r="I4" s="159"/>
    </row>
    <row r="5" spans="1:9" x14ac:dyDescent="0.25">
      <c r="A5" s="161" t="s">
        <v>5267</v>
      </c>
      <c r="B5" s="161"/>
      <c r="C5" s="162"/>
      <c r="D5" s="162"/>
      <c r="E5" s="131"/>
      <c r="F5" s="129"/>
      <c r="G5" s="129"/>
      <c r="H5" s="129"/>
      <c r="I5" s="157"/>
    </row>
    <row r="6" spans="1:9" x14ac:dyDescent="0.25">
      <c r="A6" s="161"/>
      <c r="B6" s="161"/>
      <c r="C6" s="162"/>
      <c r="D6" s="162"/>
      <c r="E6" s="219"/>
      <c r="F6" s="129"/>
      <c r="G6" s="129"/>
      <c r="H6" s="129"/>
      <c r="I6" s="157"/>
    </row>
    <row r="7" spans="1:9" x14ac:dyDescent="0.25">
      <c r="A7" s="161"/>
      <c r="B7" s="161"/>
      <c r="C7" s="162"/>
      <c r="D7" s="162"/>
      <c r="E7" s="131"/>
      <c r="F7" s="129"/>
      <c r="G7" s="129"/>
      <c r="H7" s="129"/>
      <c r="I7" s="157"/>
    </row>
    <row r="8" spans="1:9" x14ac:dyDescent="0.25">
      <c r="A8" s="161"/>
      <c r="B8" s="161"/>
      <c r="C8" s="162"/>
      <c r="D8" s="162"/>
      <c r="E8" s="220"/>
      <c r="F8" s="129"/>
      <c r="G8" s="129"/>
      <c r="H8" s="129"/>
      <c r="I8" s="157"/>
    </row>
    <row r="9" spans="1:9" x14ac:dyDescent="0.25">
      <c r="A9" s="161"/>
      <c r="B9" s="161"/>
      <c r="C9" s="162"/>
      <c r="D9" s="162"/>
      <c r="E9" s="221"/>
      <c r="F9" s="129"/>
      <c r="G9" s="129"/>
      <c r="H9" s="129"/>
      <c r="I9" s="157"/>
    </row>
    <row r="10" spans="1:9" x14ac:dyDescent="0.25">
      <c r="A10" s="62"/>
      <c r="B10" s="62"/>
      <c r="C10" s="129"/>
      <c r="D10" s="129"/>
      <c r="E10" s="59"/>
      <c r="F10" s="212"/>
      <c r="G10" s="129"/>
      <c r="H10" s="129"/>
      <c r="I10" s="157"/>
    </row>
    <row r="11" spans="1:9" x14ac:dyDescent="0.25">
      <c r="A11" s="62"/>
      <c r="B11" s="62"/>
      <c r="C11" s="129"/>
      <c r="D11" s="129"/>
      <c r="E11" s="59"/>
      <c r="F11" s="212"/>
      <c r="G11" s="129"/>
      <c r="H11" s="129"/>
      <c r="I11" s="157"/>
    </row>
    <row r="12" spans="1:9" x14ac:dyDescent="0.25">
      <c r="A12" s="205"/>
      <c r="B12" s="205"/>
      <c r="C12" s="208"/>
      <c r="D12" s="208"/>
      <c r="E12" s="206"/>
      <c r="F12" s="198"/>
      <c r="G12" s="208"/>
      <c r="H12" s="208"/>
      <c r="I12" s="213"/>
    </row>
    <row r="13" spans="1:9" x14ac:dyDescent="0.25">
      <c r="A13" s="136" t="s">
        <v>172</v>
      </c>
      <c r="B13" s="136"/>
      <c r="C13" s="136"/>
      <c r="D13" s="136"/>
      <c r="E13" s="136"/>
      <c r="F13" s="207"/>
      <c r="G13" s="153"/>
      <c r="H13" s="153"/>
      <c r="I13" s="141">
        <f>SUM(I5:I12)</f>
        <v>0</v>
      </c>
    </row>
    <row r="14" spans="1:9" x14ac:dyDescent="0.25">
      <c r="F14" s="200"/>
    </row>
    <row r="1048289" spans="6:6" x14ac:dyDescent="0.25">
      <c r="F1048289" s="53"/>
    </row>
  </sheetData>
  <mergeCells count="1">
    <mergeCell ref="F1:I1"/>
  </mergeCells>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A6164-3F9F-45AD-95A8-7218B7EBFCF3}">
  <dimension ref="A1:J1048305"/>
  <sheetViews>
    <sheetView view="pageBreakPreview" zoomScaleNormal="100" zoomScaleSheetLayoutView="100" workbookViewId="0">
      <selection activeCell="F1" sqref="F1:I1"/>
    </sheetView>
  </sheetViews>
  <sheetFormatPr defaultColWidth="8.81640625" defaultRowHeight="12.5" x14ac:dyDescent="0.25"/>
  <cols>
    <col min="1" max="1" width="9.6328125" style="43" customWidth="1"/>
    <col min="2" max="2" width="11.1796875" style="43" customWidth="1"/>
    <col min="3" max="4" width="3.81640625" style="43" customWidth="1"/>
    <col min="5" max="5" width="40.6328125" style="43" customWidth="1"/>
    <col min="6" max="6" width="25.453125" style="43" bestFit="1" customWidth="1"/>
    <col min="7" max="9" width="20.6328125" style="43" customWidth="1"/>
    <col min="10" max="258" width="9.1796875" style="43"/>
    <col min="259" max="259" width="9.36328125" style="43" customWidth="1"/>
    <col min="260" max="260" width="6.6328125" style="43" customWidth="1"/>
    <col min="261" max="261" width="40.6328125" style="43" customWidth="1"/>
    <col min="262" max="265" width="9.36328125" style="43" customWidth="1"/>
    <col min="266" max="514" width="9.1796875" style="43"/>
    <col min="515" max="515" width="9.36328125" style="43" customWidth="1"/>
    <col min="516" max="516" width="6.6328125" style="43" customWidth="1"/>
    <col min="517" max="517" width="40.6328125" style="43" customWidth="1"/>
    <col min="518" max="521" width="9.36328125" style="43" customWidth="1"/>
    <col min="522" max="770" width="9.1796875" style="43"/>
    <col min="771" max="771" width="9.36328125" style="43" customWidth="1"/>
    <col min="772" max="772" width="6.6328125" style="43" customWidth="1"/>
    <col min="773" max="773" width="40.6328125" style="43" customWidth="1"/>
    <col min="774" max="777" width="9.36328125" style="43" customWidth="1"/>
    <col min="778" max="1026" width="9.1796875" style="43"/>
    <col min="1027" max="1027" width="9.36328125" style="43" customWidth="1"/>
    <col min="1028" max="1028" width="6.6328125" style="43" customWidth="1"/>
    <col min="1029" max="1029" width="40.6328125" style="43" customWidth="1"/>
    <col min="1030" max="1033" width="9.36328125" style="43" customWidth="1"/>
    <col min="1034" max="1282" width="9.1796875" style="43"/>
    <col min="1283" max="1283" width="9.36328125" style="43" customWidth="1"/>
    <col min="1284" max="1284" width="6.6328125" style="43" customWidth="1"/>
    <col min="1285" max="1285" width="40.6328125" style="43" customWidth="1"/>
    <col min="1286" max="1289" width="9.36328125" style="43" customWidth="1"/>
    <col min="1290" max="1538" width="9.1796875" style="43"/>
    <col min="1539" max="1539" width="9.36328125" style="43" customWidth="1"/>
    <col min="1540" max="1540" width="6.6328125" style="43" customWidth="1"/>
    <col min="1541" max="1541" width="40.6328125" style="43" customWidth="1"/>
    <col min="1542" max="1545" width="9.36328125" style="43" customWidth="1"/>
    <col min="1546" max="1794" width="9.1796875" style="43"/>
    <col min="1795" max="1795" width="9.36328125" style="43" customWidth="1"/>
    <col min="1796" max="1796" width="6.6328125" style="43" customWidth="1"/>
    <col min="1797" max="1797" width="40.6328125" style="43" customWidth="1"/>
    <col min="1798" max="1801" width="9.36328125" style="43" customWidth="1"/>
    <col min="1802" max="2050" width="9.1796875" style="43"/>
    <col min="2051" max="2051" width="9.36328125" style="43" customWidth="1"/>
    <col min="2052" max="2052" width="6.6328125" style="43" customWidth="1"/>
    <col min="2053" max="2053" width="40.6328125" style="43" customWidth="1"/>
    <col min="2054" max="2057" width="9.36328125" style="43" customWidth="1"/>
    <col min="2058" max="2306" width="9.1796875" style="43"/>
    <col min="2307" max="2307" width="9.36328125" style="43" customWidth="1"/>
    <col min="2308" max="2308" width="6.6328125" style="43" customWidth="1"/>
    <col min="2309" max="2309" width="40.6328125" style="43" customWidth="1"/>
    <col min="2310" max="2313" width="9.36328125" style="43" customWidth="1"/>
    <col min="2314" max="2562" width="9.1796875" style="43"/>
    <col min="2563" max="2563" width="9.36328125" style="43" customWidth="1"/>
    <col min="2564" max="2564" width="6.6328125" style="43" customWidth="1"/>
    <col min="2565" max="2565" width="40.6328125" style="43" customWidth="1"/>
    <col min="2566" max="2569" width="9.36328125" style="43" customWidth="1"/>
    <col min="2570" max="2818" width="9.1796875" style="43"/>
    <col min="2819" max="2819" width="9.36328125" style="43" customWidth="1"/>
    <col min="2820" max="2820" width="6.6328125" style="43" customWidth="1"/>
    <col min="2821" max="2821" width="40.6328125" style="43" customWidth="1"/>
    <col min="2822" max="2825" width="9.36328125" style="43" customWidth="1"/>
    <col min="2826" max="3074" width="9.1796875" style="43"/>
    <col min="3075" max="3075" width="9.36328125" style="43" customWidth="1"/>
    <col min="3076" max="3076" width="6.6328125" style="43" customWidth="1"/>
    <col min="3077" max="3077" width="40.6328125" style="43" customWidth="1"/>
    <col min="3078" max="3081" width="9.36328125" style="43" customWidth="1"/>
    <col min="3082" max="3330" width="9.1796875" style="43"/>
    <col min="3331" max="3331" width="9.36328125" style="43" customWidth="1"/>
    <col min="3332" max="3332" width="6.6328125" style="43" customWidth="1"/>
    <col min="3333" max="3333" width="40.6328125" style="43" customWidth="1"/>
    <col min="3334" max="3337" width="9.36328125" style="43" customWidth="1"/>
    <col min="3338" max="3586" width="9.1796875" style="43"/>
    <col min="3587" max="3587" width="9.36328125" style="43" customWidth="1"/>
    <col min="3588" max="3588" width="6.6328125" style="43" customWidth="1"/>
    <col min="3589" max="3589" width="40.6328125" style="43" customWidth="1"/>
    <col min="3590" max="3593" width="9.36328125" style="43" customWidth="1"/>
    <col min="3594" max="3842" width="9.1796875" style="43"/>
    <col min="3843" max="3843" width="9.36328125" style="43" customWidth="1"/>
    <col min="3844" max="3844" width="6.6328125" style="43" customWidth="1"/>
    <col min="3845" max="3845" width="40.6328125" style="43" customWidth="1"/>
    <col min="3846" max="3849" width="9.36328125" style="43" customWidth="1"/>
    <col min="3850" max="4098" width="9.1796875" style="43"/>
    <col min="4099" max="4099" width="9.36328125" style="43" customWidth="1"/>
    <col min="4100" max="4100" width="6.6328125" style="43" customWidth="1"/>
    <col min="4101" max="4101" width="40.6328125" style="43" customWidth="1"/>
    <col min="4102" max="4105" width="9.36328125" style="43" customWidth="1"/>
    <col min="4106" max="4354" width="9.1796875" style="43"/>
    <col min="4355" max="4355" width="9.36328125" style="43" customWidth="1"/>
    <col min="4356" max="4356" width="6.6328125" style="43" customWidth="1"/>
    <col min="4357" max="4357" width="40.6328125" style="43" customWidth="1"/>
    <col min="4358" max="4361" width="9.36328125" style="43" customWidth="1"/>
    <col min="4362" max="4610" width="9.1796875" style="43"/>
    <col min="4611" max="4611" width="9.36328125" style="43" customWidth="1"/>
    <col min="4612" max="4612" width="6.6328125" style="43" customWidth="1"/>
    <col min="4613" max="4613" width="40.6328125" style="43" customWidth="1"/>
    <col min="4614" max="4617" width="9.36328125" style="43" customWidth="1"/>
    <col min="4618" max="4866" width="9.1796875" style="43"/>
    <col min="4867" max="4867" width="9.36328125" style="43" customWidth="1"/>
    <col min="4868" max="4868" width="6.6328125" style="43" customWidth="1"/>
    <col min="4869" max="4869" width="40.6328125" style="43" customWidth="1"/>
    <col min="4870" max="4873" width="9.36328125" style="43" customWidth="1"/>
    <col min="4874" max="5122" width="9.1796875" style="43"/>
    <col min="5123" max="5123" width="9.36328125" style="43" customWidth="1"/>
    <col min="5124" max="5124" width="6.6328125" style="43" customWidth="1"/>
    <col min="5125" max="5125" width="40.6328125" style="43" customWidth="1"/>
    <col min="5126" max="5129" width="9.36328125" style="43" customWidth="1"/>
    <col min="5130" max="5378" width="9.1796875" style="43"/>
    <col min="5379" max="5379" width="9.36328125" style="43" customWidth="1"/>
    <col min="5380" max="5380" width="6.6328125" style="43" customWidth="1"/>
    <col min="5381" max="5381" width="40.6328125" style="43" customWidth="1"/>
    <col min="5382" max="5385" width="9.36328125" style="43" customWidth="1"/>
    <col min="5386" max="5634" width="9.1796875" style="43"/>
    <col min="5635" max="5635" width="9.36328125" style="43" customWidth="1"/>
    <col min="5636" max="5636" width="6.6328125" style="43" customWidth="1"/>
    <col min="5637" max="5637" width="40.6328125" style="43" customWidth="1"/>
    <col min="5638" max="5641" width="9.36328125" style="43" customWidth="1"/>
    <col min="5642" max="5890" width="9.1796875" style="43"/>
    <col min="5891" max="5891" width="9.36328125" style="43" customWidth="1"/>
    <col min="5892" max="5892" width="6.6328125" style="43" customWidth="1"/>
    <col min="5893" max="5893" width="40.6328125" style="43" customWidth="1"/>
    <col min="5894" max="5897" width="9.36328125" style="43" customWidth="1"/>
    <col min="5898" max="6146" width="9.1796875" style="43"/>
    <col min="6147" max="6147" width="9.36328125" style="43" customWidth="1"/>
    <col min="6148" max="6148" width="6.6328125" style="43" customWidth="1"/>
    <col min="6149" max="6149" width="40.6328125" style="43" customWidth="1"/>
    <col min="6150" max="6153" width="9.36328125" style="43" customWidth="1"/>
    <col min="6154" max="6402" width="9.1796875" style="43"/>
    <col min="6403" max="6403" width="9.36328125" style="43" customWidth="1"/>
    <col min="6404" max="6404" width="6.6328125" style="43" customWidth="1"/>
    <col min="6405" max="6405" width="40.6328125" style="43" customWidth="1"/>
    <col min="6406" max="6409" width="9.36328125" style="43" customWidth="1"/>
    <col min="6410" max="6658" width="9.1796875" style="43"/>
    <col min="6659" max="6659" width="9.36328125" style="43" customWidth="1"/>
    <col min="6660" max="6660" width="6.6328125" style="43" customWidth="1"/>
    <col min="6661" max="6661" width="40.6328125" style="43" customWidth="1"/>
    <col min="6662" max="6665" width="9.36328125" style="43" customWidth="1"/>
    <col min="6666" max="6914" width="9.1796875" style="43"/>
    <col min="6915" max="6915" width="9.36328125" style="43" customWidth="1"/>
    <col min="6916" max="6916" width="6.6328125" style="43" customWidth="1"/>
    <col min="6917" max="6917" width="40.6328125" style="43" customWidth="1"/>
    <col min="6918" max="6921" width="9.36328125" style="43" customWidth="1"/>
    <col min="6922" max="7170" width="9.1796875" style="43"/>
    <col min="7171" max="7171" width="9.36328125" style="43" customWidth="1"/>
    <col min="7172" max="7172" width="6.6328125" style="43" customWidth="1"/>
    <col min="7173" max="7173" width="40.6328125" style="43" customWidth="1"/>
    <col min="7174" max="7177" width="9.36328125" style="43" customWidth="1"/>
    <col min="7178" max="7426" width="9.1796875" style="43"/>
    <col min="7427" max="7427" width="9.36328125" style="43" customWidth="1"/>
    <col min="7428" max="7428" width="6.6328125" style="43" customWidth="1"/>
    <col min="7429" max="7429" width="40.6328125" style="43" customWidth="1"/>
    <col min="7430" max="7433" width="9.36328125" style="43" customWidth="1"/>
    <col min="7434" max="7682" width="9.1796875" style="43"/>
    <col min="7683" max="7683" width="9.36328125" style="43" customWidth="1"/>
    <col min="7684" max="7684" width="6.6328125" style="43" customWidth="1"/>
    <col min="7685" max="7685" width="40.6328125" style="43" customWidth="1"/>
    <col min="7686" max="7689" width="9.36328125" style="43" customWidth="1"/>
    <col min="7690" max="7938" width="9.1796875" style="43"/>
    <col min="7939" max="7939" width="9.36328125" style="43" customWidth="1"/>
    <col min="7940" max="7940" width="6.6328125" style="43" customWidth="1"/>
    <col min="7941" max="7941" width="40.6328125" style="43" customWidth="1"/>
    <col min="7942" max="7945" width="9.36328125" style="43" customWidth="1"/>
    <col min="7946" max="8194" width="9.1796875" style="43"/>
    <col min="8195" max="8195" width="9.36328125" style="43" customWidth="1"/>
    <col min="8196" max="8196" width="6.6328125" style="43" customWidth="1"/>
    <col min="8197" max="8197" width="40.6328125" style="43" customWidth="1"/>
    <col min="8198" max="8201" width="9.36328125" style="43" customWidth="1"/>
    <col min="8202" max="8450" width="9.1796875" style="43"/>
    <col min="8451" max="8451" width="9.36328125" style="43" customWidth="1"/>
    <col min="8452" max="8452" width="6.6328125" style="43" customWidth="1"/>
    <col min="8453" max="8453" width="40.6328125" style="43" customWidth="1"/>
    <col min="8454" max="8457" width="9.36328125" style="43" customWidth="1"/>
    <col min="8458" max="8706" width="9.1796875" style="43"/>
    <col min="8707" max="8707" width="9.36328125" style="43" customWidth="1"/>
    <col min="8708" max="8708" width="6.6328125" style="43" customWidth="1"/>
    <col min="8709" max="8709" width="40.6328125" style="43" customWidth="1"/>
    <col min="8710" max="8713" width="9.36328125" style="43" customWidth="1"/>
    <col min="8714" max="8962" width="9.1796875" style="43"/>
    <col min="8963" max="8963" width="9.36328125" style="43" customWidth="1"/>
    <col min="8964" max="8964" width="6.6328125" style="43" customWidth="1"/>
    <col min="8965" max="8965" width="40.6328125" style="43" customWidth="1"/>
    <col min="8966" max="8969" width="9.36328125" style="43" customWidth="1"/>
    <col min="8970" max="9218" width="9.1796875" style="43"/>
    <col min="9219" max="9219" width="9.36328125" style="43" customWidth="1"/>
    <col min="9220" max="9220" width="6.6328125" style="43" customWidth="1"/>
    <col min="9221" max="9221" width="40.6328125" style="43" customWidth="1"/>
    <col min="9222" max="9225" width="9.36328125" style="43" customWidth="1"/>
    <col min="9226" max="9474" width="9.1796875" style="43"/>
    <col min="9475" max="9475" width="9.36328125" style="43" customWidth="1"/>
    <col min="9476" max="9476" width="6.6328125" style="43" customWidth="1"/>
    <col min="9477" max="9477" width="40.6328125" style="43" customWidth="1"/>
    <col min="9478" max="9481" width="9.36328125" style="43" customWidth="1"/>
    <col min="9482" max="9730" width="9.1796875" style="43"/>
    <col min="9731" max="9731" width="9.36328125" style="43" customWidth="1"/>
    <col min="9732" max="9732" width="6.6328125" style="43" customWidth="1"/>
    <col min="9733" max="9733" width="40.6328125" style="43" customWidth="1"/>
    <col min="9734" max="9737" width="9.36328125" style="43" customWidth="1"/>
    <col min="9738" max="9986" width="9.1796875" style="43"/>
    <col min="9987" max="9987" width="9.36328125" style="43" customWidth="1"/>
    <col min="9988" max="9988" width="6.6328125" style="43" customWidth="1"/>
    <col min="9989" max="9989" width="40.6328125" style="43" customWidth="1"/>
    <col min="9990" max="9993" width="9.36328125" style="43" customWidth="1"/>
    <col min="9994" max="10242" width="9.1796875" style="43"/>
    <col min="10243" max="10243" width="9.36328125" style="43" customWidth="1"/>
    <col min="10244" max="10244" width="6.6328125" style="43" customWidth="1"/>
    <col min="10245" max="10245" width="40.6328125" style="43" customWidth="1"/>
    <col min="10246" max="10249" width="9.36328125" style="43" customWidth="1"/>
    <col min="10250" max="10498" width="9.1796875" style="43"/>
    <col min="10499" max="10499" width="9.36328125" style="43" customWidth="1"/>
    <col min="10500" max="10500" width="6.6328125" style="43" customWidth="1"/>
    <col min="10501" max="10501" width="40.6328125" style="43" customWidth="1"/>
    <col min="10502" max="10505" width="9.36328125" style="43" customWidth="1"/>
    <col min="10506" max="10754" width="9.1796875" style="43"/>
    <col min="10755" max="10755" width="9.36328125" style="43" customWidth="1"/>
    <col min="10756" max="10756" width="6.6328125" style="43" customWidth="1"/>
    <col min="10757" max="10757" width="40.6328125" style="43" customWidth="1"/>
    <col min="10758" max="10761" width="9.36328125" style="43" customWidth="1"/>
    <col min="10762" max="11010" width="9.1796875" style="43"/>
    <col min="11011" max="11011" width="9.36328125" style="43" customWidth="1"/>
    <col min="11012" max="11012" width="6.6328125" style="43" customWidth="1"/>
    <col min="11013" max="11013" width="40.6328125" style="43" customWidth="1"/>
    <col min="11014" max="11017" width="9.36328125" style="43" customWidth="1"/>
    <col min="11018" max="11266" width="9.1796875" style="43"/>
    <col min="11267" max="11267" width="9.36328125" style="43" customWidth="1"/>
    <col min="11268" max="11268" width="6.6328125" style="43" customWidth="1"/>
    <col min="11269" max="11269" width="40.6328125" style="43" customWidth="1"/>
    <col min="11270" max="11273" width="9.36328125" style="43" customWidth="1"/>
    <col min="11274" max="11522" width="9.1796875" style="43"/>
    <col min="11523" max="11523" width="9.36328125" style="43" customWidth="1"/>
    <col min="11524" max="11524" width="6.6328125" style="43" customWidth="1"/>
    <col min="11525" max="11525" width="40.6328125" style="43" customWidth="1"/>
    <col min="11526" max="11529" width="9.36328125" style="43" customWidth="1"/>
    <col min="11530" max="11778" width="9.1796875" style="43"/>
    <col min="11779" max="11779" width="9.36328125" style="43" customWidth="1"/>
    <col min="11780" max="11780" width="6.6328125" style="43" customWidth="1"/>
    <col min="11781" max="11781" width="40.6328125" style="43" customWidth="1"/>
    <col min="11782" max="11785" width="9.36328125" style="43" customWidth="1"/>
    <col min="11786" max="12034" width="9.1796875" style="43"/>
    <col min="12035" max="12035" width="9.36328125" style="43" customWidth="1"/>
    <col min="12036" max="12036" width="6.6328125" style="43" customWidth="1"/>
    <col min="12037" max="12037" width="40.6328125" style="43" customWidth="1"/>
    <col min="12038" max="12041" width="9.36328125" style="43" customWidth="1"/>
    <col min="12042" max="12290" width="9.1796875" style="43"/>
    <col min="12291" max="12291" width="9.36328125" style="43" customWidth="1"/>
    <col min="12292" max="12292" width="6.6328125" style="43" customWidth="1"/>
    <col min="12293" max="12293" width="40.6328125" style="43" customWidth="1"/>
    <col min="12294" max="12297" width="9.36328125" style="43" customWidth="1"/>
    <col min="12298" max="12546" width="9.1796875" style="43"/>
    <col min="12547" max="12547" width="9.36328125" style="43" customWidth="1"/>
    <col min="12548" max="12548" width="6.6328125" style="43" customWidth="1"/>
    <col min="12549" max="12549" width="40.6328125" style="43" customWidth="1"/>
    <col min="12550" max="12553" width="9.36328125" style="43" customWidth="1"/>
    <col min="12554" max="12802" width="9.1796875" style="43"/>
    <col min="12803" max="12803" width="9.36328125" style="43" customWidth="1"/>
    <col min="12804" max="12804" width="6.6328125" style="43" customWidth="1"/>
    <col min="12805" max="12805" width="40.6328125" style="43" customWidth="1"/>
    <col min="12806" max="12809" width="9.36328125" style="43" customWidth="1"/>
    <col min="12810" max="13058" width="9.1796875" style="43"/>
    <col min="13059" max="13059" width="9.36328125" style="43" customWidth="1"/>
    <col min="13060" max="13060" width="6.6328125" style="43" customWidth="1"/>
    <col min="13061" max="13061" width="40.6328125" style="43" customWidth="1"/>
    <col min="13062" max="13065" width="9.36328125" style="43" customWidth="1"/>
    <col min="13066" max="13314" width="9.1796875" style="43"/>
    <col min="13315" max="13315" width="9.36328125" style="43" customWidth="1"/>
    <col min="13316" max="13316" width="6.6328125" style="43" customWidth="1"/>
    <col min="13317" max="13317" width="40.6328125" style="43" customWidth="1"/>
    <col min="13318" max="13321" width="9.36328125" style="43" customWidth="1"/>
    <col min="13322" max="13570" width="9.1796875" style="43"/>
    <col min="13571" max="13571" width="9.36328125" style="43" customWidth="1"/>
    <col min="13572" max="13572" width="6.6328125" style="43" customWidth="1"/>
    <col min="13573" max="13573" width="40.6328125" style="43" customWidth="1"/>
    <col min="13574" max="13577" width="9.36328125" style="43" customWidth="1"/>
    <col min="13578" max="13826" width="9.1796875" style="43"/>
    <col min="13827" max="13827" width="9.36328125" style="43" customWidth="1"/>
    <col min="13828" max="13828" width="6.6328125" style="43" customWidth="1"/>
    <col min="13829" max="13829" width="40.6328125" style="43" customWidth="1"/>
    <col min="13830" max="13833" width="9.36328125" style="43" customWidth="1"/>
    <col min="13834" max="14082" width="9.1796875" style="43"/>
    <col min="14083" max="14083" width="9.36328125" style="43" customWidth="1"/>
    <col min="14084" max="14084" width="6.6328125" style="43" customWidth="1"/>
    <col min="14085" max="14085" width="40.6328125" style="43" customWidth="1"/>
    <col min="14086" max="14089" width="9.36328125" style="43" customWidth="1"/>
    <col min="14090" max="14338" width="9.1796875" style="43"/>
    <col min="14339" max="14339" width="9.36328125" style="43" customWidth="1"/>
    <col min="14340" max="14340" width="6.6328125" style="43" customWidth="1"/>
    <col min="14341" max="14341" width="40.6328125" style="43" customWidth="1"/>
    <col min="14342" max="14345" width="9.36328125" style="43" customWidth="1"/>
    <col min="14346" max="14594" width="9.1796875" style="43"/>
    <col min="14595" max="14595" width="9.36328125" style="43" customWidth="1"/>
    <col min="14596" max="14596" width="6.6328125" style="43" customWidth="1"/>
    <col min="14597" max="14597" width="40.6328125" style="43" customWidth="1"/>
    <col min="14598" max="14601" width="9.36328125" style="43" customWidth="1"/>
    <col min="14602" max="14850" width="9.1796875" style="43"/>
    <col min="14851" max="14851" width="9.36328125" style="43" customWidth="1"/>
    <col min="14852" max="14852" width="6.6328125" style="43" customWidth="1"/>
    <col min="14853" max="14853" width="40.6328125" style="43" customWidth="1"/>
    <col min="14854" max="14857" width="9.36328125" style="43" customWidth="1"/>
    <col min="14858" max="15106" width="9.1796875" style="43"/>
    <col min="15107" max="15107" width="9.36328125" style="43" customWidth="1"/>
    <col min="15108" max="15108" width="6.6328125" style="43" customWidth="1"/>
    <col min="15109" max="15109" width="40.6328125" style="43" customWidth="1"/>
    <col min="15110" max="15113" width="9.36328125" style="43" customWidth="1"/>
    <col min="15114" max="15362" width="9.1796875" style="43"/>
    <col min="15363" max="15363" width="9.36328125" style="43" customWidth="1"/>
    <col min="15364" max="15364" width="6.6328125" style="43" customWidth="1"/>
    <col min="15365" max="15365" width="40.6328125" style="43" customWidth="1"/>
    <col min="15366" max="15369" width="9.36328125" style="43" customWidth="1"/>
    <col min="15370" max="15618" width="9.1796875" style="43"/>
    <col min="15619" max="15619" width="9.36328125" style="43" customWidth="1"/>
    <col min="15620" max="15620" width="6.6328125" style="43" customWidth="1"/>
    <col min="15621" max="15621" width="40.6328125" style="43" customWidth="1"/>
    <col min="15622" max="15625" width="9.36328125" style="43" customWidth="1"/>
    <col min="15626" max="15874" width="9.1796875" style="43"/>
    <col min="15875" max="15875" width="9.36328125" style="43" customWidth="1"/>
    <col min="15876" max="15876" width="6.6328125" style="43" customWidth="1"/>
    <col min="15877" max="15877" width="40.6328125" style="43" customWidth="1"/>
    <col min="15878" max="15881" width="9.36328125" style="43" customWidth="1"/>
    <col min="15882" max="16130" width="9.1796875" style="43"/>
    <col min="16131" max="16131" width="9.36328125" style="43" customWidth="1"/>
    <col min="16132" max="16132" width="6.6328125" style="43" customWidth="1"/>
    <col min="16133" max="16133" width="40.6328125" style="43" customWidth="1"/>
    <col min="16134" max="16137" width="9.36328125" style="43" customWidth="1"/>
    <col min="16138" max="16384" width="9.1796875" style="43"/>
  </cols>
  <sheetData>
    <row r="1" spans="1:10" ht="48" customHeight="1" x14ac:dyDescent="0.25">
      <c r="A1" s="41" t="s">
        <v>5268</v>
      </c>
      <c r="B1" s="42"/>
      <c r="C1" s="42"/>
      <c r="D1" s="42"/>
      <c r="E1" s="42"/>
      <c r="F1" s="653" t="s">
        <v>5269</v>
      </c>
      <c r="G1" s="653"/>
      <c r="H1" s="653"/>
      <c r="I1" s="653"/>
    </row>
    <row r="2" spans="1:10" ht="13" x14ac:dyDescent="0.3">
      <c r="A2" s="44" t="s">
        <v>23</v>
      </c>
      <c r="B2" s="44"/>
      <c r="C2" s="79"/>
      <c r="D2" s="45"/>
      <c r="E2" s="45" t="s">
        <v>24</v>
      </c>
      <c r="F2" s="45" t="s">
        <v>25</v>
      </c>
      <c r="G2" s="45" t="s">
        <v>26</v>
      </c>
      <c r="H2" s="45" t="s">
        <v>27</v>
      </c>
      <c r="I2" s="45" t="s">
        <v>28</v>
      </c>
      <c r="J2" s="254" t="s">
        <v>29</v>
      </c>
    </row>
    <row r="3" spans="1:10" x14ac:dyDescent="0.25">
      <c r="A3" s="46"/>
      <c r="B3" s="46"/>
      <c r="C3" s="80"/>
      <c r="D3" s="48"/>
      <c r="E3" s="47"/>
      <c r="F3" s="6"/>
      <c r="G3" s="6"/>
      <c r="H3" s="6"/>
      <c r="I3" s="74"/>
    </row>
    <row r="4" spans="1:10" x14ac:dyDescent="0.25">
      <c r="A4" s="161"/>
      <c r="B4" s="161"/>
      <c r="C4" s="162"/>
      <c r="D4" s="162"/>
      <c r="E4" s="62"/>
      <c r="F4" s="16"/>
      <c r="G4" s="16"/>
      <c r="H4" s="16"/>
      <c r="I4" s="159"/>
    </row>
    <row r="5" spans="1:10" ht="26" x14ac:dyDescent="0.25">
      <c r="A5" s="161" t="s">
        <v>5270</v>
      </c>
      <c r="B5" s="161"/>
      <c r="C5" s="162"/>
      <c r="D5" s="162"/>
      <c r="E5" s="236" t="s">
        <v>5271</v>
      </c>
      <c r="F5" s="16"/>
      <c r="G5" s="16"/>
      <c r="H5" s="16"/>
      <c r="I5" s="159"/>
    </row>
    <row r="6" spans="1:10" ht="37.5" x14ac:dyDescent="0.25">
      <c r="A6" s="161"/>
      <c r="B6" s="161" t="s">
        <v>5272</v>
      </c>
      <c r="C6" s="162"/>
      <c r="D6" s="162"/>
      <c r="E6" s="230" t="s">
        <v>5273</v>
      </c>
      <c r="F6" s="16"/>
      <c r="G6" s="16"/>
      <c r="H6" s="16"/>
      <c r="I6" s="159"/>
    </row>
    <row r="7" spans="1:10" ht="13" x14ac:dyDescent="0.25">
      <c r="A7" s="161"/>
      <c r="B7" s="161"/>
      <c r="C7" s="162" t="s">
        <v>125</v>
      </c>
      <c r="D7" s="162"/>
      <c r="E7" s="230" t="s">
        <v>5274</v>
      </c>
      <c r="F7" s="16"/>
      <c r="G7" s="16"/>
      <c r="H7" s="16"/>
      <c r="I7" s="159"/>
      <c r="J7" s="255" t="s">
        <v>37</v>
      </c>
    </row>
    <row r="8" spans="1:10" ht="26" x14ac:dyDescent="0.25">
      <c r="A8" s="161"/>
      <c r="B8" s="161"/>
      <c r="C8" s="162"/>
      <c r="D8" s="162" t="s">
        <v>543</v>
      </c>
      <c r="E8" s="230" t="s">
        <v>5275</v>
      </c>
      <c r="F8" s="129" t="s">
        <v>106</v>
      </c>
      <c r="G8" s="129"/>
      <c r="H8" s="156"/>
      <c r="I8" s="159">
        <f>G8*H8</f>
        <v>0</v>
      </c>
      <c r="J8" s="255" t="s">
        <v>37</v>
      </c>
    </row>
    <row r="9" spans="1:10" x14ac:dyDescent="0.25">
      <c r="A9" s="161"/>
      <c r="B9" s="161"/>
      <c r="C9" s="162"/>
      <c r="D9" s="162" t="s">
        <v>545</v>
      </c>
      <c r="E9" s="230" t="s">
        <v>5276</v>
      </c>
      <c r="F9" s="129" t="s">
        <v>106</v>
      </c>
      <c r="G9" s="129"/>
      <c r="H9" s="156"/>
      <c r="I9" s="159">
        <f>G9*H9</f>
        <v>0</v>
      </c>
      <c r="J9" s="255" t="s">
        <v>37</v>
      </c>
    </row>
    <row r="10" spans="1:10" ht="13" x14ac:dyDescent="0.25">
      <c r="A10" s="161"/>
      <c r="B10" s="161"/>
      <c r="C10" s="162" t="s">
        <v>128</v>
      </c>
      <c r="D10" s="162"/>
      <c r="E10" s="230" t="s">
        <v>5277</v>
      </c>
      <c r="F10" s="16"/>
      <c r="G10" s="16"/>
      <c r="H10" s="16"/>
      <c r="I10" s="159"/>
      <c r="J10" s="255" t="s">
        <v>37</v>
      </c>
    </row>
    <row r="11" spans="1:10" ht="26" x14ac:dyDescent="0.25">
      <c r="A11" s="161"/>
      <c r="B11" s="161"/>
      <c r="C11" s="162"/>
      <c r="D11" s="162" t="s">
        <v>543</v>
      </c>
      <c r="E11" s="230" t="s">
        <v>5275</v>
      </c>
      <c r="F11" s="129" t="s">
        <v>106</v>
      </c>
      <c r="G11" s="129"/>
      <c r="H11" s="156"/>
      <c r="I11" s="159">
        <f>G11*H11</f>
        <v>0</v>
      </c>
      <c r="J11" s="255" t="s">
        <v>37</v>
      </c>
    </row>
    <row r="12" spans="1:10" ht="13" x14ac:dyDescent="0.25">
      <c r="A12" s="161"/>
      <c r="B12" s="161"/>
      <c r="C12" s="162"/>
      <c r="D12" s="162" t="s">
        <v>545</v>
      </c>
      <c r="E12" s="230" t="s">
        <v>5278</v>
      </c>
      <c r="F12" s="129" t="s">
        <v>106</v>
      </c>
      <c r="G12" s="129"/>
      <c r="H12" s="156"/>
      <c r="I12" s="159">
        <f>G12*H12</f>
        <v>0</v>
      </c>
      <c r="J12" s="255" t="s">
        <v>37</v>
      </c>
    </row>
    <row r="13" spans="1:10" ht="13" x14ac:dyDescent="0.25">
      <c r="A13" s="161" t="s">
        <v>5279</v>
      </c>
      <c r="B13" s="161"/>
      <c r="C13" s="162"/>
      <c r="D13" s="162"/>
      <c r="E13" s="81" t="s">
        <v>5280</v>
      </c>
      <c r="F13" s="16"/>
      <c r="G13" s="16"/>
      <c r="H13" s="16"/>
      <c r="I13" s="159"/>
    </row>
    <row r="14" spans="1:10" ht="25.5" x14ac:dyDescent="0.25">
      <c r="A14" s="161"/>
      <c r="B14" s="161" t="s">
        <v>5281</v>
      </c>
      <c r="C14" s="162"/>
      <c r="D14" s="162"/>
      <c r="E14" s="230" t="s">
        <v>5282</v>
      </c>
      <c r="F14" s="129" t="s">
        <v>42</v>
      </c>
      <c r="G14" s="16" t="s">
        <v>43</v>
      </c>
      <c r="H14" s="16" t="s">
        <v>44</v>
      </c>
      <c r="I14" s="157"/>
      <c r="J14" s="255" t="s">
        <v>37</v>
      </c>
    </row>
    <row r="15" spans="1:10" ht="25" x14ac:dyDescent="0.25">
      <c r="A15" s="161"/>
      <c r="B15" s="161" t="s">
        <v>5283</v>
      </c>
      <c r="C15" s="162"/>
      <c r="D15" s="162"/>
      <c r="E15" s="230" t="s">
        <v>5284</v>
      </c>
      <c r="F15" s="129" t="s">
        <v>106</v>
      </c>
      <c r="G15" s="129"/>
      <c r="H15" s="156"/>
      <c r="I15" s="159">
        <f>G15*H15</f>
        <v>0</v>
      </c>
    </row>
    <row r="16" spans="1:10" ht="25.5" x14ac:dyDescent="0.25">
      <c r="A16" s="161"/>
      <c r="B16" s="161" t="s">
        <v>5285</v>
      </c>
      <c r="C16" s="162"/>
      <c r="D16" s="162"/>
      <c r="E16" s="230" t="s">
        <v>5286</v>
      </c>
      <c r="F16" s="129" t="s">
        <v>5287</v>
      </c>
      <c r="G16" s="129"/>
      <c r="H16" s="156"/>
      <c r="I16" s="159">
        <f>G16*H16</f>
        <v>0</v>
      </c>
      <c r="J16" s="255" t="s">
        <v>37</v>
      </c>
    </row>
    <row r="17" spans="1:10" ht="25" x14ac:dyDescent="0.25">
      <c r="A17" s="161"/>
      <c r="B17" s="161" t="s">
        <v>5288</v>
      </c>
      <c r="C17" s="162"/>
      <c r="D17" s="162"/>
      <c r="E17" s="230" t="s">
        <v>5289</v>
      </c>
      <c r="F17" s="129" t="s">
        <v>127</v>
      </c>
      <c r="G17" s="129"/>
      <c r="H17" s="156"/>
      <c r="I17" s="159">
        <f>G17*H17</f>
        <v>0</v>
      </c>
    </row>
    <row r="18" spans="1:10" ht="25" x14ac:dyDescent="0.25">
      <c r="A18" s="161"/>
      <c r="B18" s="161" t="s">
        <v>5290</v>
      </c>
      <c r="C18" s="162"/>
      <c r="D18" s="162"/>
      <c r="E18" s="230" t="s">
        <v>5291</v>
      </c>
      <c r="F18" s="129" t="s">
        <v>42</v>
      </c>
      <c r="G18" s="16" t="s">
        <v>43</v>
      </c>
      <c r="H18" s="16" t="s">
        <v>44</v>
      </c>
      <c r="I18" s="157"/>
    </row>
    <row r="19" spans="1:10" ht="26" x14ac:dyDescent="0.25">
      <c r="A19" s="161" t="s">
        <v>5292</v>
      </c>
      <c r="B19" s="161"/>
      <c r="C19" s="162"/>
      <c r="D19" s="162"/>
      <c r="E19" s="236" t="s">
        <v>5293</v>
      </c>
      <c r="F19" s="129" t="s">
        <v>42</v>
      </c>
      <c r="G19" s="16" t="s">
        <v>43</v>
      </c>
      <c r="H19" s="16" t="s">
        <v>44</v>
      </c>
      <c r="I19" s="157"/>
      <c r="J19" s="255" t="s">
        <v>37</v>
      </c>
    </row>
    <row r="20" spans="1:10" ht="13" x14ac:dyDescent="0.25">
      <c r="A20" s="161" t="s">
        <v>5294</v>
      </c>
      <c r="B20" s="161"/>
      <c r="C20" s="162"/>
      <c r="D20" s="162"/>
      <c r="E20" s="236" t="s">
        <v>5295</v>
      </c>
      <c r="F20" s="16"/>
      <c r="G20" s="16"/>
      <c r="H20" s="16"/>
      <c r="I20" s="159"/>
      <c r="J20" s="255" t="s">
        <v>37</v>
      </c>
    </row>
    <row r="21" spans="1:10" ht="63.5" x14ac:dyDescent="0.25">
      <c r="A21" s="161"/>
      <c r="B21" s="161" t="s">
        <v>5296</v>
      </c>
      <c r="C21" s="162"/>
      <c r="D21" s="162"/>
      <c r="E21" s="230" t="s">
        <v>5297</v>
      </c>
      <c r="F21" s="176" t="s">
        <v>169</v>
      </c>
      <c r="G21" s="16" t="s">
        <v>170</v>
      </c>
      <c r="H21" s="16" t="s">
        <v>171</v>
      </c>
      <c r="I21" s="157"/>
      <c r="J21" s="255" t="s">
        <v>37</v>
      </c>
    </row>
    <row r="22" spans="1:10" ht="25" x14ac:dyDescent="0.25">
      <c r="A22" s="161"/>
      <c r="B22" s="161" t="s">
        <v>5298</v>
      </c>
      <c r="C22" s="162"/>
      <c r="D22" s="162"/>
      <c r="E22" s="82" t="s">
        <v>5299</v>
      </c>
      <c r="F22" s="176" t="s">
        <v>91</v>
      </c>
      <c r="G22" s="160">
        <f>I21</f>
        <v>0</v>
      </c>
      <c r="H22" s="163"/>
      <c r="I22" s="159">
        <f>G22*H22</f>
        <v>0</v>
      </c>
    </row>
    <row r="23" spans="1:10" ht="65" x14ac:dyDescent="0.25">
      <c r="A23" s="161" t="s">
        <v>5300</v>
      </c>
      <c r="B23" s="161"/>
      <c r="C23" s="162"/>
      <c r="D23" s="162"/>
      <c r="E23" s="242" t="s">
        <v>5301</v>
      </c>
      <c r="F23" s="129" t="s">
        <v>42</v>
      </c>
      <c r="G23" s="16" t="s">
        <v>43</v>
      </c>
      <c r="H23" s="16" t="s">
        <v>44</v>
      </c>
      <c r="I23" s="157"/>
      <c r="J23" s="255" t="s">
        <v>37</v>
      </c>
    </row>
    <row r="24" spans="1:10" ht="39" x14ac:dyDescent="0.25">
      <c r="A24" s="161" t="s">
        <v>5302</v>
      </c>
      <c r="B24" s="86"/>
      <c r="C24" s="162"/>
      <c r="D24" s="162"/>
      <c r="E24" s="242" t="s">
        <v>5303</v>
      </c>
      <c r="F24" s="129" t="s">
        <v>106</v>
      </c>
      <c r="G24" s="129"/>
      <c r="H24" s="156"/>
      <c r="I24" s="159">
        <f>G24*H24</f>
        <v>0</v>
      </c>
      <c r="J24" s="255" t="s">
        <v>37</v>
      </c>
    </row>
    <row r="25" spans="1:10" ht="26" x14ac:dyDescent="0.25">
      <c r="A25" s="161" t="s">
        <v>5304</v>
      </c>
      <c r="B25" s="161"/>
      <c r="C25" s="162"/>
      <c r="D25" s="162"/>
      <c r="E25" s="81" t="s">
        <v>5305</v>
      </c>
      <c r="F25" s="129" t="s">
        <v>42</v>
      </c>
      <c r="G25" s="16" t="s">
        <v>43</v>
      </c>
      <c r="H25" s="16" t="s">
        <v>44</v>
      </c>
      <c r="I25" s="157"/>
    </row>
    <row r="26" spans="1:10" x14ac:dyDescent="0.25">
      <c r="A26" s="161"/>
      <c r="B26" s="161"/>
      <c r="C26" s="162"/>
      <c r="D26" s="162"/>
      <c r="E26" s="128"/>
      <c r="F26" s="16"/>
      <c r="G26" s="16"/>
      <c r="H26" s="16"/>
      <c r="I26" s="159"/>
    </row>
    <row r="27" spans="1:10" ht="13" x14ac:dyDescent="0.25">
      <c r="A27" s="161"/>
      <c r="B27" s="161"/>
      <c r="C27" s="162"/>
      <c r="D27" s="162"/>
      <c r="E27" s="127"/>
      <c r="F27" s="16"/>
      <c r="G27" s="16"/>
      <c r="H27" s="16"/>
      <c r="I27" s="159"/>
    </row>
    <row r="28" spans="1:10" x14ac:dyDescent="0.25">
      <c r="A28" s="161"/>
      <c r="B28" s="161"/>
      <c r="C28" s="162"/>
      <c r="D28" s="162"/>
      <c r="E28" s="222"/>
      <c r="F28" s="91"/>
      <c r="G28" s="16"/>
      <c r="H28" s="16"/>
      <c r="I28" s="159"/>
    </row>
    <row r="29" spans="1:10" x14ac:dyDescent="0.25">
      <c r="A29" s="136" t="s">
        <v>172</v>
      </c>
      <c r="B29" s="136"/>
      <c r="C29" s="136"/>
      <c r="D29" s="136"/>
      <c r="E29" s="136"/>
      <c r="F29"/>
      <c r="G29" s="154"/>
      <c r="H29" s="154"/>
      <c r="I29" s="141">
        <f>SUM(I5:I28)</f>
        <v>0</v>
      </c>
    </row>
    <row r="30" spans="1:10" x14ac:dyDescent="0.25">
      <c r="F30" s="200"/>
    </row>
    <row r="1048305" spans="6:6" x14ac:dyDescent="0.25">
      <c r="F1048305" s="53"/>
    </row>
  </sheetData>
  <mergeCells count="1">
    <mergeCell ref="F1:I1"/>
  </mergeCells>
  <phoneticPr fontId="8" type="noConversion"/>
  <pageMargins left="0.75" right="0.75" top="1" bottom="1" header="0.5" footer="0.5"/>
  <pageSetup paperSize="9" scale="56" orientation="portrait" r:id="rId1"/>
  <headerFooter alignWithMargins="0">
    <oddHeader>&amp;C&amp;"Calibri"&amp;10&amp;K000000 Confidential&amp;1#_x000D_</oddHeader>
    <oddFooter>&amp;R_x000D_&amp;1#&amp;"Calibri"&amp;10&amp;K000000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F9F8-D8DD-447F-82AB-F33BE472DE6C}">
  <sheetPr codeName="Sheet9"/>
  <dimension ref="A1:I1048474"/>
  <sheetViews>
    <sheetView view="pageBreakPreview" topLeftCell="A48" zoomScaleNormal="100" zoomScaleSheetLayoutView="100" workbookViewId="0">
      <selection activeCell="E1" sqref="E1:H1"/>
    </sheetView>
  </sheetViews>
  <sheetFormatPr defaultColWidth="8.81640625" defaultRowHeight="12.5" x14ac:dyDescent="0.25"/>
  <cols>
    <col min="1" max="1" width="9.36328125" customWidth="1"/>
    <col min="2" max="2" width="9" bestFit="1" customWidth="1"/>
    <col min="3" max="3" width="3.1796875" bestFit="1" customWidth="1"/>
    <col min="4" max="4" width="40.6328125" customWidth="1"/>
    <col min="5" max="5" width="18.453125" bestFit="1" customWidth="1"/>
    <col min="6" max="8" width="20.6328125" customWidth="1"/>
    <col min="258" max="258" width="9.36328125" customWidth="1"/>
    <col min="259" max="259" width="6.6328125" customWidth="1"/>
    <col min="260" max="260" width="40.6328125" customWidth="1"/>
    <col min="261" max="264" width="9.36328125" customWidth="1"/>
    <col min="514" max="514" width="9.36328125" customWidth="1"/>
    <col min="515" max="515" width="6.6328125" customWidth="1"/>
    <col min="516" max="516" width="40.6328125" customWidth="1"/>
    <col min="517" max="520" width="9.36328125" customWidth="1"/>
    <col min="770" max="770" width="9.36328125" customWidth="1"/>
    <col min="771" max="771" width="6.6328125" customWidth="1"/>
    <col min="772" max="772" width="40.6328125" customWidth="1"/>
    <col min="773" max="776" width="9.36328125" customWidth="1"/>
    <col min="1026" max="1026" width="9.36328125" customWidth="1"/>
    <col min="1027" max="1027" width="6.6328125" customWidth="1"/>
    <col min="1028" max="1028" width="40.6328125" customWidth="1"/>
    <col min="1029" max="1032" width="9.36328125" customWidth="1"/>
    <col min="1282" max="1282" width="9.36328125" customWidth="1"/>
    <col min="1283" max="1283" width="6.6328125" customWidth="1"/>
    <col min="1284" max="1284" width="40.6328125" customWidth="1"/>
    <col min="1285" max="1288" width="9.36328125" customWidth="1"/>
    <col min="1538" max="1538" width="9.36328125" customWidth="1"/>
    <col min="1539" max="1539" width="6.6328125" customWidth="1"/>
    <col min="1540" max="1540" width="40.6328125" customWidth="1"/>
    <col min="1541" max="1544" width="9.36328125" customWidth="1"/>
    <col min="1794" max="1794" width="9.36328125" customWidth="1"/>
    <col min="1795" max="1795" width="6.6328125" customWidth="1"/>
    <col min="1796" max="1796" width="40.6328125" customWidth="1"/>
    <col min="1797" max="1800" width="9.36328125" customWidth="1"/>
    <col min="2050" max="2050" width="9.36328125" customWidth="1"/>
    <col min="2051" max="2051" width="6.6328125" customWidth="1"/>
    <col min="2052" max="2052" width="40.6328125" customWidth="1"/>
    <col min="2053" max="2056" width="9.36328125" customWidth="1"/>
    <col min="2306" max="2306" width="9.36328125" customWidth="1"/>
    <col min="2307" max="2307" width="6.6328125" customWidth="1"/>
    <col min="2308" max="2308" width="40.6328125" customWidth="1"/>
    <col min="2309" max="2312" width="9.36328125" customWidth="1"/>
    <col min="2562" max="2562" width="9.36328125" customWidth="1"/>
    <col min="2563" max="2563" width="6.6328125" customWidth="1"/>
    <col min="2564" max="2564" width="40.6328125" customWidth="1"/>
    <col min="2565" max="2568" width="9.36328125" customWidth="1"/>
    <col min="2818" max="2818" width="9.36328125" customWidth="1"/>
    <col min="2819" max="2819" width="6.6328125" customWidth="1"/>
    <col min="2820" max="2820" width="40.6328125" customWidth="1"/>
    <col min="2821" max="2824" width="9.36328125" customWidth="1"/>
    <col min="3074" max="3074" width="9.36328125" customWidth="1"/>
    <col min="3075" max="3075" width="6.6328125" customWidth="1"/>
    <col min="3076" max="3076" width="40.6328125" customWidth="1"/>
    <col min="3077" max="3080" width="9.36328125" customWidth="1"/>
    <col min="3330" max="3330" width="9.36328125" customWidth="1"/>
    <col min="3331" max="3331" width="6.6328125" customWidth="1"/>
    <col min="3332" max="3332" width="40.6328125" customWidth="1"/>
    <col min="3333" max="3336" width="9.36328125" customWidth="1"/>
    <col min="3586" max="3586" width="9.36328125" customWidth="1"/>
    <col min="3587" max="3587" width="6.6328125" customWidth="1"/>
    <col min="3588" max="3588" width="40.6328125" customWidth="1"/>
    <col min="3589" max="3592" width="9.36328125" customWidth="1"/>
    <col min="3842" max="3842" width="9.36328125" customWidth="1"/>
    <col min="3843" max="3843" width="6.6328125" customWidth="1"/>
    <col min="3844" max="3844" width="40.6328125" customWidth="1"/>
    <col min="3845" max="3848" width="9.36328125" customWidth="1"/>
    <col min="4098" max="4098" width="9.36328125" customWidth="1"/>
    <col min="4099" max="4099" width="6.6328125" customWidth="1"/>
    <col min="4100" max="4100" width="40.6328125" customWidth="1"/>
    <col min="4101" max="4104" width="9.36328125" customWidth="1"/>
    <col min="4354" max="4354" width="9.36328125" customWidth="1"/>
    <col min="4355" max="4355" width="6.6328125" customWidth="1"/>
    <col min="4356" max="4356" width="40.6328125" customWidth="1"/>
    <col min="4357" max="4360" width="9.36328125" customWidth="1"/>
    <col min="4610" max="4610" width="9.36328125" customWidth="1"/>
    <col min="4611" max="4611" width="6.6328125" customWidth="1"/>
    <col min="4612" max="4612" width="40.6328125" customWidth="1"/>
    <col min="4613" max="4616" width="9.36328125" customWidth="1"/>
    <col min="4866" max="4866" width="9.36328125" customWidth="1"/>
    <col min="4867" max="4867" width="6.6328125" customWidth="1"/>
    <col min="4868" max="4868" width="40.6328125" customWidth="1"/>
    <col min="4869" max="4872" width="9.36328125" customWidth="1"/>
    <col min="5122" max="5122" width="9.36328125" customWidth="1"/>
    <col min="5123" max="5123" width="6.6328125" customWidth="1"/>
    <col min="5124" max="5124" width="40.6328125" customWidth="1"/>
    <col min="5125" max="5128" width="9.36328125" customWidth="1"/>
    <col min="5378" max="5378" width="9.36328125" customWidth="1"/>
    <col min="5379" max="5379" width="6.6328125" customWidth="1"/>
    <col min="5380" max="5380" width="40.6328125" customWidth="1"/>
    <col min="5381" max="5384" width="9.36328125" customWidth="1"/>
    <col min="5634" max="5634" width="9.36328125" customWidth="1"/>
    <col min="5635" max="5635" width="6.6328125" customWidth="1"/>
    <col min="5636" max="5636" width="40.6328125" customWidth="1"/>
    <col min="5637" max="5640" width="9.36328125" customWidth="1"/>
    <col min="5890" max="5890" width="9.36328125" customWidth="1"/>
    <col min="5891" max="5891" width="6.6328125" customWidth="1"/>
    <col min="5892" max="5892" width="40.6328125" customWidth="1"/>
    <col min="5893" max="5896" width="9.36328125" customWidth="1"/>
    <col min="6146" max="6146" width="9.36328125" customWidth="1"/>
    <col min="6147" max="6147" width="6.6328125" customWidth="1"/>
    <col min="6148" max="6148" width="40.6328125" customWidth="1"/>
    <col min="6149" max="6152" width="9.36328125" customWidth="1"/>
    <col min="6402" max="6402" width="9.36328125" customWidth="1"/>
    <col min="6403" max="6403" width="6.6328125" customWidth="1"/>
    <col min="6404" max="6404" width="40.6328125" customWidth="1"/>
    <col min="6405" max="6408" width="9.36328125" customWidth="1"/>
    <col min="6658" max="6658" width="9.36328125" customWidth="1"/>
    <col min="6659" max="6659" width="6.6328125" customWidth="1"/>
    <col min="6660" max="6660" width="40.6328125" customWidth="1"/>
    <col min="6661" max="6664" width="9.36328125" customWidth="1"/>
    <col min="6914" max="6914" width="9.36328125" customWidth="1"/>
    <col min="6915" max="6915" width="6.6328125" customWidth="1"/>
    <col min="6916" max="6916" width="40.6328125" customWidth="1"/>
    <col min="6917" max="6920" width="9.36328125" customWidth="1"/>
    <col min="7170" max="7170" width="9.36328125" customWidth="1"/>
    <col min="7171" max="7171" width="6.6328125" customWidth="1"/>
    <col min="7172" max="7172" width="40.6328125" customWidth="1"/>
    <col min="7173" max="7176" width="9.36328125" customWidth="1"/>
    <col min="7426" max="7426" width="9.36328125" customWidth="1"/>
    <col min="7427" max="7427" width="6.6328125" customWidth="1"/>
    <col min="7428" max="7428" width="40.6328125" customWidth="1"/>
    <col min="7429" max="7432" width="9.36328125" customWidth="1"/>
    <col min="7682" max="7682" width="9.36328125" customWidth="1"/>
    <col min="7683" max="7683" width="6.6328125" customWidth="1"/>
    <col min="7684" max="7684" width="40.6328125" customWidth="1"/>
    <col min="7685" max="7688" width="9.36328125" customWidth="1"/>
    <col min="7938" max="7938" width="9.36328125" customWidth="1"/>
    <col min="7939" max="7939" width="6.6328125" customWidth="1"/>
    <col min="7940" max="7940" width="40.6328125" customWidth="1"/>
    <col min="7941" max="7944" width="9.36328125" customWidth="1"/>
    <col min="8194" max="8194" width="9.36328125" customWidth="1"/>
    <col min="8195" max="8195" width="6.6328125" customWidth="1"/>
    <col min="8196" max="8196" width="40.6328125" customWidth="1"/>
    <col min="8197" max="8200" width="9.36328125" customWidth="1"/>
    <col min="8450" max="8450" width="9.36328125" customWidth="1"/>
    <col min="8451" max="8451" width="6.6328125" customWidth="1"/>
    <col min="8452" max="8452" width="40.6328125" customWidth="1"/>
    <col min="8453" max="8456" width="9.36328125" customWidth="1"/>
    <col min="8706" max="8706" width="9.36328125" customWidth="1"/>
    <col min="8707" max="8707" width="6.6328125" customWidth="1"/>
    <col min="8708" max="8708" width="40.6328125" customWidth="1"/>
    <col min="8709" max="8712" width="9.36328125" customWidth="1"/>
    <col min="8962" max="8962" width="9.36328125" customWidth="1"/>
    <col min="8963" max="8963" width="6.6328125" customWidth="1"/>
    <col min="8964" max="8964" width="40.6328125" customWidth="1"/>
    <col min="8965" max="8968" width="9.36328125" customWidth="1"/>
    <col min="9218" max="9218" width="9.36328125" customWidth="1"/>
    <col min="9219" max="9219" width="6.6328125" customWidth="1"/>
    <col min="9220" max="9220" width="40.6328125" customWidth="1"/>
    <col min="9221" max="9224" width="9.36328125" customWidth="1"/>
    <col min="9474" max="9474" width="9.36328125" customWidth="1"/>
    <col min="9475" max="9475" width="6.6328125" customWidth="1"/>
    <col min="9476" max="9476" width="40.6328125" customWidth="1"/>
    <col min="9477" max="9480" width="9.36328125" customWidth="1"/>
    <col min="9730" max="9730" width="9.36328125" customWidth="1"/>
    <col min="9731" max="9731" width="6.6328125" customWidth="1"/>
    <col min="9732" max="9732" width="40.6328125" customWidth="1"/>
    <col min="9733" max="9736" width="9.36328125" customWidth="1"/>
    <col min="9986" max="9986" width="9.36328125" customWidth="1"/>
    <col min="9987" max="9987" width="6.6328125" customWidth="1"/>
    <col min="9988" max="9988" width="40.6328125" customWidth="1"/>
    <col min="9989" max="9992" width="9.36328125" customWidth="1"/>
    <col min="10242" max="10242" width="9.36328125" customWidth="1"/>
    <col min="10243" max="10243" width="6.6328125" customWidth="1"/>
    <col min="10244" max="10244" width="40.6328125" customWidth="1"/>
    <col min="10245" max="10248" width="9.36328125" customWidth="1"/>
    <col min="10498" max="10498" width="9.36328125" customWidth="1"/>
    <col min="10499" max="10499" width="6.6328125" customWidth="1"/>
    <col min="10500" max="10500" width="40.6328125" customWidth="1"/>
    <col min="10501" max="10504" width="9.36328125" customWidth="1"/>
    <col min="10754" max="10754" width="9.36328125" customWidth="1"/>
    <col min="10755" max="10755" width="6.6328125" customWidth="1"/>
    <col min="10756" max="10756" width="40.6328125" customWidth="1"/>
    <col min="10757" max="10760" width="9.36328125" customWidth="1"/>
    <col min="11010" max="11010" width="9.36328125" customWidth="1"/>
    <col min="11011" max="11011" width="6.6328125" customWidth="1"/>
    <col min="11012" max="11012" width="40.6328125" customWidth="1"/>
    <col min="11013" max="11016" width="9.36328125" customWidth="1"/>
    <col min="11266" max="11266" width="9.36328125" customWidth="1"/>
    <col min="11267" max="11267" width="6.6328125" customWidth="1"/>
    <col min="11268" max="11268" width="40.6328125" customWidth="1"/>
    <col min="11269" max="11272" width="9.36328125" customWidth="1"/>
    <col min="11522" max="11522" width="9.36328125" customWidth="1"/>
    <col min="11523" max="11523" width="6.6328125" customWidth="1"/>
    <col min="11524" max="11524" width="40.6328125" customWidth="1"/>
    <col min="11525" max="11528" width="9.36328125" customWidth="1"/>
    <col min="11778" max="11778" width="9.36328125" customWidth="1"/>
    <col min="11779" max="11779" width="6.6328125" customWidth="1"/>
    <col min="11780" max="11780" width="40.6328125" customWidth="1"/>
    <col min="11781" max="11784" width="9.36328125" customWidth="1"/>
    <col min="12034" max="12034" width="9.36328125" customWidth="1"/>
    <col min="12035" max="12035" width="6.6328125" customWidth="1"/>
    <col min="12036" max="12036" width="40.6328125" customWidth="1"/>
    <col min="12037" max="12040" width="9.36328125" customWidth="1"/>
    <col min="12290" max="12290" width="9.36328125" customWidth="1"/>
    <col min="12291" max="12291" width="6.6328125" customWidth="1"/>
    <col min="12292" max="12292" width="40.6328125" customWidth="1"/>
    <col min="12293" max="12296" width="9.36328125" customWidth="1"/>
    <col min="12546" max="12546" width="9.36328125" customWidth="1"/>
    <col min="12547" max="12547" width="6.6328125" customWidth="1"/>
    <col min="12548" max="12548" width="40.6328125" customWidth="1"/>
    <col min="12549" max="12552" width="9.36328125" customWidth="1"/>
    <col min="12802" max="12802" width="9.36328125" customWidth="1"/>
    <col min="12803" max="12803" width="6.6328125" customWidth="1"/>
    <col min="12804" max="12804" width="40.6328125" customWidth="1"/>
    <col min="12805" max="12808" width="9.36328125" customWidth="1"/>
    <col min="13058" max="13058" width="9.36328125" customWidth="1"/>
    <col min="13059" max="13059" width="6.6328125" customWidth="1"/>
    <col min="13060" max="13060" width="40.6328125" customWidth="1"/>
    <col min="13061" max="13064" width="9.36328125" customWidth="1"/>
    <col min="13314" max="13314" width="9.36328125" customWidth="1"/>
    <col min="13315" max="13315" width="6.6328125" customWidth="1"/>
    <col min="13316" max="13316" width="40.6328125" customWidth="1"/>
    <col min="13317" max="13320" width="9.36328125" customWidth="1"/>
    <col min="13570" max="13570" width="9.36328125" customWidth="1"/>
    <col min="13571" max="13571" width="6.6328125" customWidth="1"/>
    <col min="13572" max="13572" width="40.6328125" customWidth="1"/>
    <col min="13573" max="13576" width="9.36328125" customWidth="1"/>
    <col min="13826" max="13826" width="9.36328125" customWidth="1"/>
    <col min="13827" max="13827" width="6.6328125" customWidth="1"/>
    <col min="13828" max="13828" width="40.6328125" customWidth="1"/>
    <col min="13829" max="13832" width="9.36328125" customWidth="1"/>
    <col min="14082" max="14082" width="9.36328125" customWidth="1"/>
    <col min="14083" max="14083" width="6.6328125" customWidth="1"/>
    <col min="14084" max="14084" width="40.6328125" customWidth="1"/>
    <col min="14085" max="14088" width="9.36328125" customWidth="1"/>
    <col min="14338" max="14338" width="9.36328125" customWidth="1"/>
    <col min="14339" max="14339" width="6.6328125" customWidth="1"/>
    <col min="14340" max="14340" width="40.6328125" customWidth="1"/>
    <col min="14341" max="14344" width="9.36328125" customWidth="1"/>
    <col min="14594" max="14594" width="9.36328125" customWidth="1"/>
    <col min="14595" max="14595" width="6.6328125" customWidth="1"/>
    <col min="14596" max="14596" width="40.6328125" customWidth="1"/>
    <col min="14597" max="14600" width="9.36328125" customWidth="1"/>
    <col min="14850" max="14850" width="9.36328125" customWidth="1"/>
    <col min="14851" max="14851" width="6.6328125" customWidth="1"/>
    <col min="14852" max="14852" width="40.6328125" customWidth="1"/>
    <col min="14853" max="14856" width="9.36328125" customWidth="1"/>
    <col min="15106" max="15106" width="9.36328125" customWidth="1"/>
    <col min="15107" max="15107" width="6.6328125" customWidth="1"/>
    <col min="15108" max="15108" width="40.6328125" customWidth="1"/>
    <col min="15109" max="15112" width="9.36328125" customWidth="1"/>
    <col min="15362" max="15362" width="9.36328125" customWidth="1"/>
    <col min="15363" max="15363" width="6.6328125" customWidth="1"/>
    <col min="15364" max="15364" width="40.6328125" customWidth="1"/>
    <col min="15365" max="15368" width="9.36328125" customWidth="1"/>
    <col min="15618" max="15618" width="9.36328125" customWidth="1"/>
    <col min="15619" max="15619" width="6.6328125" customWidth="1"/>
    <col min="15620" max="15620" width="40.6328125" customWidth="1"/>
    <col min="15621" max="15624" width="9.36328125" customWidth="1"/>
    <col min="15874" max="15874" width="9.36328125" customWidth="1"/>
    <col min="15875" max="15875" width="6.6328125" customWidth="1"/>
    <col min="15876" max="15876" width="40.6328125" customWidth="1"/>
    <col min="15877" max="15880" width="9.36328125" customWidth="1"/>
    <col min="16130" max="16130" width="9.36328125" customWidth="1"/>
    <col min="16131" max="16131" width="6.6328125" customWidth="1"/>
    <col min="16132" max="16132" width="40.6328125" customWidth="1"/>
    <col min="16133" max="16136" width="9.36328125" customWidth="1"/>
  </cols>
  <sheetData>
    <row r="1" spans="1:9" ht="48" customHeight="1" x14ac:dyDescent="0.25">
      <c r="A1" s="23" t="s">
        <v>803</v>
      </c>
      <c r="B1" s="10"/>
      <c r="C1" s="10"/>
      <c r="D1" s="10"/>
      <c r="E1" s="652" t="s">
        <v>804</v>
      </c>
      <c r="F1" s="652"/>
      <c r="G1" s="652"/>
      <c r="H1" s="652"/>
    </row>
    <row r="2" spans="1:9" ht="13" x14ac:dyDescent="0.3">
      <c r="A2" s="24" t="s">
        <v>23</v>
      </c>
      <c r="B2" s="24"/>
      <c r="C2" s="25"/>
      <c r="D2" s="9" t="s">
        <v>24</v>
      </c>
      <c r="E2" s="9" t="s">
        <v>25</v>
      </c>
      <c r="F2" s="9" t="s">
        <v>26</v>
      </c>
      <c r="G2" s="9" t="s">
        <v>27</v>
      </c>
      <c r="H2" s="9" t="s">
        <v>28</v>
      </c>
      <c r="I2" s="254" t="s">
        <v>29</v>
      </c>
    </row>
    <row r="3" spans="1:9" x14ac:dyDescent="0.25">
      <c r="A3" s="7"/>
      <c r="B3" s="7"/>
      <c r="C3" s="21"/>
      <c r="D3" s="5"/>
      <c r="E3" s="6"/>
      <c r="F3" s="6"/>
      <c r="G3" s="5"/>
      <c r="H3" s="5"/>
    </row>
    <row r="4" spans="1:9" x14ac:dyDescent="0.25">
      <c r="A4" s="8"/>
      <c r="B4" s="8"/>
      <c r="C4" s="26"/>
      <c r="D4" s="5"/>
      <c r="E4" s="6"/>
      <c r="F4" s="6"/>
      <c r="G4" s="5"/>
      <c r="H4" s="5"/>
    </row>
    <row r="5" spans="1:9" ht="13" x14ac:dyDescent="0.25">
      <c r="A5" s="13" t="s">
        <v>805</v>
      </c>
      <c r="B5" s="7"/>
      <c r="C5" s="21"/>
      <c r="D5" s="29" t="s">
        <v>806</v>
      </c>
      <c r="E5" s="6"/>
      <c r="F5" s="6"/>
      <c r="G5" s="5"/>
      <c r="H5" s="40"/>
    </row>
    <row r="6" spans="1:9" ht="39" x14ac:dyDescent="0.25">
      <c r="A6" s="7"/>
      <c r="B6" s="13" t="s">
        <v>807</v>
      </c>
      <c r="C6" s="21"/>
      <c r="D6" s="237" t="s">
        <v>808</v>
      </c>
      <c r="E6" s="11"/>
      <c r="F6" s="6"/>
      <c r="G6" s="5"/>
      <c r="H6" s="40"/>
      <c r="I6" s="256" t="s">
        <v>37</v>
      </c>
    </row>
    <row r="7" spans="1:9" ht="26" x14ac:dyDescent="0.25">
      <c r="A7" s="7"/>
      <c r="B7" s="13"/>
      <c r="C7" s="22" t="s">
        <v>125</v>
      </c>
      <c r="D7" s="238" t="s">
        <v>809</v>
      </c>
      <c r="E7" s="11" t="s">
        <v>0</v>
      </c>
      <c r="F7" s="6"/>
      <c r="G7" s="75"/>
      <c r="H7" s="74">
        <f>F7*G7</f>
        <v>0</v>
      </c>
      <c r="I7" s="256" t="s">
        <v>37</v>
      </c>
    </row>
    <row r="8" spans="1:9" ht="26" x14ac:dyDescent="0.25">
      <c r="A8" s="7"/>
      <c r="B8" s="13"/>
      <c r="C8" s="22" t="s">
        <v>128</v>
      </c>
      <c r="D8" s="238" t="s">
        <v>810</v>
      </c>
      <c r="E8" s="11" t="s">
        <v>0</v>
      </c>
      <c r="F8" s="6"/>
      <c r="G8" s="75"/>
      <c r="H8" s="74">
        <f>F8*G8</f>
        <v>0</v>
      </c>
      <c r="I8" s="256" t="s">
        <v>37</v>
      </c>
    </row>
    <row r="9" spans="1:9" ht="26" x14ac:dyDescent="0.25">
      <c r="A9" s="7"/>
      <c r="B9" s="13" t="s">
        <v>811</v>
      </c>
      <c r="C9" s="22"/>
      <c r="D9" s="238" t="s">
        <v>812</v>
      </c>
      <c r="E9" s="27"/>
      <c r="F9" s="6"/>
      <c r="G9" s="75"/>
      <c r="H9" s="40"/>
      <c r="I9" s="256" t="s">
        <v>37</v>
      </c>
    </row>
    <row r="10" spans="1:9" ht="13" x14ac:dyDescent="0.25">
      <c r="A10" s="13"/>
      <c r="B10" s="13"/>
      <c r="C10" s="22" t="s">
        <v>125</v>
      </c>
      <c r="D10" s="238" t="s">
        <v>813</v>
      </c>
      <c r="E10" s="11" t="s">
        <v>0</v>
      </c>
      <c r="F10" s="6"/>
      <c r="G10" s="75"/>
      <c r="H10" s="74">
        <f>F10*G10</f>
        <v>0</v>
      </c>
      <c r="I10" s="256" t="s">
        <v>37</v>
      </c>
    </row>
    <row r="11" spans="1:9" ht="13" x14ac:dyDescent="0.25">
      <c r="A11" s="7"/>
      <c r="B11" s="13"/>
      <c r="C11" s="22" t="s">
        <v>128</v>
      </c>
      <c r="D11" s="238" t="s">
        <v>813</v>
      </c>
      <c r="E11" s="11" t="s">
        <v>0</v>
      </c>
      <c r="F11" s="6"/>
      <c r="G11" s="75"/>
      <c r="H11" s="74">
        <f>F11*G11</f>
        <v>0</v>
      </c>
      <c r="I11" s="256" t="s">
        <v>37</v>
      </c>
    </row>
    <row r="12" spans="1:9" ht="26" x14ac:dyDescent="0.25">
      <c r="A12" s="13" t="s">
        <v>814</v>
      </c>
      <c r="B12" s="13"/>
      <c r="C12" s="22"/>
      <c r="D12" s="29" t="s">
        <v>815</v>
      </c>
      <c r="E12" s="27"/>
      <c r="F12" s="6"/>
      <c r="G12" s="75"/>
      <c r="H12" s="40"/>
    </row>
    <row r="13" spans="1:9" ht="26" x14ac:dyDescent="0.25">
      <c r="A13" s="7"/>
      <c r="B13" s="13" t="s">
        <v>816</v>
      </c>
      <c r="C13" s="22"/>
      <c r="D13" s="238" t="s">
        <v>817</v>
      </c>
      <c r="E13" s="27"/>
      <c r="F13" s="6"/>
      <c r="G13" s="75"/>
      <c r="H13" s="40"/>
      <c r="I13" s="256" t="s">
        <v>37</v>
      </c>
    </row>
    <row r="14" spans="1:9" ht="26" x14ac:dyDescent="0.25">
      <c r="A14" s="7"/>
      <c r="B14" s="13"/>
      <c r="C14" s="22" t="s">
        <v>125</v>
      </c>
      <c r="D14" s="238" t="s">
        <v>809</v>
      </c>
      <c r="E14" s="11" t="s">
        <v>0</v>
      </c>
      <c r="F14" s="6"/>
      <c r="G14" s="75"/>
      <c r="H14" s="74">
        <f>F14*G14</f>
        <v>0</v>
      </c>
      <c r="I14" s="256" t="s">
        <v>37</v>
      </c>
    </row>
    <row r="15" spans="1:9" ht="26" x14ac:dyDescent="0.25">
      <c r="A15" s="7"/>
      <c r="B15" s="13"/>
      <c r="C15" s="22" t="s">
        <v>128</v>
      </c>
      <c r="D15" s="238" t="s">
        <v>810</v>
      </c>
      <c r="E15" s="11" t="s">
        <v>0</v>
      </c>
      <c r="F15" s="6"/>
      <c r="G15" s="75"/>
      <c r="H15" s="74">
        <f>F15*G15</f>
        <v>0</v>
      </c>
      <c r="I15" s="256" t="s">
        <v>37</v>
      </c>
    </row>
    <row r="16" spans="1:9" ht="26" x14ac:dyDescent="0.25">
      <c r="A16" s="7"/>
      <c r="B16" s="13" t="s">
        <v>818</v>
      </c>
      <c r="C16" s="22"/>
      <c r="D16" s="238" t="s">
        <v>819</v>
      </c>
      <c r="E16" s="27"/>
      <c r="F16" s="6"/>
      <c r="G16" s="75"/>
      <c r="H16" s="40"/>
      <c r="I16" s="256" t="s">
        <v>37</v>
      </c>
    </row>
    <row r="17" spans="1:9" ht="13" x14ac:dyDescent="0.25">
      <c r="A17" s="13"/>
      <c r="B17" s="13"/>
      <c r="C17" s="22" t="s">
        <v>125</v>
      </c>
      <c r="D17" s="238" t="s">
        <v>813</v>
      </c>
      <c r="E17" s="11" t="s">
        <v>0</v>
      </c>
      <c r="F17" s="6"/>
      <c r="G17" s="75"/>
      <c r="H17" s="74">
        <f>F17*G17</f>
        <v>0</v>
      </c>
      <c r="I17" s="256" t="s">
        <v>37</v>
      </c>
    </row>
    <row r="18" spans="1:9" ht="13" x14ac:dyDescent="0.25">
      <c r="A18" s="13"/>
      <c r="B18" s="13"/>
      <c r="C18" s="22" t="s">
        <v>128</v>
      </c>
      <c r="D18" s="238" t="s">
        <v>813</v>
      </c>
      <c r="E18" s="11" t="s">
        <v>0</v>
      </c>
      <c r="F18" s="6"/>
      <c r="G18" s="75"/>
      <c r="H18" s="74">
        <f>F18*G18</f>
        <v>0</v>
      </c>
      <c r="I18" s="256" t="s">
        <v>37</v>
      </c>
    </row>
    <row r="19" spans="1:9" ht="13" x14ac:dyDescent="0.25">
      <c r="A19" s="13" t="s">
        <v>820</v>
      </c>
      <c r="B19" s="13"/>
      <c r="C19" s="22"/>
      <c r="D19" s="29" t="s">
        <v>821</v>
      </c>
      <c r="E19" s="27"/>
      <c r="F19" s="6"/>
      <c r="G19" s="75"/>
      <c r="H19" s="40"/>
    </row>
    <row r="20" spans="1:9" ht="26" x14ac:dyDescent="0.25">
      <c r="A20" s="7"/>
      <c r="B20" s="13" t="s">
        <v>822</v>
      </c>
      <c r="C20" s="22"/>
      <c r="D20" s="238" t="s">
        <v>823</v>
      </c>
      <c r="E20" s="27"/>
      <c r="F20" s="6"/>
      <c r="G20" s="75"/>
      <c r="H20" s="40"/>
      <c r="I20" s="256" t="s">
        <v>37</v>
      </c>
    </row>
    <row r="21" spans="1:9" ht="26" x14ac:dyDescent="0.25">
      <c r="A21" s="13"/>
      <c r="B21" s="13"/>
      <c r="C21" s="22" t="s">
        <v>125</v>
      </c>
      <c r="D21" s="238" t="s">
        <v>809</v>
      </c>
      <c r="E21" s="11" t="s">
        <v>0</v>
      </c>
      <c r="F21" s="6"/>
      <c r="G21" s="75"/>
      <c r="H21" s="74">
        <f>F21*G21</f>
        <v>0</v>
      </c>
      <c r="I21" s="256" t="s">
        <v>37</v>
      </c>
    </row>
    <row r="22" spans="1:9" ht="26" x14ac:dyDescent="0.25">
      <c r="A22" s="13"/>
      <c r="B22" s="13"/>
      <c r="C22" s="22" t="s">
        <v>128</v>
      </c>
      <c r="D22" s="238" t="s">
        <v>810</v>
      </c>
      <c r="E22" s="11" t="s">
        <v>0</v>
      </c>
      <c r="F22" s="6"/>
      <c r="G22" s="75"/>
      <c r="H22" s="74">
        <f>F22*G22</f>
        <v>0</v>
      </c>
      <c r="I22" s="256" t="s">
        <v>37</v>
      </c>
    </row>
    <row r="23" spans="1:9" ht="26" x14ac:dyDescent="0.25">
      <c r="A23" s="7"/>
      <c r="B23" s="13" t="s">
        <v>824</v>
      </c>
      <c r="C23" s="22"/>
      <c r="D23" s="238" t="s">
        <v>823</v>
      </c>
      <c r="E23" s="27"/>
      <c r="F23" s="6"/>
      <c r="G23" s="75"/>
      <c r="H23" s="40"/>
      <c r="I23" s="256" t="s">
        <v>37</v>
      </c>
    </row>
    <row r="24" spans="1:9" ht="13" x14ac:dyDescent="0.25">
      <c r="A24" s="7"/>
      <c r="B24" s="13"/>
      <c r="C24" s="22" t="s">
        <v>125</v>
      </c>
      <c r="D24" s="238" t="s">
        <v>813</v>
      </c>
      <c r="E24" s="11" t="s">
        <v>0</v>
      </c>
      <c r="F24" s="6"/>
      <c r="G24" s="75"/>
      <c r="H24" s="74">
        <f>F24*G24</f>
        <v>0</v>
      </c>
      <c r="I24" s="256" t="s">
        <v>37</v>
      </c>
    </row>
    <row r="25" spans="1:9" ht="13" x14ac:dyDescent="0.25">
      <c r="A25" s="7"/>
      <c r="B25" s="13"/>
      <c r="C25" s="22" t="s">
        <v>128</v>
      </c>
      <c r="D25" s="238" t="s">
        <v>813</v>
      </c>
      <c r="E25" s="11" t="s">
        <v>0</v>
      </c>
      <c r="F25" s="6"/>
      <c r="G25" s="75"/>
      <c r="H25" s="74">
        <f>F25*G25</f>
        <v>0</v>
      </c>
      <c r="I25" s="256" t="s">
        <v>37</v>
      </c>
    </row>
    <row r="26" spans="1:9" ht="26" x14ac:dyDescent="0.25">
      <c r="A26" s="13" t="s">
        <v>825</v>
      </c>
      <c r="B26" s="13"/>
      <c r="C26" s="22"/>
      <c r="D26" s="30" t="s">
        <v>826</v>
      </c>
      <c r="E26" s="27"/>
      <c r="F26" s="6"/>
      <c r="G26" s="75"/>
      <c r="H26" s="40"/>
    </row>
    <row r="27" spans="1:9" ht="14.5" x14ac:dyDescent="0.25">
      <c r="A27" s="7"/>
      <c r="B27" s="13" t="s">
        <v>827</v>
      </c>
      <c r="C27" s="22"/>
      <c r="D27" s="31" t="s">
        <v>828</v>
      </c>
      <c r="E27" s="27" t="s">
        <v>434</v>
      </c>
      <c r="F27" s="6"/>
      <c r="G27" s="75"/>
      <c r="H27" s="74">
        <f>F27*G27</f>
        <v>0</v>
      </c>
    </row>
    <row r="28" spans="1:9" ht="14.5" x14ac:dyDescent="0.25">
      <c r="A28" s="7"/>
      <c r="B28" s="13" t="s">
        <v>829</v>
      </c>
      <c r="C28" s="22"/>
      <c r="D28" s="31" t="s">
        <v>830</v>
      </c>
      <c r="E28" s="27" t="s">
        <v>434</v>
      </c>
      <c r="F28" s="6"/>
      <c r="G28" s="75"/>
      <c r="H28" s="74">
        <f>F28*G28</f>
        <v>0</v>
      </c>
    </row>
    <row r="29" spans="1:9" ht="14.5" x14ac:dyDescent="0.25">
      <c r="A29" s="7"/>
      <c r="B29" s="13" t="s">
        <v>831</v>
      </c>
      <c r="C29" s="22"/>
      <c r="D29" s="31" t="s">
        <v>832</v>
      </c>
      <c r="E29" s="27" t="s">
        <v>434</v>
      </c>
      <c r="F29" s="6"/>
      <c r="G29" s="75"/>
      <c r="H29" s="74">
        <f>F29*G29</f>
        <v>0</v>
      </c>
    </row>
    <row r="30" spans="1:9" ht="25" x14ac:dyDescent="0.25">
      <c r="A30" s="7"/>
      <c r="B30" s="13" t="s">
        <v>833</v>
      </c>
      <c r="C30" s="22"/>
      <c r="D30" s="31" t="s">
        <v>834</v>
      </c>
      <c r="E30" s="27" t="s">
        <v>434</v>
      </c>
      <c r="F30" s="6"/>
      <c r="G30" s="75"/>
      <c r="H30" s="74">
        <f>F30*G30</f>
        <v>0</v>
      </c>
    </row>
    <row r="31" spans="1:9" x14ac:dyDescent="0.25">
      <c r="A31" s="7"/>
      <c r="B31" s="13" t="s">
        <v>835</v>
      </c>
      <c r="C31" s="22"/>
      <c r="D31" s="238" t="s">
        <v>836</v>
      </c>
      <c r="E31" s="27"/>
      <c r="F31" s="6"/>
      <c r="G31" s="75"/>
      <c r="H31" s="40"/>
    </row>
    <row r="32" spans="1:9" ht="14.5" x14ac:dyDescent="0.25">
      <c r="A32" s="7"/>
      <c r="B32" s="13"/>
      <c r="C32" s="22" t="s">
        <v>125</v>
      </c>
      <c r="D32" s="238" t="s">
        <v>837</v>
      </c>
      <c r="E32" s="27" t="s">
        <v>434</v>
      </c>
      <c r="F32" s="6"/>
      <c r="G32" s="75"/>
      <c r="H32" s="74">
        <f>F32*G32</f>
        <v>0</v>
      </c>
      <c r="I32" s="256" t="s">
        <v>37</v>
      </c>
    </row>
    <row r="33" spans="1:9" ht="14.5" x14ac:dyDescent="0.25">
      <c r="A33" s="7"/>
      <c r="B33" s="13"/>
      <c r="C33" s="22" t="s">
        <v>128</v>
      </c>
      <c r="D33" s="238" t="s">
        <v>838</v>
      </c>
      <c r="E33" s="27" t="s">
        <v>434</v>
      </c>
      <c r="F33" s="6"/>
      <c r="G33" s="75"/>
      <c r="H33" s="74">
        <f>F33*G33</f>
        <v>0</v>
      </c>
      <c r="I33" s="256" t="s">
        <v>37</v>
      </c>
    </row>
    <row r="34" spans="1:9" ht="25" x14ac:dyDescent="0.25">
      <c r="A34" s="7"/>
      <c r="B34" s="13" t="s">
        <v>839</v>
      </c>
      <c r="C34" s="22"/>
      <c r="D34" s="238" t="s">
        <v>840</v>
      </c>
      <c r="E34" s="27" t="s">
        <v>434</v>
      </c>
      <c r="F34" s="6"/>
      <c r="G34" s="75"/>
      <c r="H34" s="74">
        <f>F34*G34</f>
        <v>0</v>
      </c>
    </row>
    <row r="35" spans="1:9" ht="25.5" x14ac:dyDescent="0.25">
      <c r="A35" s="13"/>
      <c r="B35" s="13" t="s">
        <v>841</v>
      </c>
      <c r="C35" s="22"/>
      <c r="D35" s="238" t="s">
        <v>842</v>
      </c>
      <c r="E35" s="27" t="s">
        <v>73</v>
      </c>
      <c r="F35" s="6"/>
      <c r="G35" s="75"/>
      <c r="H35" s="74">
        <f>F35*G35</f>
        <v>0</v>
      </c>
      <c r="I35" s="256" t="s">
        <v>37</v>
      </c>
    </row>
    <row r="36" spans="1:9" ht="26" x14ac:dyDescent="0.25">
      <c r="A36" s="13" t="s">
        <v>843</v>
      </c>
      <c r="B36" s="13"/>
      <c r="C36" s="22"/>
      <c r="D36" s="29" t="s">
        <v>844</v>
      </c>
      <c r="E36" s="27"/>
      <c r="F36" s="6"/>
      <c r="G36" s="75"/>
      <c r="H36" s="40"/>
    </row>
    <row r="37" spans="1:9" ht="14.5" x14ac:dyDescent="0.25">
      <c r="A37" s="7"/>
      <c r="B37" s="13" t="s">
        <v>845</v>
      </c>
      <c r="C37" s="22"/>
      <c r="D37" s="238" t="s">
        <v>846</v>
      </c>
      <c r="E37" s="27" t="s">
        <v>434</v>
      </c>
      <c r="F37" s="6"/>
      <c r="G37" s="75"/>
      <c r="H37" s="74">
        <f>F37*G37</f>
        <v>0</v>
      </c>
      <c r="I37" s="256" t="s">
        <v>37</v>
      </c>
    </row>
    <row r="38" spans="1:9" ht="26" x14ac:dyDescent="0.25">
      <c r="A38" s="13"/>
      <c r="B38" s="13" t="s">
        <v>847</v>
      </c>
      <c r="C38" s="22"/>
      <c r="D38" s="238" t="s">
        <v>848</v>
      </c>
      <c r="E38" s="27" t="s">
        <v>434</v>
      </c>
      <c r="F38" s="6"/>
      <c r="G38" s="75"/>
      <c r="H38" s="74">
        <f>F38*G38</f>
        <v>0</v>
      </c>
      <c r="I38" s="256" t="s">
        <v>37</v>
      </c>
    </row>
    <row r="39" spans="1:9" ht="26" x14ac:dyDescent="0.25">
      <c r="A39" s="13" t="s">
        <v>849</v>
      </c>
      <c r="B39" s="13"/>
      <c r="C39" s="22"/>
      <c r="D39" s="29" t="s">
        <v>850</v>
      </c>
      <c r="E39" s="27"/>
      <c r="F39" s="6"/>
      <c r="G39" s="75"/>
      <c r="H39" s="40"/>
    </row>
    <row r="40" spans="1:9" ht="13" x14ac:dyDescent="0.25">
      <c r="A40" s="7"/>
      <c r="B40" s="13" t="s">
        <v>851</v>
      </c>
      <c r="C40" s="22"/>
      <c r="D40" s="238" t="s">
        <v>852</v>
      </c>
      <c r="E40" s="16" t="s">
        <v>106</v>
      </c>
      <c r="F40" s="6"/>
      <c r="G40" s="75"/>
      <c r="H40" s="74">
        <f>F40*G40</f>
        <v>0</v>
      </c>
      <c r="I40" s="256" t="s">
        <v>37</v>
      </c>
    </row>
    <row r="41" spans="1:9" ht="13" x14ac:dyDescent="0.25">
      <c r="A41" s="7"/>
      <c r="B41" s="13" t="s">
        <v>853</v>
      </c>
      <c r="C41" s="22"/>
      <c r="D41" s="238" t="s">
        <v>854</v>
      </c>
      <c r="E41" s="16" t="s">
        <v>106</v>
      </c>
      <c r="F41" s="6"/>
      <c r="G41" s="75"/>
      <c r="H41" s="74">
        <f>F41*G41</f>
        <v>0</v>
      </c>
      <c r="I41" s="256" t="s">
        <v>37</v>
      </c>
    </row>
    <row r="42" spans="1:9" ht="13" x14ac:dyDescent="0.25">
      <c r="A42" s="7"/>
      <c r="B42" s="13" t="s">
        <v>855</v>
      </c>
      <c r="C42" s="22"/>
      <c r="D42" s="238" t="s">
        <v>856</v>
      </c>
      <c r="E42" s="11" t="s">
        <v>0</v>
      </c>
      <c r="F42" s="6"/>
      <c r="G42" s="75"/>
      <c r="H42" s="74">
        <f>F42*G42</f>
        <v>0</v>
      </c>
      <c r="I42" s="256" t="s">
        <v>37</v>
      </c>
    </row>
    <row r="43" spans="1:9" ht="13" x14ac:dyDescent="0.25">
      <c r="A43" s="7"/>
      <c r="B43" s="13" t="s">
        <v>857</v>
      </c>
      <c r="C43" s="22"/>
      <c r="D43" s="238" t="s">
        <v>858</v>
      </c>
      <c r="E43" s="16" t="s">
        <v>106</v>
      </c>
      <c r="F43" s="6"/>
      <c r="G43" s="75"/>
      <c r="H43" s="74">
        <f>F43*G43</f>
        <v>0</v>
      </c>
      <c r="I43" s="256" t="s">
        <v>37</v>
      </c>
    </row>
    <row r="44" spans="1:9" x14ac:dyDescent="0.25">
      <c r="A44" s="7"/>
      <c r="B44" s="13" t="s">
        <v>859</v>
      </c>
      <c r="C44" s="22"/>
      <c r="D44" s="238" t="s">
        <v>860</v>
      </c>
      <c r="E44" s="27"/>
      <c r="F44" s="6"/>
      <c r="G44" s="75"/>
      <c r="H44" s="40"/>
    </row>
    <row r="45" spans="1:9" ht="13" x14ac:dyDescent="0.25">
      <c r="A45" s="7"/>
      <c r="B45" s="13"/>
      <c r="C45" s="22" t="s">
        <v>125</v>
      </c>
      <c r="D45" s="238" t="s">
        <v>861</v>
      </c>
      <c r="E45" s="16" t="s">
        <v>106</v>
      </c>
      <c r="F45" s="6"/>
      <c r="G45" s="75"/>
      <c r="H45" s="74">
        <f>F45*G45</f>
        <v>0</v>
      </c>
      <c r="I45" s="256" t="s">
        <v>37</v>
      </c>
    </row>
    <row r="46" spans="1:9" ht="13" x14ac:dyDescent="0.25">
      <c r="A46" s="7"/>
      <c r="B46" s="13"/>
      <c r="C46" s="22" t="s">
        <v>128</v>
      </c>
      <c r="D46" s="238" t="s">
        <v>861</v>
      </c>
      <c r="E46" s="11" t="s">
        <v>0</v>
      </c>
      <c r="F46" s="6"/>
      <c r="G46" s="75"/>
      <c r="H46" s="74">
        <f>F46*G46</f>
        <v>0</v>
      </c>
      <c r="I46" s="256" t="s">
        <v>37</v>
      </c>
    </row>
    <row r="47" spans="1:9" ht="26" x14ac:dyDescent="0.25">
      <c r="A47" s="13" t="s">
        <v>862</v>
      </c>
      <c r="B47" s="13"/>
      <c r="C47" s="22"/>
      <c r="D47" s="239" t="s">
        <v>863</v>
      </c>
      <c r="E47" s="27"/>
      <c r="F47" s="6"/>
      <c r="G47" s="75"/>
      <c r="H47" s="40"/>
    </row>
    <row r="48" spans="1:9" ht="26" x14ac:dyDescent="0.25">
      <c r="A48" s="7"/>
      <c r="B48" s="13" t="s">
        <v>864</v>
      </c>
      <c r="C48" s="22"/>
      <c r="D48" s="238" t="s">
        <v>865</v>
      </c>
      <c r="E48" s="27"/>
      <c r="F48" s="6"/>
      <c r="G48" s="75"/>
      <c r="H48" s="40"/>
      <c r="I48" s="256" t="s">
        <v>37</v>
      </c>
    </row>
    <row r="49" spans="1:9" ht="26" x14ac:dyDescent="0.25">
      <c r="A49" s="7"/>
      <c r="B49" s="13"/>
      <c r="C49" s="22" t="s">
        <v>125</v>
      </c>
      <c r="D49" s="238" t="s">
        <v>866</v>
      </c>
      <c r="E49" s="16" t="s">
        <v>106</v>
      </c>
      <c r="F49" s="6"/>
      <c r="G49" s="75"/>
      <c r="H49" s="74">
        <f>F49*G49</f>
        <v>0</v>
      </c>
      <c r="I49" s="256" t="s">
        <v>37</v>
      </c>
    </row>
    <row r="50" spans="1:9" ht="26" x14ac:dyDescent="0.25">
      <c r="A50" s="7"/>
      <c r="B50" s="13"/>
      <c r="C50" s="22" t="s">
        <v>128</v>
      </c>
      <c r="D50" s="238" t="s">
        <v>867</v>
      </c>
      <c r="E50" s="16" t="s">
        <v>106</v>
      </c>
      <c r="F50" s="6"/>
      <c r="G50" s="75"/>
      <c r="H50" s="74">
        <f>F50*G50</f>
        <v>0</v>
      </c>
      <c r="I50" s="256" t="s">
        <v>37</v>
      </c>
    </row>
    <row r="51" spans="1:9" ht="26" x14ac:dyDescent="0.25">
      <c r="A51" s="7"/>
      <c r="B51" s="13" t="s">
        <v>868</v>
      </c>
      <c r="C51" s="22"/>
      <c r="D51" s="238" t="s">
        <v>869</v>
      </c>
      <c r="E51" s="27"/>
      <c r="F51" s="6"/>
      <c r="G51" s="75"/>
      <c r="H51" s="40"/>
      <c r="I51" s="256" t="s">
        <v>37</v>
      </c>
    </row>
    <row r="52" spans="1:9" ht="13" x14ac:dyDescent="0.25">
      <c r="A52" s="13"/>
      <c r="B52" s="13"/>
      <c r="C52" s="22" t="s">
        <v>125</v>
      </c>
      <c r="D52" s="238" t="s">
        <v>870</v>
      </c>
      <c r="E52" s="16" t="s">
        <v>106</v>
      </c>
      <c r="F52" s="6"/>
      <c r="G52" s="75"/>
      <c r="H52" s="74">
        <f>F52*G52</f>
        <v>0</v>
      </c>
      <c r="I52" s="256" t="s">
        <v>37</v>
      </c>
    </row>
    <row r="53" spans="1:9" ht="13" x14ac:dyDescent="0.25">
      <c r="A53" s="7"/>
      <c r="B53" s="13"/>
      <c r="C53" s="22" t="s">
        <v>128</v>
      </c>
      <c r="D53" s="238" t="s">
        <v>870</v>
      </c>
      <c r="E53" s="16" t="s">
        <v>106</v>
      </c>
      <c r="F53" s="6"/>
      <c r="G53" s="75"/>
      <c r="H53" s="74">
        <f>F53*G53</f>
        <v>0</v>
      </c>
      <c r="I53" s="256" t="s">
        <v>37</v>
      </c>
    </row>
    <row r="54" spans="1:9" ht="26" x14ac:dyDescent="0.25">
      <c r="A54" s="7"/>
      <c r="B54" s="13" t="s">
        <v>871</v>
      </c>
      <c r="C54" s="22"/>
      <c r="D54" s="238" t="s">
        <v>872</v>
      </c>
      <c r="E54" s="27"/>
      <c r="F54" s="6"/>
      <c r="G54" s="75"/>
      <c r="H54" s="40"/>
      <c r="I54" s="256" t="s">
        <v>37</v>
      </c>
    </row>
    <row r="55" spans="1:9" ht="13" x14ac:dyDescent="0.25">
      <c r="A55" s="13"/>
      <c r="B55" s="13"/>
      <c r="C55" s="22" t="s">
        <v>125</v>
      </c>
      <c r="D55" s="238" t="s">
        <v>870</v>
      </c>
      <c r="E55" s="16" t="s">
        <v>106</v>
      </c>
      <c r="F55" s="6"/>
      <c r="G55" s="75"/>
      <c r="H55" s="74">
        <f>F55*G55</f>
        <v>0</v>
      </c>
      <c r="I55" s="256" t="s">
        <v>37</v>
      </c>
    </row>
    <row r="56" spans="1:9" ht="13" x14ac:dyDescent="0.25">
      <c r="A56" s="13"/>
      <c r="B56" s="13"/>
      <c r="C56" s="22" t="s">
        <v>128</v>
      </c>
      <c r="D56" s="238" t="s">
        <v>870</v>
      </c>
      <c r="E56" s="16" t="s">
        <v>106</v>
      </c>
      <c r="F56" s="6"/>
      <c r="G56" s="75"/>
      <c r="H56" s="74">
        <f>F56*G56</f>
        <v>0</v>
      </c>
      <c r="I56" s="256" t="s">
        <v>37</v>
      </c>
    </row>
    <row r="57" spans="1:9" x14ac:dyDescent="0.25">
      <c r="A57" s="13"/>
      <c r="B57" s="13" t="s">
        <v>873</v>
      </c>
      <c r="C57" s="22"/>
      <c r="D57" s="238" t="s">
        <v>874</v>
      </c>
      <c r="E57" s="27"/>
      <c r="F57" s="6"/>
      <c r="G57" s="75"/>
      <c r="H57" s="40"/>
    </row>
    <row r="58" spans="1:9" ht="26" x14ac:dyDescent="0.25">
      <c r="A58" s="13"/>
      <c r="B58" s="13"/>
      <c r="C58" s="22" t="s">
        <v>125</v>
      </c>
      <c r="D58" s="238" t="s">
        <v>875</v>
      </c>
      <c r="E58" s="16" t="s">
        <v>106</v>
      </c>
      <c r="F58" s="6"/>
      <c r="G58" s="75"/>
      <c r="H58" s="74">
        <f>F58*G58</f>
        <v>0</v>
      </c>
      <c r="I58" s="256" t="s">
        <v>37</v>
      </c>
    </row>
    <row r="59" spans="1:9" ht="26" x14ac:dyDescent="0.25">
      <c r="A59" s="13"/>
      <c r="B59" s="13"/>
      <c r="C59" s="22" t="s">
        <v>128</v>
      </c>
      <c r="D59" s="238" t="s">
        <v>875</v>
      </c>
      <c r="E59" s="16" t="s">
        <v>106</v>
      </c>
      <c r="F59" s="6"/>
      <c r="G59" s="75"/>
      <c r="H59" s="74">
        <f>F59*G59</f>
        <v>0</v>
      </c>
      <c r="I59" s="256" t="s">
        <v>37</v>
      </c>
    </row>
    <row r="60" spans="1:9" ht="26" x14ac:dyDescent="0.25">
      <c r="A60" s="13" t="s">
        <v>876</v>
      </c>
      <c r="B60" s="13"/>
      <c r="C60" s="22"/>
      <c r="D60" s="239" t="s">
        <v>877</v>
      </c>
      <c r="E60" s="27"/>
      <c r="F60" s="6"/>
      <c r="G60" s="75"/>
      <c r="H60" s="40"/>
    </row>
    <row r="61" spans="1:9" ht="26" x14ac:dyDescent="0.25">
      <c r="A61" s="13"/>
      <c r="B61" s="13" t="s">
        <v>878</v>
      </c>
      <c r="C61" s="22"/>
      <c r="D61" s="238" t="s">
        <v>879</v>
      </c>
      <c r="E61" s="16" t="s">
        <v>106</v>
      </c>
      <c r="F61" s="6"/>
      <c r="G61" s="75"/>
      <c r="H61" s="74">
        <f>F61*G61</f>
        <v>0</v>
      </c>
      <c r="I61" s="256" t="s">
        <v>37</v>
      </c>
    </row>
    <row r="62" spans="1:9" ht="26" x14ac:dyDescent="0.25">
      <c r="A62" s="13"/>
      <c r="B62" s="13" t="s">
        <v>880</v>
      </c>
      <c r="C62" s="22"/>
      <c r="D62" s="238" t="s">
        <v>879</v>
      </c>
      <c r="E62" s="16" t="s">
        <v>106</v>
      </c>
      <c r="F62" s="6"/>
      <c r="G62" s="75"/>
      <c r="H62" s="74">
        <f>F62*G62</f>
        <v>0</v>
      </c>
      <c r="I62" s="256" t="s">
        <v>37</v>
      </c>
    </row>
    <row r="63" spans="1:9" ht="26" x14ac:dyDescent="0.25">
      <c r="A63" s="13"/>
      <c r="B63" s="13" t="s">
        <v>881</v>
      </c>
      <c r="C63" s="22"/>
      <c r="D63" s="238" t="s">
        <v>879</v>
      </c>
      <c r="E63" s="16" t="s">
        <v>106</v>
      </c>
      <c r="F63" s="6"/>
      <c r="G63" s="75"/>
      <c r="H63" s="74">
        <f>F63*G63</f>
        <v>0</v>
      </c>
      <c r="I63" s="256" t="s">
        <v>37</v>
      </c>
    </row>
    <row r="64" spans="1:9" ht="13" x14ac:dyDescent="0.25">
      <c r="A64" s="13"/>
      <c r="B64" s="13" t="s">
        <v>882</v>
      </c>
      <c r="C64" s="22"/>
      <c r="D64" s="238" t="s">
        <v>794</v>
      </c>
      <c r="E64" s="16" t="s">
        <v>106</v>
      </c>
      <c r="F64" s="6"/>
      <c r="G64" s="75"/>
      <c r="H64" s="74">
        <f>F64*G64</f>
        <v>0</v>
      </c>
      <c r="I64" s="256" t="s">
        <v>37</v>
      </c>
    </row>
    <row r="65" spans="1:9" ht="39" x14ac:dyDescent="0.25">
      <c r="A65" s="13" t="s">
        <v>883</v>
      </c>
      <c r="B65" s="13"/>
      <c r="C65" s="22"/>
      <c r="D65" s="240" t="s">
        <v>884</v>
      </c>
      <c r="E65" s="27"/>
      <c r="F65" s="6"/>
      <c r="G65" s="75"/>
      <c r="H65" s="40"/>
    </row>
    <row r="66" spans="1:9" ht="26" x14ac:dyDescent="0.25">
      <c r="A66" s="13"/>
      <c r="B66" s="13" t="s">
        <v>885</v>
      </c>
      <c r="C66" s="22"/>
      <c r="D66" s="238" t="s">
        <v>879</v>
      </c>
      <c r="E66" s="16" t="s">
        <v>106</v>
      </c>
      <c r="F66" s="6"/>
      <c r="G66" s="75"/>
      <c r="H66" s="74">
        <f>F66*G66</f>
        <v>0</v>
      </c>
      <c r="I66" s="256" t="s">
        <v>37</v>
      </c>
    </row>
    <row r="67" spans="1:9" ht="26" x14ac:dyDescent="0.25">
      <c r="A67" s="13"/>
      <c r="B67" s="13" t="s">
        <v>886</v>
      </c>
      <c r="C67" s="22"/>
      <c r="D67" s="238" t="s">
        <v>879</v>
      </c>
      <c r="E67" s="16" t="s">
        <v>106</v>
      </c>
      <c r="F67" s="6"/>
      <c r="G67" s="75"/>
      <c r="H67" s="74">
        <f>F67*G67</f>
        <v>0</v>
      </c>
      <c r="I67" s="256" t="s">
        <v>37</v>
      </c>
    </row>
    <row r="68" spans="1:9" ht="26" x14ac:dyDescent="0.25">
      <c r="A68" s="13"/>
      <c r="B68" s="13" t="s">
        <v>887</v>
      </c>
      <c r="C68" s="22"/>
      <c r="D68" s="238" t="s">
        <v>879</v>
      </c>
      <c r="E68" s="16" t="s">
        <v>106</v>
      </c>
      <c r="F68" s="6"/>
      <c r="G68" s="75"/>
      <c r="H68" s="74">
        <f>F68*G68</f>
        <v>0</v>
      </c>
      <c r="I68" s="256" t="s">
        <v>37</v>
      </c>
    </row>
    <row r="69" spans="1:9" ht="13" x14ac:dyDescent="0.25">
      <c r="A69" s="7"/>
      <c r="B69" s="13" t="s">
        <v>888</v>
      </c>
      <c r="C69" s="22"/>
      <c r="D69" s="238" t="s">
        <v>794</v>
      </c>
      <c r="E69" s="16" t="s">
        <v>106</v>
      </c>
      <c r="F69" s="6"/>
      <c r="G69" s="40"/>
      <c r="H69" s="74">
        <f>F69*G69</f>
        <v>0</v>
      </c>
      <c r="I69" s="256" t="s">
        <v>37</v>
      </c>
    </row>
    <row r="70" spans="1:9" x14ac:dyDescent="0.25">
      <c r="A70" s="7"/>
      <c r="B70" s="13"/>
      <c r="C70" s="22"/>
      <c r="D70" s="15"/>
      <c r="E70" s="27"/>
      <c r="F70" s="6"/>
      <c r="G70" s="5"/>
      <c r="H70" s="40"/>
    </row>
    <row r="71" spans="1:9" x14ac:dyDescent="0.25">
      <c r="A71" s="7"/>
      <c r="B71" s="13"/>
      <c r="C71" s="22"/>
      <c r="D71" s="15"/>
      <c r="E71" s="27"/>
      <c r="F71" s="6"/>
      <c r="G71" s="5"/>
      <c r="H71" s="40"/>
    </row>
    <row r="72" spans="1:9" x14ac:dyDescent="0.25">
      <c r="A72" s="7"/>
      <c r="B72" s="13"/>
      <c r="C72" s="22"/>
      <c r="D72" s="28"/>
      <c r="E72" s="27"/>
      <c r="F72" s="6"/>
      <c r="G72" s="5"/>
      <c r="H72" s="40"/>
    </row>
    <row r="73" spans="1:9" x14ac:dyDescent="0.25">
      <c r="A73" s="2" t="s">
        <v>172</v>
      </c>
      <c r="B73" s="4"/>
      <c r="C73" s="14"/>
      <c r="D73" s="3"/>
      <c r="E73" s="148"/>
      <c r="F73" s="4"/>
      <c r="G73" s="4"/>
      <c r="H73" s="124">
        <f>SUM(H5:H72)</f>
        <v>0</v>
      </c>
    </row>
    <row r="1048474" spans="5:5" x14ac:dyDescent="0.25">
      <c r="E1048474" s="11"/>
    </row>
  </sheetData>
  <mergeCells count="1">
    <mergeCell ref="E1:H1"/>
  </mergeCells>
  <pageMargins left="0.75" right="0.75" top="1" bottom="1" header="0.5" footer="0.5"/>
  <pageSetup paperSize="9" scale="61" orientation="portrait" r:id="rId1"/>
  <headerFooter alignWithMargins="0">
    <oddHeader>&amp;C&amp;"Calibri"&amp;10&amp;K000000 Confidential&amp;1#_x000D_</oddHeader>
    <oddFooter>&amp;R_x000D_&amp;1#&amp;"Calibri"&amp;10&amp;K000000 Confidential</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044C6-6B42-43C1-B430-E2CE7F49DBA7}">
  <dimension ref="A1:H1048304"/>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5306</v>
      </c>
      <c r="B1" s="42"/>
      <c r="C1" s="42"/>
      <c r="D1" s="653" t="s">
        <v>5307</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78"/>
      <c r="G3" s="74"/>
    </row>
    <row r="4" spans="1:8" x14ac:dyDescent="0.25">
      <c r="A4" s="161"/>
      <c r="B4" s="161"/>
      <c r="C4" s="62"/>
      <c r="D4" s="16"/>
      <c r="E4" s="16"/>
      <c r="F4" s="160"/>
      <c r="G4" s="159"/>
    </row>
    <row r="5" spans="1:8" ht="13" x14ac:dyDescent="0.25">
      <c r="A5" s="161" t="s">
        <v>5308</v>
      </c>
      <c r="B5" s="161"/>
      <c r="C5" s="81" t="s">
        <v>5309</v>
      </c>
      <c r="D5" s="16"/>
      <c r="E5" s="16"/>
      <c r="F5" s="160"/>
      <c r="G5" s="159"/>
    </row>
    <row r="6" spans="1:8" ht="14.5" x14ac:dyDescent="0.25">
      <c r="A6" s="161"/>
      <c r="B6" s="161" t="s">
        <v>5310</v>
      </c>
      <c r="C6" s="230" t="s">
        <v>5311</v>
      </c>
      <c r="D6" s="129" t="s">
        <v>1737</v>
      </c>
      <c r="E6" s="129"/>
      <c r="F6" s="156"/>
      <c r="G6" s="159">
        <f>E6*F6</f>
        <v>0</v>
      </c>
      <c r="H6" s="255" t="s">
        <v>37</v>
      </c>
    </row>
    <row r="7" spans="1:8" ht="14.5" x14ac:dyDescent="0.25">
      <c r="A7" s="161"/>
      <c r="B7" s="161" t="s">
        <v>5312</v>
      </c>
      <c r="C7" s="230" t="s">
        <v>5313</v>
      </c>
      <c r="D7" s="129" t="s">
        <v>1737</v>
      </c>
      <c r="E7" s="129"/>
      <c r="F7" s="156"/>
      <c r="G7" s="159">
        <f>E7*F7</f>
        <v>0</v>
      </c>
      <c r="H7" s="255" t="s">
        <v>37</v>
      </c>
    </row>
    <row r="8" spans="1:8" ht="26" x14ac:dyDescent="0.25">
      <c r="A8" s="161"/>
      <c r="B8" s="161" t="s">
        <v>5314</v>
      </c>
      <c r="C8" s="230" t="s">
        <v>5315</v>
      </c>
      <c r="D8" s="129" t="s">
        <v>106</v>
      </c>
      <c r="E8" s="129"/>
      <c r="F8" s="156"/>
      <c r="G8" s="159">
        <f>E8*F8</f>
        <v>0</v>
      </c>
      <c r="H8" s="255" t="s">
        <v>37</v>
      </c>
    </row>
    <row r="9" spans="1:8" ht="26" x14ac:dyDescent="0.25">
      <c r="A9" s="161"/>
      <c r="B9" s="161" t="s">
        <v>5316</v>
      </c>
      <c r="C9" s="230" t="s">
        <v>5315</v>
      </c>
      <c r="D9" s="129" t="s">
        <v>0</v>
      </c>
      <c r="E9" s="129"/>
      <c r="F9" s="156"/>
      <c r="G9" s="159">
        <f>E9*F9</f>
        <v>0</v>
      </c>
      <c r="H9" s="255" t="s">
        <v>37</v>
      </c>
    </row>
    <row r="10" spans="1:8" ht="13" x14ac:dyDescent="0.25">
      <c r="A10" s="161" t="s">
        <v>5317</v>
      </c>
      <c r="B10" s="161"/>
      <c r="C10" s="81" t="s">
        <v>5318</v>
      </c>
      <c r="D10" s="16"/>
      <c r="E10" s="16"/>
      <c r="F10" s="160"/>
      <c r="G10" s="159"/>
    </row>
    <row r="11" spans="1:8" ht="14.5" x14ac:dyDescent="0.25">
      <c r="A11" s="161"/>
      <c r="B11" s="161" t="s">
        <v>5319</v>
      </c>
      <c r="C11" s="230" t="s">
        <v>5320</v>
      </c>
      <c r="D11" s="129" t="s">
        <v>1737</v>
      </c>
      <c r="E11" s="129"/>
      <c r="F11" s="156"/>
      <c r="G11" s="159">
        <f>E11*F11</f>
        <v>0</v>
      </c>
      <c r="H11" s="255" t="s">
        <v>37</v>
      </c>
    </row>
    <row r="12" spans="1:8" ht="13" x14ac:dyDescent="0.25">
      <c r="A12" s="161" t="s">
        <v>5321</v>
      </c>
      <c r="B12" s="161"/>
      <c r="C12" s="81" t="s">
        <v>5322</v>
      </c>
      <c r="D12" s="16"/>
      <c r="E12" s="16"/>
      <c r="F12" s="160"/>
      <c r="G12" s="159"/>
    </row>
    <row r="13" spans="1:8" ht="26" x14ac:dyDescent="0.25">
      <c r="A13" s="161"/>
      <c r="B13" s="161" t="s">
        <v>5323</v>
      </c>
      <c r="C13" s="230" t="s">
        <v>5315</v>
      </c>
      <c r="D13" s="129" t="s">
        <v>106</v>
      </c>
      <c r="E13" s="129"/>
      <c r="F13" s="156"/>
      <c r="G13" s="159">
        <f>E13*F13</f>
        <v>0</v>
      </c>
      <c r="H13" s="255" t="s">
        <v>37</v>
      </c>
    </row>
    <row r="14" spans="1:8" ht="26" x14ac:dyDescent="0.25">
      <c r="A14" s="161"/>
      <c r="B14" s="161" t="s">
        <v>5324</v>
      </c>
      <c r="C14" s="230" t="s">
        <v>5315</v>
      </c>
      <c r="D14" s="129" t="s">
        <v>0</v>
      </c>
      <c r="E14" s="129"/>
      <c r="F14" s="156"/>
      <c r="G14" s="159">
        <f>E14*F14</f>
        <v>0</v>
      </c>
      <c r="H14" s="255" t="s">
        <v>37</v>
      </c>
    </row>
    <row r="15" spans="1:8" ht="13" x14ac:dyDescent="0.25">
      <c r="A15" s="161" t="s">
        <v>5325</v>
      </c>
      <c r="B15" s="161"/>
      <c r="C15" s="81" t="s">
        <v>5326</v>
      </c>
      <c r="D15" s="16"/>
      <c r="E15" s="16"/>
      <c r="F15" s="160"/>
      <c r="G15" s="159"/>
    </row>
    <row r="16" spans="1:8" ht="38.5" x14ac:dyDescent="0.25">
      <c r="A16" s="161"/>
      <c r="B16" s="161" t="s">
        <v>5327</v>
      </c>
      <c r="C16" s="230" t="s">
        <v>5328</v>
      </c>
      <c r="D16" s="129" t="s">
        <v>106</v>
      </c>
      <c r="E16" s="129"/>
      <c r="F16" s="156"/>
      <c r="G16" s="159">
        <f>E16*F16</f>
        <v>0</v>
      </c>
      <c r="H16" s="255" t="s">
        <v>37</v>
      </c>
    </row>
    <row r="17" spans="1:8" ht="13" x14ac:dyDescent="0.25">
      <c r="A17" s="161" t="s">
        <v>5329</v>
      </c>
      <c r="B17" s="161"/>
      <c r="C17" s="81" t="s">
        <v>5330</v>
      </c>
      <c r="D17" s="16"/>
      <c r="E17" s="16"/>
      <c r="F17" s="160"/>
      <c r="G17" s="159"/>
    </row>
    <row r="18" spans="1:8" ht="38.5" x14ac:dyDescent="0.25">
      <c r="A18" s="161"/>
      <c r="B18" s="161" t="s">
        <v>5331</v>
      </c>
      <c r="C18" s="230" t="s">
        <v>5328</v>
      </c>
      <c r="D18" s="129" t="s">
        <v>106</v>
      </c>
      <c r="E18" s="129"/>
      <c r="F18" s="156"/>
      <c r="G18" s="159">
        <f>E18*F18</f>
        <v>0</v>
      </c>
      <c r="H18" s="255" t="s">
        <v>37</v>
      </c>
    </row>
    <row r="19" spans="1:8" ht="13" x14ac:dyDescent="0.25">
      <c r="A19" s="161" t="s">
        <v>5332</v>
      </c>
      <c r="B19" s="161"/>
      <c r="C19" s="81" t="s">
        <v>5333</v>
      </c>
      <c r="D19" s="16"/>
      <c r="E19" s="16"/>
      <c r="F19" s="160"/>
      <c r="G19" s="159"/>
    </row>
    <row r="20" spans="1:8" ht="14.5" x14ac:dyDescent="0.25">
      <c r="A20" s="161"/>
      <c r="B20" s="161" t="s">
        <v>5334</v>
      </c>
      <c r="C20" s="230" t="s">
        <v>5320</v>
      </c>
      <c r="D20" s="129" t="s">
        <v>1737</v>
      </c>
      <c r="E20" s="129"/>
      <c r="F20" s="156"/>
      <c r="G20" s="159">
        <f>E20*F20</f>
        <v>0</v>
      </c>
      <c r="H20" s="255" t="s">
        <v>37</v>
      </c>
    </row>
    <row r="21" spans="1:8" ht="13" x14ac:dyDescent="0.25">
      <c r="A21" s="161" t="s">
        <v>5335</v>
      </c>
      <c r="B21" s="161"/>
      <c r="C21" s="236" t="s">
        <v>5336</v>
      </c>
      <c r="D21" s="91"/>
      <c r="E21" s="16"/>
      <c r="F21" s="160"/>
      <c r="G21" s="159"/>
    </row>
    <row r="22" spans="1:8" ht="14.5" x14ac:dyDescent="0.25">
      <c r="A22" s="161"/>
      <c r="B22" s="161" t="s">
        <v>5337</v>
      </c>
      <c r="C22" s="230" t="s">
        <v>5320</v>
      </c>
      <c r="D22" s="129" t="s">
        <v>1737</v>
      </c>
      <c r="E22" s="129"/>
      <c r="F22" s="156"/>
      <c r="G22" s="159">
        <f>E22*F22</f>
        <v>0</v>
      </c>
      <c r="H22" s="255" t="s">
        <v>37</v>
      </c>
    </row>
    <row r="23" spans="1:8" ht="13" x14ac:dyDescent="0.25">
      <c r="A23" s="161" t="s">
        <v>5338</v>
      </c>
      <c r="B23" s="161"/>
      <c r="C23" s="236" t="s">
        <v>5339</v>
      </c>
      <c r="D23" s="16"/>
      <c r="E23" s="16"/>
      <c r="F23" s="160"/>
      <c r="G23" s="159"/>
    </row>
    <row r="24" spans="1:8" ht="14.5" x14ac:dyDescent="0.25">
      <c r="A24" s="161"/>
      <c r="B24" s="86" t="s">
        <v>5340</v>
      </c>
      <c r="C24" s="230" t="s">
        <v>5320</v>
      </c>
      <c r="D24" s="129" t="s">
        <v>1737</v>
      </c>
      <c r="E24" s="129"/>
      <c r="F24" s="156"/>
      <c r="G24" s="159">
        <f>E24*F24</f>
        <v>0</v>
      </c>
      <c r="H24" s="255" t="s">
        <v>37</v>
      </c>
    </row>
    <row r="25" spans="1:8" ht="13" x14ac:dyDescent="0.25">
      <c r="A25" s="161"/>
      <c r="B25" s="161"/>
      <c r="C25" s="81"/>
      <c r="D25" s="16"/>
      <c r="E25" s="16"/>
      <c r="F25" s="160"/>
      <c r="G25" s="159"/>
    </row>
    <row r="26" spans="1:8" x14ac:dyDescent="0.25">
      <c r="A26" s="161"/>
      <c r="B26" s="161"/>
      <c r="C26" s="128"/>
      <c r="D26" s="16"/>
      <c r="E26" s="16"/>
      <c r="F26" s="160"/>
      <c r="G26" s="159"/>
    </row>
    <row r="27" spans="1:8" ht="13" x14ac:dyDescent="0.25">
      <c r="A27" s="161"/>
      <c r="B27" s="161"/>
      <c r="C27" s="127"/>
      <c r="D27" s="16"/>
      <c r="E27" s="16"/>
      <c r="F27" s="160"/>
      <c r="G27" s="159"/>
    </row>
    <row r="28" spans="1:8" x14ac:dyDescent="0.25">
      <c r="A28" s="136" t="s">
        <v>172</v>
      </c>
      <c r="B28" s="136"/>
      <c r="C28" s="136"/>
      <c r="D28"/>
      <c r="E28" s="154"/>
      <c r="F28" s="166"/>
      <c r="G28" s="141">
        <f>SUM(G5:G27)</f>
        <v>0</v>
      </c>
    </row>
    <row r="29" spans="1:8" x14ac:dyDescent="0.25">
      <c r="D29" s="200"/>
    </row>
    <row r="1048304" spans="4:4" x14ac:dyDescent="0.25">
      <c r="D1048304"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1C54D-4A52-414A-BB24-0C8AC1A8A8BA}">
  <dimension ref="A1:H1048297"/>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5341</v>
      </c>
      <c r="B1" s="42"/>
      <c r="C1" s="42"/>
      <c r="D1" s="653" t="s">
        <v>5342</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78"/>
      <c r="G3" s="74"/>
    </row>
    <row r="4" spans="1:8" x14ac:dyDescent="0.25">
      <c r="A4" s="161"/>
      <c r="B4" s="161"/>
      <c r="C4" s="62"/>
      <c r="D4" s="16"/>
      <c r="E4" s="16"/>
      <c r="F4" s="160"/>
      <c r="G4" s="159"/>
    </row>
    <row r="5" spans="1:8" ht="13" x14ac:dyDescent="0.25">
      <c r="A5" s="161" t="s">
        <v>5343</v>
      </c>
      <c r="B5" s="161"/>
      <c r="C5" s="81" t="s">
        <v>5344</v>
      </c>
      <c r="D5" s="16"/>
      <c r="E5" s="16"/>
      <c r="F5" s="160"/>
      <c r="G5" s="159"/>
    </row>
    <row r="6" spans="1:8" ht="26" x14ac:dyDescent="0.25">
      <c r="A6" s="161"/>
      <c r="B6" s="161" t="s">
        <v>5345</v>
      </c>
      <c r="C6" s="230" t="s">
        <v>5346</v>
      </c>
      <c r="D6" s="129" t="s">
        <v>66</v>
      </c>
      <c r="E6" s="129"/>
      <c r="F6" s="156"/>
      <c r="G6" s="159">
        <f>E6*F6</f>
        <v>0</v>
      </c>
      <c r="H6" s="255" t="s">
        <v>37</v>
      </c>
    </row>
    <row r="7" spans="1:8" ht="26" x14ac:dyDescent="0.25">
      <c r="A7" s="161"/>
      <c r="B7" s="161" t="s">
        <v>5347</v>
      </c>
      <c r="C7" s="230" t="s">
        <v>5348</v>
      </c>
      <c r="D7" s="129" t="s">
        <v>66</v>
      </c>
      <c r="E7" s="129"/>
      <c r="F7" s="156"/>
      <c r="G7" s="159">
        <f>E7*F7</f>
        <v>0</v>
      </c>
      <c r="H7" s="255" t="s">
        <v>37</v>
      </c>
    </row>
    <row r="8" spans="1:8" ht="26" x14ac:dyDescent="0.25">
      <c r="A8" s="161" t="s">
        <v>5349</v>
      </c>
      <c r="B8" s="161"/>
      <c r="C8" s="236" t="s">
        <v>5350</v>
      </c>
      <c r="D8" s="16"/>
      <c r="E8" s="16"/>
      <c r="F8" s="160"/>
      <c r="G8" s="159"/>
    </row>
    <row r="9" spans="1:8" ht="26" x14ac:dyDescent="0.25">
      <c r="A9" s="161"/>
      <c r="B9" s="161" t="s">
        <v>5351</v>
      </c>
      <c r="C9" s="230" t="s">
        <v>5352</v>
      </c>
      <c r="D9" s="129" t="s">
        <v>66</v>
      </c>
      <c r="E9" s="129"/>
      <c r="F9" s="156"/>
      <c r="G9" s="159">
        <f>E9*F9</f>
        <v>0</v>
      </c>
      <c r="H9" s="255" t="s">
        <v>37</v>
      </c>
    </row>
    <row r="10" spans="1:8" ht="26" x14ac:dyDescent="0.25">
      <c r="A10" s="161"/>
      <c r="B10" s="161" t="s">
        <v>5353</v>
      </c>
      <c r="C10" s="230" t="s">
        <v>5348</v>
      </c>
      <c r="D10" s="129" t="s">
        <v>66</v>
      </c>
      <c r="E10" s="129"/>
      <c r="F10" s="156"/>
      <c r="G10" s="159">
        <f>E10*F10</f>
        <v>0</v>
      </c>
      <c r="H10" s="255" t="s">
        <v>37</v>
      </c>
    </row>
    <row r="11" spans="1:8" ht="39" x14ac:dyDescent="0.25">
      <c r="A11" s="161" t="s">
        <v>5354</v>
      </c>
      <c r="B11" s="161"/>
      <c r="C11" s="236" t="s">
        <v>5355</v>
      </c>
      <c r="D11" s="16"/>
      <c r="E11" s="16"/>
      <c r="F11" s="160"/>
      <c r="G11" s="159"/>
      <c r="H11" s="255" t="s">
        <v>37</v>
      </c>
    </row>
    <row r="12" spans="1:8" ht="26" x14ac:dyDescent="0.25">
      <c r="A12" s="161"/>
      <c r="B12" s="161" t="s">
        <v>5356</v>
      </c>
      <c r="C12" s="230" t="s">
        <v>5346</v>
      </c>
      <c r="D12" s="129" t="s">
        <v>76</v>
      </c>
      <c r="E12" s="129"/>
      <c r="F12" s="156"/>
      <c r="G12" s="159">
        <f>E12*F12</f>
        <v>0</v>
      </c>
      <c r="H12" s="255" t="s">
        <v>37</v>
      </c>
    </row>
    <row r="13" spans="1:8" ht="26" x14ac:dyDescent="0.25">
      <c r="A13" s="161"/>
      <c r="B13" s="161" t="s">
        <v>5357</v>
      </c>
      <c r="C13" s="230" t="s">
        <v>5348</v>
      </c>
      <c r="D13" s="129" t="s">
        <v>76</v>
      </c>
      <c r="E13" s="129"/>
      <c r="F13" s="156"/>
      <c r="G13" s="159">
        <f>E13*F13</f>
        <v>0</v>
      </c>
      <c r="H13" s="255" t="s">
        <v>37</v>
      </c>
    </row>
    <row r="14" spans="1:8" ht="39" x14ac:dyDescent="0.25">
      <c r="A14" s="161" t="s">
        <v>5358</v>
      </c>
      <c r="B14" s="161"/>
      <c r="C14" s="236" t="s">
        <v>5359</v>
      </c>
      <c r="D14" s="16"/>
      <c r="E14" s="16"/>
      <c r="F14" s="160"/>
      <c r="G14" s="159"/>
      <c r="H14" s="255" t="s">
        <v>37</v>
      </c>
    </row>
    <row r="15" spans="1:8" ht="26" x14ac:dyDescent="0.25">
      <c r="A15" s="161"/>
      <c r="B15" s="161" t="s">
        <v>5360</v>
      </c>
      <c r="C15" s="230" t="s">
        <v>5352</v>
      </c>
      <c r="D15" s="129" t="s">
        <v>76</v>
      </c>
      <c r="E15" s="129"/>
      <c r="F15" s="156"/>
      <c r="G15" s="159">
        <f>E15*F15</f>
        <v>0</v>
      </c>
      <c r="H15" s="255" t="s">
        <v>37</v>
      </c>
    </row>
    <row r="16" spans="1:8" ht="26" x14ac:dyDescent="0.25">
      <c r="A16" s="161"/>
      <c r="B16" s="161" t="s">
        <v>5361</v>
      </c>
      <c r="C16" s="230" t="s">
        <v>5348</v>
      </c>
      <c r="D16" s="129" t="s">
        <v>76</v>
      </c>
      <c r="E16" s="129"/>
      <c r="F16" s="156"/>
      <c r="G16" s="159">
        <f>E16*F16</f>
        <v>0</v>
      </c>
      <c r="H16" s="255" t="s">
        <v>37</v>
      </c>
    </row>
    <row r="17" spans="1:8" ht="26" x14ac:dyDescent="0.25">
      <c r="A17" s="161" t="s">
        <v>5362</v>
      </c>
      <c r="B17" s="161"/>
      <c r="C17" s="236" t="s">
        <v>5363</v>
      </c>
      <c r="D17" s="129" t="s">
        <v>106</v>
      </c>
      <c r="E17" s="129"/>
      <c r="F17" s="156"/>
      <c r="G17" s="159">
        <f>E17*F17</f>
        <v>0</v>
      </c>
      <c r="H17" s="255" t="s">
        <v>37</v>
      </c>
    </row>
    <row r="18" spans="1:8" ht="26" x14ac:dyDescent="0.25">
      <c r="A18" s="161" t="s">
        <v>5364</v>
      </c>
      <c r="B18" s="161"/>
      <c r="C18" s="81" t="s">
        <v>5365</v>
      </c>
      <c r="D18" s="129" t="s">
        <v>42</v>
      </c>
      <c r="E18" s="129"/>
      <c r="F18" s="129"/>
      <c r="G18" s="159">
        <f>E18*F18</f>
        <v>0</v>
      </c>
    </row>
    <row r="19" spans="1:8" ht="13" x14ac:dyDescent="0.25">
      <c r="A19" s="161"/>
      <c r="B19" s="161"/>
      <c r="C19" s="81"/>
      <c r="D19" s="16"/>
      <c r="E19" s="16"/>
      <c r="F19" s="160"/>
      <c r="G19" s="159"/>
    </row>
    <row r="20" spans="1:8" x14ac:dyDescent="0.25">
      <c r="A20" s="161"/>
      <c r="B20" s="161"/>
      <c r="C20" s="82"/>
      <c r="D20" s="16"/>
      <c r="E20" s="16"/>
      <c r="F20" s="160"/>
      <c r="G20" s="159"/>
    </row>
    <row r="21" spans="1:8" x14ac:dyDescent="0.25">
      <c r="A21" s="136" t="s">
        <v>172</v>
      </c>
      <c r="B21" s="136"/>
      <c r="C21" s="136"/>
      <c r="D21"/>
      <c r="E21" s="154"/>
      <c r="F21" s="166"/>
      <c r="G21" s="141">
        <f>SUM(G5:G20)</f>
        <v>0</v>
      </c>
    </row>
    <row r="22" spans="1:8" x14ac:dyDescent="0.25">
      <c r="D22" s="200"/>
    </row>
    <row r="1048297" spans="4:4" x14ac:dyDescent="0.25">
      <c r="D1048297"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892CD-6BA3-4B38-9D23-CF64C00E1F39}">
  <dimension ref="A1:I1048303"/>
  <sheetViews>
    <sheetView view="pageBreakPreview" zoomScaleNormal="100" zoomScaleSheetLayoutView="100" workbookViewId="0">
      <selection activeCell="E1" sqref="E1:H1"/>
    </sheetView>
  </sheetViews>
  <sheetFormatPr defaultColWidth="8.81640625" defaultRowHeight="12.5" x14ac:dyDescent="0.25"/>
  <cols>
    <col min="1" max="1" width="9.6328125" style="43" customWidth="1"/>
    <col min="2" max="2" width="11.1796875" style="43" customWidth="1"/>
    <col min="3" max="3" width="3.81640625" style="43" customWidth="1"/>
    <col min="4" max="4" width="40.6328125" style="43" customWidth="1"/>
    <col min="5" max="5" width="25.453125" style="43" bestFit="1" customWidth="1"/>
    <col min="6" max="8" width="20.6328125" style="43" customWidth="1"/>
    <col min="9" max="257" width="9.1796875" style="43"/>
    <col min="258" max="258" width="9.36328125" style="43" customWidth="1"/>
    <col min="259" max="259" width="6.6328125" style="43" customWidth="1"/>
    <col min="260" max="260" width="40.6328125" style="43" customWidth="1"/>
    <col min="261" max="264" width="9.36328125" style="43" customWidth="1"/>
    <col min="265" max="513" width="9.1796875" style="43"/>
    <col min="514" max="514" width="9.36328125" style="43" customWidth="1"/>
    <col min="515" max="515" width="6.6328125" style="43" customWidth="1"/>
    <col min="516" max="516" width="40.6328125" style="43" customWidth="1"/>
    <col min="517" max="520" width="9.36328125" style="43" customWidth="1"/>
    <col min="521" max="769" width="9.1796875" style="43"/>
    <col min="770" max="770" width="9.36328125" style="43" customWidth="1"/>
    <col min="771" max="771" width="6.6328125" style="43" customWidth="1"/>
    <col min="772" max="772" width="40.6328125" style="43" customWidth="1"/>
    <col min="773" max="776" width="9.36328125" style="43" customWidth="1"/>
    <col min="777" max="1025" width="9.1796875" style="43"/>
    <col min="1026" max="1026" width="9.36328125" style="43" customWidth="1"/>
    <col min="1027" max="1027" width="6.6328125" style="43" customWidth="1"/>
    <col min="1028" max="1028" width="40.6328125" style="43" customWidth="1"/>
    <col min="1029" max="1032" width="9.36328125" style="43" customWidth="1"/>
    <col min="1033" max="1281" width="9.1796875" style="43"/>
    <col min="1282" max="1282" width="9.36328125" style="43" customWidth="1"/>
    <col min="1283" max="1283" width="6.6328125" style="43" customWidth="1"/>
    <col min="1284" max="1284" width="40.6328125" style="43" customWidth="1"/>
    <col min="1285" max="1288" width="9.36328125" style="43" customWidth="1"/>
    <col min="1289" max="1537" width="9.1796875" style="43"/>
    <col min="1538" max="1538" width="9.36328125" style="43" customWidth="1"/>
    <col min="1539" max="1539" width="6.6328125" style="43" customWidth="1"/>
    <col min="1540" max="1540" width="40.6328125" style="43" customWidth="1"/>
    <col min="1541" max="1544" width="9.36328125" style="43" customWidth="1"/>
    <col min="1545" max="1793" width="9.1796875" style="43"/>
    <col min="1794" max="1794" width="9.36328125" style="43" customWidth="1"/>
    <col min="1795" max="1795" width="6.6328125" style="43" customWidth="1"/>
    <col min="1796" max="1796" width="40.6328125" style="43" customWidth="1"/>
    <col min="1797" max="1800" width="9.36328125" style="43" customWidth="1"/>
    <col min="1801" max="2049" width="9.1796875" style="43"/>
    <col min="2050" max="2050" width="9.36328125" style="43" customWidth="1"/>
    <col min="2051" max="2051" width="6.6328125" style="43" customWidth="1"/>
    <col min="2052" max="2052" width="40.6328125" style="43" customWidth="1"/>
    <col min="2053" max="2056" width="9.36328125" style="43" customWidth="1"/>
    <col min="2057" max="2305" width="9.1796875" style="43"/>
    <col min="2306" max="2306" width="9.36328125" style="43" customWidth="1"/>
    <col min="2307" max="2307" width="6.6328125" style="43" customWidth="1"/>
    <col min="2308" max="2308" width="40.6328125" style="43" customWidth="1"/>
    <col min="2309" max="2312" width="9.36328125" style="43" customWidth="1"/>
    <col min="2313" max="2561" width="9.1796875" style="43"/>
    <col min="2562" max="2562" width="9.36328125" style="43" customWidth="1"/>
    <col min="2563" max="2563" width="6.6328125" style="43" customWidth="1"/>
    <col min="2564" max="2564" width="40.6328125" style="43" customWidth="1"/>
    <col min="2565" max="2568" width="9.36328125" style="43" customWidth="1"/>
    <col min="2569" max="2817" width="9.1796875" style="43"/>
    <col min="2818" max="2818" width="9.36328125" style="43" customWidth="1"/>
    <col min="2819" max="2819" width="6.6328125" style="43" customWidth="1"/>
    <col min="2820" max="2820" width="40.6328125" style="43" customWidth="1"/>
    <col min="2821" max="2824" width="9.36328125" style="43" customWidth="1"/>
    <col min="2825" max="3073" width="9.1796875" style="43"/>
    <col min="3074" max="3074" width="9.36328125" style="43" customWidth="1"/>
    <col min="3075" max="3075" width="6.6328125" style="43" customWidth="1"/>
    <col min="3076" max="3076" width="40.6328125" style="43" customWidth="1"/>
    <col min="3077" max="3080" width="9.36328125" style="43" customWidth="1"/>
    <col min="3081" max="3329" width="9.1796875" style="43"/>
    <col min="3330" max="3330" width="9.36328125" style="43" customWidth="1"/>
    <col min="3331" max="3331" width="6.6328125" style="43" customWidth="1"/>
    <col min="3332" max="3332" width="40.6328125" style="43" customWidth="1"/>
    <col min="3333" max="3336" width="9.36328125" style="43" customWidth="1"/>
    <col min="3337" max="3585" width="9.1796875" style="43"/>
    <col min="3586" max="3586" width="9.36328125" style="43" customWidth="1"/>
    <col min="3587" max="3587" width="6.6328125" style="43" customWidth="1"/>
    <col min="3588" max="3588" width="40.6328125" style="43" customWidth="1"/>
    <col min="3589" max="3592" width="9.36328125" style="43" customWidth="1"/>
    <col min="3593" max="3841" width="9.1796875" style="43"/>
    <col min="3842" max="3842" width="9.36328125" style="43" customWidth="1"/>
    <col min="3843" max="3843" width="6.6328125" style="43" customWidth="1"/>
    <col min="3844" max="3844" width="40.6328125" style="43" customWidth="1"/>
    <col min="3845" max="3848" width="9.36328125" style="43" customWidth="1"/>
    <col min="3849" max="4097" width="9.1796875" style="43"/>
    <col min="4098" max="4098" width="9.36328125" style="43" customWidth="1"/>
    <col min="4099" max="4099" width="6.6328125" style="43" customWidth="1"/>
    <col min="4100" max="4100" width="40.6328125" style="43" customWidth="1"/>
    <col min="4101" max="4104" width="9.36328125" style="43" customWidth="1"/>
    <col min="4105" max="4353" width="9.1796875" style="43"/>
    <col min="4354" max="4354" width="9.36328125" style="43" customWidth="1"/>
    <col min="4355" max="4355" width="6.6328125" style="43" customWidth="1"/>
    <col min="4356" max="4356" width="40.6328125" style="43" customWidth="1"/>
    <col min="4357" max="4360" width="9.36328125" style="43" customWidth="1"/>
    <col min="4361" max="4609" width="9.1796875" style="43"/>
    <col min="4610" max="4610" width="9.36328125" style="43" customWidth="1"/>
    <col min="4611" max="4611" width="6.6328125" style="43" customWidth="1"/>
    <col min="4612" max="4612" width="40.6328125" style="43" customWidth="1"/>
    <col min="4613" max="4616" width="9.36328125" style="43" customWidth="1"/>
    <col min="4617" max="4865" width="9.1796875" style="43"/>
    <col min="4866" max="4866" width="9.36328125" style="43" customWidth="1"/>
    <col min="4867" max="4867" width="6.6328125" style="43" customWidth="1"/>
    <col min="4868" max="4868" width="40.6328125" style="43" customWidth="1"/>
    <col min="4869" max="4872" width="9.36328125" style="43" customWidth="1"/>
    <col min="4873" max="5121" width="9.1796875" style="43"/>
    <col min="5122" max="5122" width="9.36328125" style="43" customWidth="1"/>
    <col min="5123" max="5123" width="6.6328125" style="43" customWidth="1"/>
    <col min="5124" max="5124" width="40.6328125" style="43" customWidth="1"/>
    <col min="5125" max="5128" width="9.36328125" style="43" customWidth="1"/>
    <col min="5129" max="5377" width="9.1796875" style="43"/>
    <col min="5378" max="5378" width="9.36328125" style="43" customWidth="1"/>
    <col min="5379" max="5379" width="6.6328125" style="43" customWidth="1"/>
    <col min="5380" max="5380" width="40.6328125" style="43" customWidth="1"/>
    <col min="5381" max="5384" width="9.36328125" style="43" customWidth="1"/>
    <col min="5385" max="5633" width="9.1796875" style="43"/>
    <col min="5634" max="5634" width="9.36328125" style="43" customWidth="1"/>
    <col min="5635" max="5635" width="6.6328125" style="43" customWidth="1"/>
    <col min="5636" max="5636" width="40.6328125" style="43" customWidth="1"/>
    <col min="5637" max="5640" width="9.36328125" style="43" customWidth="1"/>
    <col min="5641" max="5889" width="9.1796875" style="43"/>
    <col min="5890" max="5890" width="9.36328125" style="43" customWidth="1"/>
    <col min="5891" max="5891" width="6.6328125" style="43" customWidth="1"/>
    <col min="5892" max="5892" width="40.6328125" style="43" customWidth="1"/>
    <col min="5893" max="5896" width="9.36328125" style="43" customWidth="1"/>
    <col min="5897" max="6145" width="9.1796875" style="43"/>
    <col min="6146" max="6146" width="9.36328125" style="43" customWidth="1"/>
    <col min="6147" max="6147" width="6.6328125" style="43" customWidth="1"/>
    <col min="6148" max="6148" width="40.6328125" style="43" customWidth="1"/>
    <col min="6149" max="6152" width="9.36328125" style="43" customWidth="1"/>
    <col min="6153" max="6401" width="9.1796875" style="43"/>
    <col min="6402" max="6402" width="9.36328125" style="43" customWidth="1"/>
    <col min="6403" max="6403" width="6.6328125" style="43" customWidth="1"/>
    <col min="6404" max="6404" width="40.6328125" style="43" customWidth="1"/>
    <col min="6405" max="6408" width="9.36328125" style="43" customWidth="1"/>
    <col min="6409" max="6657" width="9.1796875" style="43"/>
    <col min="6658" max="6658" width="9.36328125" style="43" customWidth="1"/>
    <col min="6659" max="6659" width="6.6328125" style="43" customWidth="1"/>
    <col min="6660" max="6660" width="40.6328125" style="43" customWidth="1"/>
    <col min="6661" max="6664" width="9.36328125" style="43" customWidth="1"/>
    <col min="6665" max="6913" width="9.1796875" style="43"/>
    <col min="6914" max="6914" width="9.36328125" style="43" customWidth="1"/>
    <col min="6915" max="6915" width="6.6328125" style="43" customWidth="1"/>
    <col min="6916" max="6916" width="40.6328125" style="43" customWidth="1"/>
    <col min="6917" max="6920" width="9.36328125" style="43" customWidth="1"/>
    <col min="6921" max="7169" width="9.1796875" style="43"/>
    <col min="7170" max="7170" width="9.36328125" style="43" customWidth="1"/>
    <col min="7171" max="7171" width="6.6328125" style="43" customWidth="1"/>
    <col min="7172" max="7172" width="40.6328125" style="43" customWidth="1"/>
    <col min="7173" max="7176" width="9.36328125" style="43" customWidth="1"/>
    <col min="7177" max="7425" width="9.1796875" style="43"/>
    <col min="7426" max="7426" width="9.36328125" style="43" customWidth="1"/>
    <col min="7427" max="7427" width="6.6328125" style="43" customWidth="1"/>
    <col min="7428" max="7428" width="40.6328125" style="43" customWidth="1"/>
    <col min="7429" max="7432" width="9.36328125" style="43" customWidth="1"/>
    <col min="7433" max="7681" width="9.1796875" style="43"/>
    <col min="7682" max="7682" width="9.36328125" style="43" customWidth="1"/>
    <col min="7683" max="7683" width="6.6328125" style="43" customWidth="1"/>
    <col min="7684" max="7684" width="40.6328125" style="43" customWidth="1"/>
    <col min="7685" max="7688" width="9.36328125" style="43" customWidth="1"/>
    <col min="7689" max="7937" width="9.1796875" style="43"/>
    <col min="7938" max="7938" width="9.36328125" style="43" customWidth="1"/>
    <col min="7939" max="7939" width="6.6328125" style="43" customWidth="1"/>
    <col min="7940" max="7940" width="40.6328125" style="43" customWidth="1"/>
    <col min="7941" max="7944" width="9.36328125" style="43" customWidth="1"/>
    <col min="7945" max="8193" width="9.1796875" style="43"/>
    <col min="8194" max="8194" width="9.36328125" style="43" customWidth="1"/>
    <col min="8195" max="8195" width="6.6328125" style="43" customWidth="1"/>
    <col min="8196" max="8196" width="40.6328125" style="43" customWidth="1"/>
    <col min="8197" max="8200" width="9.36328125" style="43" customWidth="1"/>
    <col min="8201" max="8449" width="9.1796875" style="43"/>
    <col min="8450" max="8450" width="9.36328125" style="43" customWidth="1"/>
    <col min="8451" max="8451" width="6.6328125" style="43" customWidth="1"/>
    <col min="8452" max="8452" width="40.6328125" style="43" customWidth="1"/>
    <col min="8453" max="8456" width="9.36328125" style="43" customWidth="1"/>
    <col min="8457" max="8705" width="9.1796875" style="43"/>
    <col min="8706" max="8706" width="9.36328125" style="43" customWidth="1"/>
    <col min="8707" max="8707" width="6.6328125" style="43" customWidth="1"/>
    <col min="8708" max="8708" width="40.6328125" style="43" customWidth="1"/>
    <col min="8709" max="8712" width="9.36328125" style="43" customWidth="1"/>
    <col min="8713" max="8961" width="9.1796875" style="43"/>
    <col min="8962" max="8962" width="9.36328125" style="43" customWidth="1"/>
    <col min="8963" max="8963" width="6.6328125" style="43" customWidth="1"/>
    <col min="8964" max="8964" width="40.6328125" style="43" customWidth="1"/>
    <col min="8965" max="8968" width="9.36328125" style="43" customWidth="1"/>
    <col min="8969" max="9217" width="9.1796875" style="43"/>
    <col min="9218" max="9218" width="9.36328125" style="43" customWidth="1"/>
    <col min="9219" max="9219" width="6.6328125" style="43" customWidth="1"/>
    <col min="9220" max="9220" width="40.6328125" style="43" customWidth="1"/>
    <col min="9221" max="9224" width="9.36328125" style="43" customWidth="1"/>
    <col min="9225" max="9473" width="9.1796875" style="43"/>
    <col min="9474" max="9474" width="9.36328125" style="43" customWidth="1"/>
    <col min="9475" max="9475" width="6.6328125" style="43" customWidth="1"/>
    <col min="9476" max="9476" width="40.6328125" style="43" customWidth="1"/>
    <col min="9477" max="9480" width="9.36328125" style="43" customWidth="1"/>
    <col min="9481" max="9729" width="9.1796875" style="43"/>
    <col min="9730" max="9730" width="9.36328125" style="43" customWidth="1"/>
    <col min="9731" max="9731" width="6.6328125" style="43" customWidth="1"/>
    <col min="9732" max="9732" width="40.6328125" style="43" customWidth="1"/>
    <col min="9733" max="9736" width="9.36328125" style="43" customWidth="1"/>
    <col min="9737" max="9985" width="9.1796875" style="43"/>
    <col min="9986" max="9986" width="9.36328125" style="43" customWidth="1"/>
    <col min="9987" max="9987" width="6.6328125" style="43" customWidth="1"/>
    <col min="9988" max="9988" width="40.6328125" style="43" customWidth="1"/>
    <col min="9989" max="9992" width="9.36328125" style="43" customWidth="1"/>
    <col min="9993" max="10241" width="9.1796875" style="43"/>
    <col min="10242" max="10242" width="9.36328125" style="43" customWidth="1"/>
    <col min="10243" max="10243" width="6.6328125" style="43" customWidth="1"/>
    <col min="10244" max="10244" width="40.6328125" style="43" customWidth="1"/>
    <col min="10245" max="10248" width="9.36328125" style="43" customWidth="1"/>
    <col min="10249" max="10497" width="9.1796875" style="43"/>
    <col min="10498" max="10498" width="9.36328125" style="43" customWidth="1"/>
    <col min="10499" max="10499" width="6.6328125" style="43" customWidth="1"/>
    <col min="10500" max="10500" width="40.6328125" style="43" customWidth="1"/>
    <col min="10501" max="10504" width="9.36328125" style="43" customWidth="1"/>
    <col min="10505" max="10753" width="9.1796875" style="43"/>
    <col min="10754" max="10754" width="9.36328125" style="43" customWidth="1"/>
    <col min="10755" max="10755" width="6.6328125" style="43" customWidth="1"/>
    <col min="10756" max="10756" width="40.6328125" style="43" customWidth="1"/>
    <col min="10757" max="10760" width="9.36328125" style="43" customWidth="1"/>
    <col min="10761" max="11009" width="9.1796875" style="43"/>
    <col min="11010" max="11010" width="9.36328125" style="43" customWidth="1"/>
    <col min="11011" max="11011" width="6.6328125" style="43" customWidth="1"/>
    <col min="11012" max="11012" width="40.6328125" style="43" customWidth="1"/>
    <col min="11013" max="11016" width="9.36328125" style="43" customWidth="1"/>
    <col min="11017" max="11265" width="9.1796875" style="43"/>
    <col min="11266" max="11266" width="9.36328125" style="43" customWidth="1"/>
    <col min="11267" max="11267" width="6.6328125" style="43" customWidth="1"/>
    <col min="11268" max="11268" width="40.6328125" style="43" customWidth="1"/>
    <col min="11269" max="11272" width="9.36328125" style="43" customWidth="1"/>
    <col min="11273" max="11521" width="9.1796875" style="43"/>
    <col min="11522" max="11522" width="9.36328125" style="43" customWidth="1"/>
    <col min="11523" max="11523" width="6.6328125" style="43" customWidth="1"/>
    <col min="11524" max="11524" width="40.6328125" style="43" customWidth="1"/>
    <col min="11525" max="11528" width="9.36328125" style="43" customWidth="1"/>
    <col min="11529" max="11777" width="9.1796875" style="43"/>
    <col min="11778" max="11778" width="9.36328125" style="43" customWidth="1"/>
    <col min="11779" max="11779" width="6.6328125" style="43" customWidth="1"/>
    <col min="11780" max="11780" width="40.6328125" style="43" customWidth="1"/>
    <col min="11781" max="11784" width="9.36328125" style="43" customWidth="1"/>
    <col min="11785" max="12033" width="9.1796875" style="43"/>
    <col min="12034" max="12034" width="9.36328125" style="43" customWidth="1"/>
    <col min="12035" max="12035" width="6.6328125" style="43" customWidth="1"/>
    <col min="12036" max="12036" width="40.6328125" style="43" customWidth="1"/>
    <col min="12037" max="12040" width="9.36328125" style="43" customWidth="1"/>
    <col min="12041" max="12289" width="9.1796875" style="43"/>
    <col min="12290" max="12290" width="9.36328125" style="43" customWidth="1"/>
    <col min="12291" max="12291" width="6.6328125" style="43" customWidth="1"/>
    <col min="12292" max="12292" width="40.6328125" style="43" customWidth="1"/>
    <col min="12293" max="12296" width="9.36328125" style="43" customWidth="1"/>
    <col min="12297" max="12545" width="9.1796875" style="43"/>
    <col min="12546" max="12546" width="9.36328125" style="43" customWidth="1"/>
    <col min="12547" max="12547" width="6.6328125" style="43" customWidth="1"/>
    <col min="12548" max="12548" width="40.6328125" style="43" customWidth="1"/>
    <col min="12549" max="12552" width="9.36328125" style="43" customWidth="1"/>
    <col min="12553" max="12801" width="9.1796875" style="43"/>
    <col min="12802" max="12802" width="9.36328125" style="43" customWidth="1"/>
    <col min="12803" max="12803" width="6.6328125" style="43" customWidth="1"/>
    <col min="12804" max="12804" width="40.6328125" style="43" customWidth="1"/>
    <col min="12805" max="12808" width="9.36328125" style="43" customWidth="1"/>
    <col min="12809" max="13057" width="9.1796875" style="43"/>
    <col min="13058" max="13058" width="9.36328125" style="43" customWidth="1"/>
    <col min="13059" max="13059" width="6.6328125" style="43" customWidth="1"/>
    <col min="13060" max="13060" width="40.6328125" style="43" customWidth="1"/>
    <col min="13061" max="13064" width="9.36328125" style="43" customWidth="1"/>
    <col min="13065" max="13313" width="9.1796875" style="43"/>
    <col min="13314" max="13314" width="9.36328125" style="43" customWidth="1"/>
    <col min="13315" max="13315" width="6.6328125" style="43" customWidth="1"/>
    <col min="13316" max="13316" width="40.6328125" style="43" customWidth="1"/>
    <col min="13317" max="13320" width="9.36328125" style="43" customWidth="1"/>
    <col min="13321" max="13569" width="9.1796875" style="43"/>
    <col min="13570" max="13570" width="9.36328125" style="43" customWidth="1"/>
    <col min="13571" max="13571" width="6.6328125" style="43" customWidth="1"/>
    <col min="13572" max="13572" width="40.6328125" style="43" customWidth="1"/>
    <col min="13573" max="13576" width="9.36328125" style="43" customWidth="1"/>
    <col min="13577" max="13825" width="9.1796875" style="43"/>
    <col min="13826" max="13826" width="9.36328125" style="43" customWidth="1"/>
    <col min="13827" max="13827" width="6.6328125" style="43" customWidth="1"/>
    <col min="13828" max="13828" width="40.6328125" style="43" customWidth="1"/>
    <col min="13829" max="13832" width="9.36328125" style="43" customWidth="1"/>
    <col min="13833" max="14081" width="9.1796875" style="43"/>
    <col min="14082" max="14082" width="9.36328125" style="43" customWidth="1"/>
    <col min="14083" max="14083" width="6.6328125" style="43" customWidth="1"/>
    <col min="14084" max="14084" width="40.6328125" style="43" customWidth="1"/>
    <col min="14085" max="14088" width="9.36328125" style="43" customWidth="1"/>
    <col min="14089" max="14337" width="9.1796875" style="43"/>
    <col min="14338" max="14338" width="9.36328125" style="43" customWidth="1"/>
    <col min="14339" max="14339" width="6.6328125" style="43" customWidth="1"/>
    <col min="14340" max="14340" width="40.6328125" style="43" customWidth="1"/>
    <col min="14341" max="14344" width="9.36328125" style="43" customWidth="1"/>
    <col min="14345" max="14593" width="9.1796875" style="43"/>
    <col min="14594" max="14594" width="9.36328125" style="43" customWidth="1"/>
    <col min="14595" max="14595" width="6.6328125" style="43" customWidth="1"/>
    <col min="14596" max="14596" width="40.6328125" style="43" customWidth="1"/>
    <col min="14597" max="14600" width="9.36328125" style="43" customWidth="1"/>
    <col min="14601" max="14849" width="9.1796875" style="43"/>
    <col min="14850" max="14850" width="9.36328125" style="43" customWidth="1"/>
    <col min="14851" max="14851" width="6.6328125" style="43" customWidth="1"/>
    <col min="14852" max="14852" width="40.6328125" style="43" customWidth="1"/>
    <col min="14853" max="14856" width="9.36328125" style="43" customWidth="1"/>
    <col min="14857" max="15105" width="9.1796875" style="43"/>
    <col min="15106" max="15106" width="9.36328125" style="43" customWidth="1"/>
    <col min="15107" max="15107" width="6.6328125" style="43" customWidth="1"/>
    <col min="15108" max="15108" width="40.6328125" style="43" customWidth="1"/>
    <col min="15109" max="15112" width="9.36328125" style="43" customWidth="1"/>
    <col min="15113" max="15361" width="9.1796875" style="43"/>
    <col min="15362" max="15362" width="9.36328125" style="43" customWidth="1"/>
    <col min="15363" max="15363" width="6.6328125" style="43" customWidth="1"/>
    <col min="15364" max="15364" width="40.6328125" style="43" customWidth="1"/>
    <col min="15365" max="15368" width="9.36328125" style="43" customWidth="1"/>
    <col min="15369" max="15617" width="9.1796875" style="43"/>
    <col min="15618" max="15618" width="9.36328125" style="43" customWidth="1"/>
    <col min="15619" max="15619" width="6.6328125" style="43" customWidth="1"/>
    <col min="15620" max="15620" width="40.6328125" style="43" customWidth="1"/>
    <col min="15621" max="15624" width="9.36328125" style="43" customWidth="1"/>
    <col min="15625" max="15873" width="9.1796875" style="43"/>
    <col min="15874" max="15874" width="9.36328125" style="43" customWidth="1"/>
    <col min="15875" max="15875" width="6.6328125" style="43" customWidth="1"/>
    <col min="15876" max="15876" width="40.6328125" style="43" customWidth="1"/>
    <col min="15877" max="15880" width="9.36328125" style="43" customWidth="1"/>
    <col min="15881" max="16129" width="9.1796875" style="43"/>
    <col min="16130" max="16130" width="9.36328125" style="43" customWidth="1"/>
    <col min="16131" max="16131" width="6.6328125" style="43" customWidth="1"/>
    <col min="16132" max="16132" width="40.6328125" style="43" customWidth="1"/>
    <col min="16133" max="16136" width="9.36328125" style="43" customWidth="1"/>
    <col min="16137" max="16384" width="9.1796875" style="43"/>
  </cols>
  <sheetData>
    <row r="1" spans="1:9" ht="48" customHeight="1" x14ac:dyDescent="0.25">
      <c r="A1" s="41" t="s">
        <v>5366</v>
      </c>
      <c r="B1" s="42"/>
      <c r="C1" s="42"/>
      <c r="D1" s="42"/>
      <c r="E1" s="653" t="s">
        <v>5367</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6"/>
      <c r="F3" s="6"/>
      <c r="G3" s="78"/>
      <c r="H3" s="74"/>
    </row>
    <row r="4" spans="1:9" x14ac:dyDescent="0.25">
      <c r="A4" s="161"/>
      <c r="B4" s="161"/>
      <c r="C4" s="162"/>
      <c r="D4" s="62"/>
      <c r="E4" s="16"/>
      <c r="F4" s="16"/>
      <c r="G4" s="160"/>
      <c r="H4" s="159"/>
    </row>
    <row r="5" spans="1:9" ht="26" x14ac:dyDescent="0.25">
      <c r="A5" s="161" t="s">
        <v>5368</v>
      </c>
      <c r="B5" s="161"/>
      <c r="C5" s="162"/>
      <c r="D5" s="81" t="s">
        <v>5369</v>
      </c>
      <c r="E5" s="176" t="s">
        <v>1421</v>
      </c>
      <c r="F5" s="129"/>
      <c r="G5" s="156"/>
      <c r="H5" s="159">
        <f>F5*G5</f>
        <v>0</v>
      </c>
      <c r="I5" s="255" t="s">
        <v>37</v>
      </c>
    </row>
    <row r="6" spans="1:9" ht="13" x14ac:dyDescent="0.25">
      <c r="A6" s="161" t="s">
        <v>5370</v>
      </c>
      <c r="B6" s="161"/>
      <c r="C6" s="162"/>
      <c r="D6" s="81" t="s">
        <v>5371</v>
      </c>
      <c r="E6" s="176" t="s">
        <v>1421</v>
      </c>
      <c r="F6" s="129"/>
      <c r="G6" s="156"/>
      <c r="H6" s="159">
        <f>F6*G6</f>
        <v>0</v>
      </c>
    </row>
    <row r="7" spans="1:9" ht="39" x14ac:dyDescent="0.25">
      <c r="A7" s="161" t="s">
        <v>5372</v>
      </c>
      <c r="B7" s="161"/>
      <c r="C7" s="162"/>
      <c r="D7" s="81" t="s">
        <v>5373</v>
      </c>
      <c r="E7" s="16"/>
      <c r="F7" s="16"/>
      <c r="G7" s="156"/>
      <c r="H7" s="159"/>
      <c r="I7" s="255" t="s">
        <v>37</v>
      </c>
    </row>
    <row r="8" spans="1:9" ht="13" x14ac:dyDescent="0.25">
      <c r="A8" s="161"/>
      <c r="B8" s="161" t="s">
        <v>5374</v>
      </c>
      <c r="C8" s="162"/>
      <c r="D8" s="236" t="s">
        <v>5375</v>
      </c>
      <c r="E8" s="16"/>
      <c r="F8" s="16"/>
      <c r="G8" s="160"/>
      <c r="H8" s="159"/>
      <c r="I8" s="255" t="s">
        <v>37</v>
      </c>
    </row>
    <row r="9" spans="1:9" ht="13" x14ac:dyDescent="0.25">
      <c r="A9" s="161"/>
      <c r="B9" s="161"/>
      <c r="C9" s="162" t="s">
        <v>125</v>
      </c>
      <c r="D9" s="230" t="s">
        <v>5376</v>
      </c>
      <c r="E9" s="176" t="s">
        <v>1421</v>
      </c>
      <c r="F9" s="129"/>
      <c r="G9" s="156"/>
      <c r="H9" s="159">
        <f>F9*G9</f>
        <v>0</v>
      </c>
      <c r="I9" s="255" t="s">
        <v>37</v>
      </c>
    </row>
    <row r="10" spans="1:9" ht="13" x14ac:dyDescent="0.25">
      <c r="A10" s="161"/>
      <c r="B10" s="161"/>
      <c r="C10" s="162" t="s">
        <v>128</v>
      </c>
      <c r="D10" s="230" t="s">
        <v>5377</v>
      </c>
      <c r="E10" s="227"/>
      <c r="F10" s="129"/>
      <c r="G10" s="156"/>
      <c r="H10" s="159">
        <f>F10*G10</f>
        <v>0</v>
      </c>
      <c r="I10" s="255" t="s">
        <v>37</v>
      </c>
    </row>
    <row r="11" spans="1:9" ht="13" x14ac:dyDescent="0.25">
      <c r="A11" s="161"/>
      <c r="B11" s="161" t="s">
        <v>5378</v>
      </c>
      <c r="C11" s="162"/>
      <c r="D11" s="236" t="s">
        <v>5379</v>
      </c>
      <c r="E11" s="16"/>
      <c r="F11" s="16"/>
      <c r="G11" s="160"/>
      <c r="H11" s="159"/>
      <c r="I11" s="255" t="s">
        <v>37</v>
      </c>
    </row>
    <row r="12" spans="1:9" ht="13" x14ac:dyDescent="0.25">
      <c r="A12" s="161"/>
      <c r="B12" s="161"/>
      <c r="C12" s="162" t="s">
        <v>125</v>
      </c>
      <c r="D12" s="230" t="s">
        <v>5376</v>
      </c>
      <c r="E12" s="176" t="s">
        <v>1421</v>
      </c>
      <c r="F12" s="129"/>
      <c r="G12" s="156"/>
      <c r="H12" s="159">
        <f>F12*G12</f>
        <v>0</v>
      </c>
      <c r="I12" s="255" t="s">
        <v>37</v>
      </c>
    </row>
    <row r="13" spans="1:9" ht="13" x14ac:dyDescent="0.25">
      <c r="A13" s="161"/>
      <c r="B13" s="161"/>
      <c r="C13" s="162" t="s">
        <v>128</v>
      </c>
      <c r="D13" s="230" t="s">
        <v>5377</v>
      </c>
      <c r="E13" s="227"/>
      <c r="F13" s="129"/>
      <c r="G13" s="156"/>
      <c r="H13" s="159">
        <f>F13*G13</f>
        <v>0</v>
      </c>
      <c r="I13" s="255" t="s">
        <v>37</v>
      </c>
    </row>
    <row r="14" spans="1:9" ht="13" x14ac:dyDescent="0.25">
      <c r="A14" s="161"/>
      <c r="B14" s="161" t="s">
        <v>5380</v>
      </c>
      <c r="C14" s="162"/>
      <c r="D14" s="236" t="s">
        <v>5381</v>
      </c>
      <c r="E14" s="16"/>
      <c r="F14" s="16"/>
      <c r="G14" s="160"/>
      <c r="H14" s="159"/>
      <c r="I14" s="255" t="s">
        <v>37</v>
      </c>
    </row>
    <row r="15" spans="1:9" ht="13" x14ac:dyDescent="0.25">
      <c r="A15" s="161"/>
      <c r="B15" s="161"/>
      <c r="C15" s="162" t="s">
        <v>125</v>
      </c>
      <c r="D15" s="230" t="s">
        <v>5376</v>
      </c>
      <c r="E15" s="176" t="s">
        <v>1421</v>
      </c>
      <c r="F15" s="129"/>
      <c r="G15" s="156"/>
      <c r="H15" s="159">
        <f>F15*G15</f>
        <v>0</v>
      </c>
      <c r="I15" s="255" t="s">
        <v>37</v>
      </c>
    </row>
    <row r="16" spans="1:9" ht="13" x14ac:dyDescent="0.25">
      <c r="A16" s="161"/>
      <c r="B16" s="161"/>
      <c r="C16" s="162" t="s">
        <v>128</v>
      </c>
      <c r="D16" s="230" t="s">
        <v>5377</v>
      </c>
      <c r="E16" s="227"/>
      <c r="F16" s="129"/>
      <c r="G16" s="156"/>
      <c r="H16" s="159">
        <f>F16*G16</f>
        <v>0</v>
      </c>
      <c r="I16" s="255" t="s">
        <v>37</v>
      </c>
    </row>
    <row r="17" spans="1:9" ht="13" x14ac:dyDescent="0.25">
      <c r="A17" s="161"/>
      <c r="B17" s="161" t="s">
        <v>5382</v>
      </c>
      <c r="C17" s="162"/>
      <c r="D17" s="236" t="s">
        <v>5383</v>
      </c>
      <c r="E17" s="16"/>
      <c r="F17" s="16"/>
      <c r="G17" s="160"/>
      <c r="H17" s="159"/>
      <c r="I17" s="255" t="s">
        <v>37</v>
      </c>
    </row>
    <row r="18" spans="1:9" ht="13" x14ac:dyDescent="0.25">
      <c r="A18" s="161"/>
      <c r="B18" s="161"/>
      <c r="C18" s="162" t="s">
        <v>125</v>
      </c>
      <c r="D18" s="230" t="s">
        <v>5376</v>
      </c>
      <c r="E18" s="176" t="s">
        <v>1421</v>
      </c>
      <c r="F18" s="129"/>
      <c r="G18" s="156"/>
      <c r="H18" s="159">
        <f>F18*G18</f>
        <v>0</v>
      </c>
      <c r="I18" s="255" t="s">
        <v>37</v>
      </c>
    </row>
    <row r="19" spans="1:9" ht="13" x14ac:dyDescent="0.25">
      <c r="A19" s="161"/>
      <c r="B19" s="161"/>
      <c r="C19" s="162" t="s">
        <v>128</v>
      </c>
      <c r="D19" s="230" t="s">
        <v>5377</v>
      </c>
      <c r="E19" s="227"/>
      <c r="F19" s="129"/>
      <c r="G19" s="156"/>
      <c r="H19" s="159">
        <f>F19*G19</f>
        <v>0</v>
      </c>
      <c r="I19" s="255" t="s">
        <v>37</v>
      </c>
    </row>
    <row r="20" spans="1:9" ht="13" x14ac:dyDescent="0.25">
      <c r="A20" s="161" t="s">
        <v>5384</v>
      </c>
      <c r="B20" s="161"/>
      <c r="C20" s="162"/>
      <c r="D20" s="236" t="s">
        <v>5385</v>
      </c>
      <c r="E20" s="16"/>
      <c r="F20" s="16"/>
      <c r="G20" s="160"/>
      <c r="H20" s="159"/>
    </row>
    <row r="21" spans="1:9" ht="26" x14ac:dyDescent="0.25">
      <c r="A21" s="161"/>
      <c r="B21" s="161" t="s">
        <v>5386</v>
      </c>
      <c r="C21" s="162"/>
      <c r="D21" s="230" t="s">
        <v>5387</v>
      </c>
      <c r="E21" s="129" t="s">
        <v>1737</v>
      </c>
      <c r="F21" s="129"/>
      <c r="G21" s="156"/>
      <c r="H21" s="159">
        <f>F21*G21</f>
        <v>0</v>
      </c>
      <c r="I21" s="255" t="s">
        <v>37</v>
      </c>
    </row>
    <row r="22" spans="1:9" ht="14.5" x14ac:dyDescent="0.25">
      <c r="A22" s="161"/>
      <c r="B22" s="161" t="s">
        <v>5388</v>
      </c>
      <c r="C22" s="162"/>
      <c r="D22" s="230" t="s">
        <v>5389</v>
      </c>
      <c r="E22" s="129" t="s">
        <v>1737</v>
      </c>
      <c r="F22" s="129"/>
      <c r="G22" s="156"/>
      <c r="H22" s="159">
        <f>F22*G22</f>
        <v>0</v>
      </c>
      <c r="I22" s="255" t="s">
        <v>37</v>
      </c>
    </row>
    <row r="23" spans="1:9" ht="25.5" x14ac:dyDescent="0.25">
      <c r="A23" s="161" t="s">
        <v>5390</v>
      </c>
      <c r="B23" s="161"/>
      <c r="C23" s="162"/>
      <c r="D23" s="236" t="s">
        <v>5391</v>
      </c>
      <c r="E23" s="129" t="s">
        <v>1737</v>
      </c>
      <c r="F23" s="129"/>
      <c r="G23" s="156"/>
      <c r="H23" s="159">
        <f>F23*G23</f>
        <v>0</v>
      </c>
    </row>
    <row r="24" spans="1:9" x14ac:dyDescent="0.25">
      <c r="A24" s="161"/>
      <c r="B24" s="86"/>
      <c r="C24" s="162"/>
      <c r="D24" s="82"/>
      <c r="E24" s="16"/>
      <c r="F24" s="16"/>
      <c r="G24" s="160"/>
      <c r="H24" s="159"/>
    </row>
    <row r="25" spans="1:9" ht="13" x14ac:dyDescent="0.25">
      <c r="A25" s="161"/>
      <c r="B25" s="161"/>
      <c r="C25" s="162"/>
      <c r="D25" s="81"/>
      <c r="E25" s="16"/>
      <c r="F25" s="16"/>
      <c r="G25" s="160"/>
      <c r="H25" s="159"/>
    </row>
    <row r="26" spans="1:9" x14ac:dyDescent="0.25">
      <c r="A26" s="161"/>
      <c r="B26" s="161"/>
      <c r="C26" s="162"/>
      <c r="D26" s="128"/>
      <c r="E26" s="16"/>
      <c r="F26" s="16"/>
      <c r="G26" s="160"/>
      <c r="H26" s="159"/>
    </row>
    <row r="27" spans="1:9" x14ac:dyDescent="0.25">
      <c r="A27" s="136" t="s">
        <v>172</v>
      </c>
      <c r="B27" s="136"/>
      <c r="C27" s="136"/>
      <c r="D27" s="136"/>
      <c r="E27"/>
      <c r="F27" s="154"/>
      <c r="G27" s="166"/>
      <c r="H27" s="141">
        <f>SUM(H5:H26)</f>
        <v>0</v>
      </c>
    </row>
    <row r="28" spans="1:9" x14ac:dyDescent="0.25">
      <c r="E28" s="200"/>
    </row>
    <row r="1048303" spans="5:5" x14ac:dyDescent="0.25">
      <c r="E1048303" s="53"/>
    </row>
  </sheetData>
  <mergeCells count="1">
    <mergeCell ref="E1:H1"/>
  </mergeCells>
  <pageMargins left="0.75" right="0.75" top="1" bottom="1" header="0.5" footer="0.5"/>
  <pageSetup paperSize="9" scale="57" orientation="portrait" r:id="rId1"/>
  <headerFooter alignWithMargins="0">
    <oddHeader>&amp;C&amp;"Calibri"&amp;10&amp;K000000 Confidential&amp;1#_x000D_</oddHeader>
    <oddFooter>&amp;R_x000D_&amp;1#&amp;"Calibri"&amp;10&amp;K000000 Confidential</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C07E-9582-4AC3-8BA8-487487E3D19F}">
  <dimension ref="A1:H1048300"/>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5392</v>
      </c>
      <c r="B1" s="42"/>
      <c r="C1" s="42"/>
      <c r="D1" s="653" t="s">
        <v>5393</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78"/>
      <c r="G3" s="74"/>
    </row>
    <row r="4" spans="1:8" x14ac:dyDescent="0.25">
      <c r="A4" s="161"/>
      <c r="B4" s="161"/>
      <c r="C4" s="62"/>
      <c r="D4" s="16"/>
      <c r="E4" s="16"/>
      <c r="F4" s="160"/>
      <c r="G4" s="159"/>
    </row>
    <row r="5" spans="1:8" ht="13" x14ac:dyDescent="0.25">
      <c r="A5" s="161" t="s">
        <v>5394</v>
      </c>
      <c r="B5" s="161"/>
      <c r="C5" s="81" t="s">
        <v>5395</v>
      </c>
      <c r="D5" s="91"/>
      <c r="E5" s="16"/>
      <c r="F5" s="160"/>
      <c r="G5" s="159"/>
    </row>
    <row r="6" spans="1:8" ht="39" x14ac:dyDescent="0.25">
      <c r="A6" s="161"/>
      <c r="B6" s="161" t="s">
        <v>5396</v>
      </c>
      <c r="C6" s="241" t="s">
        <v>5397</v>
      </c>
      <c r="D6" s="129" t="s">
        <v>106</v>
      </c>
      <c r="E6" s="129"/>
      <c r="F6" s="156"/>
      <c r="G6" s="159">
        <f>E6*F6</f>
        <v>0</v>
      </c>
      <c r="H6" s="255" t="s">
        <v>37</v>
      </c>
    </row>
    <row r="7" spans="1:8" ht="39" x14ac:dyDescent="0.25">
      <c r="A7" s="161"/>
      <c r="B7" s="161" t="s">
        <v>5398</v>
      </c>
      <c r="C7" s="241" t="s">
        <v>5399</v>
      </c>
      <c r="D7" s="129" t="s">
        <v>106</v>
      </c>
      <c r="E7" s="129"/>
      <c r="F7" s="156"/>
      <c r="G7" s="159">
        <f>E7*F7</f>
        <v>0</v>
      </c>
      <c r="H7" s="255" t="s">
        <v>37</v>
      </c>
    </row>
    <row r="8" spans="1:8" ht="26" x14ac:dyDescent="0.25">
      <c r="A8" s="161" t="s">
        <v>5400</v>
      </c>
      <c r="B8" s="161"/>
      <c r="C8" s="236" t="s">
        <v>5401</v>
      </c>
      <c r="D8" s="129" t="s">
        <v>106</v>
      </c>
      <c r="E8" s="129"/>
      <c r="F8" s="156"/>
      <c r="G8" s="159">
        <f>E8*F8</f>
        <v>0</v>
      </c>
      <c r="H8" s="255" t="s">
        <v>37</v>
      </c>
    </row>
    <row r="9" spans="1:8" ht="13" x14ac:dyDescent="0.25">
      <c r="A9" s="161" t="s">
        <v>5402</v>
      </c>
      <c r="B9" s="161"/>
      <c r="C9" s="236" t="s">
        <v>5403</v>
      </c>
      <c r="D9" s="91"/>
      <c r="E9" s="16"/>
      <c r="F9" s="160"/>
      <c r="G9" s="159"/>
    </row>
    <row r="10" spans="1:8" ht="26" x14ac:dyDescent="0.25">
      <c r="A10" s="161"/>
      <c r="B10" s="161" t="s">
        <v>5404</v>
      </c>
      <c r="C10" s="230" t="s">
        <v>5405</v>
      </c>
      <c r="D10" s="176" t="s">
        <v>1421</v>
      </c>
      <c r="E10" s="129"/>
      <c r="F10" s="156"/>
      <c r="G10" s="159">
        <f>E10*F10</f>
        <v>0</v>
      </c>
      <c r="H10" s="255" t="s">
        <v>37</v>
      </c>
    </row>
    <row r="11" spans="1:8" ht="26" x14ac:dyDescent="0.25">
      <c r="A11" s="161"/>
      <c r="B11" s="161" t="s">
        <v>5406</v>
      </c>
      <c r="C11" s="230" t="s">
        <v>5407</v>
      </c>
      <c r="D11" s="176" t="s">
        <v>1421</v>
      </c>
      <c r="E11" s="129"/>
      <c r="F11" s="156"/>
      <c r="G11" s="159">
        <f>E11*F11</f>
        <v>0</v>
      </c>
      <c r="H11" s="255" t="s">
        <v>37</v>
      </c>
    </row>
    <row r="12" spans="1:8" ht="13" x14ac:dyDescent="0.25">
      <c r="A12" s="161" t="s">
        <v>5408</v>
      </c>
      <c r="B12" s="161"/>
      <c r="C12" s="81" t="s">
        <v>5409</v>
      </c>
      <c r="D12" s="129" t="s">
        <v>42</v>
      </c>
      <c r="E12" s="16" t="s">
        <v>43</v>
      </c>
      <c r="F12" s="160" t="s">
        <v>44</v>
      </c>
      <c r="G12" s="157"/>
    </row>
    <row r="13" spans="1:8" ht="26" x14ac:dyDescent="0.25">
      <c r="A13" s="161" t="s">
        <v>5410</v>
      </c>
      <c r="B13" s="161"/>
      <c r="C13" s="236" t="s">
        <v>5411</v>
      </c>
      <c r="D13" s="129" t="s">
        <v>0</v>
      </c>
      <c r="E13" s="129"/>
      <c r="F13" s="156"/>
      <c r="G13" s="159">
        <f>E13*F13</f>
        <v>0</v>
      </c>
      <c r="H13" s="255" t="s">
        <v>37</v>
      </c>
    </row>
    <row r="14" spans="1:8" ht="26" x14ac:dyDescent="0.25">
      <c r="A14" s="161" t="s">
        <v>5412</v>
      </c>
      <c r="B14" s="161"/>
      <c r="C14" s="236" t="s">
        <v>5413</v>
      </c>
      <c r="D14" s="129" t="s">
        <v>1421</v>
      </c>
      <c r="E14" s="129"/>
      <c r="F14" s="156"/>
      <c r="G14" s="159">
        <f>E14*F14</f>
        <v>0</v>
      </c>
      <c r="H14" s="255" t="s">
        <v>37</v>
      </c>
    </row>
    <row r="15" spans="1:8" ht="13" x14ac:dyDescent="0.25">
      <c r="A15" s="161" t="s">
        <v>5414</v>
      </c>
      <c r="B15" s="161"/>
      <c r="C15" s="236" t="s">
        <v>5415</v>
      </c>
      <c r="D15" s="91"/>
      <c r="E15" s="16"/>
      <c r="F15" s="160"/>
      <c r="G15" s="159"/>
    </row>
    <row r="16" spans="1:8" ht="13" x14ac:dyDescent="0.25">
      <c r="A16" s="161"/>
      <c r="B16" s="161" t="s">
        <v>5416</v>
      </c>
      <c r="C16" s="230" t="s">
        <v>5417</v>
      </c>
      <c r="D16" s="129" t="s">
        <v>0</v>
      </c>
      <c r="E16" s="129"/>
      <c r="F16" s="156"/>
      <c r="G16" s="159">
        <f>E16*F16</f>
        <v>0</v>
      </c>
      <c r="H16" s="255" t="s">
        <v>37</v>
      </c>
    </row>
    <row r="17" spans="1:8" ht="13" x14ac:dyDescent="0.25">
      <c r="A17" s="161" t="s">
        <v>5418</v>
      </c>
      <c r="B17" s="161"/>
      <c r="C17" s="81" t="s">
        <v>5419</v>
      </c>
      <c r="D17" s="16"/>
      <c r="E17" s="16"/>
      <c r="F17" s="160"/>
      <c r="G17" s="159"/>
    </row>
    <row r="18" spans="1:8" ht="13" x14ac:dyDescent="0.25">
      <c r="A18" s="161"/>
      <c r="B18" s="161" t="s">
        <v>5420</v>
      </c>
      <c r="C18" s="82" t="s">
        <v>5421</v>
      </c>
      <c r="D18" s="176" t="s">
        <v>0</v>
      </c>
      <c r="E18" s="129"/>
      <c r="F18" s="156"/>
      <c r="G18" s="159">
        <f>E18*F18</f>
        <v>0</v>
      </c>
      <c r="H18" s="255" t="s">
        <v>37</v>
      </c>
    </row>
    <row r="19" spans="1:8" x14ac:dyDescent="0.25">
      <c r="A19" s="161"/>
      <c r="B19" s="161" t="s">
        <v>5422</v>
      </c>
      <c r="C19" s="82" t="s">
        <v>5423</v>
      </c>
      <c r="D19" s="129" t="s">
        <v>86</v>
      </c>
      <c r="E19" s="16" t="s">
        <v>87</v>
      </c>
      <c r="F19" s="160" t="s">
        <v>88</v>
      </c>
      <c r="G19" s="157"/>
    </row>
    <row r="20" spans="1:8" ht="25" x14ac:dyDescent="0.25">
      <c r="A20" s="161"/>
      <c r="B20" s="161" t="s">
        <v>5424</v>
      </c>
      <c r="C20" s="82" t="s">
        <v>5425</v>
      </c>
      <c r="D20" s="176" t="s">
        <v>91</v>
      </c>
      <c r="E20" s="165">
        <f>G19</f>
        <v>0</v>
      </c>
      <c r="F20" s="163"/>
      <c r="G20" s="159">
        <f>E20*F20</f>
        <v>0</v>
      </c>
    </row>
    <row r="21" spans="1:8" x14ac:dyDescent="0.25">
      <c r="A21" s="161"/>
      <c r="B21" s="161"/>
      <c r="C21" s="82"/>
      <c r="D21" s="129"/>
      <c r="E21" s="16"/>
      <c r="F21" s="160"/>
      <c r="G21" s="159"/>
    </row>
    <row r="22" spans="1:8" x14ac:dyDescent="0.25">
      <c r="A22" s="161"/>
      <c r="B22" s="161"/>
      <c r="C22" s="82"/>
      <c r="D22" s="129"/>
      <c r="E22" s="16"/>
      <c r="F22" s="160"/>
      <c r="G22" s="159"/>
    </row>
    <row r="23" spans="1:8" ht="13" x14ac:dyDescent="0.25">
      <c r="A23" s="161"/>
      <c r="B23" s="161"/>
      <c r="C23" s="81"/>
      <c r="D23" s="129"/>
      <c r="E23" s="16"/>
      <c r="F23" s="160"/>
      <c r="G23" s="159"/>
    </row>
    <row r="24" spans="1:8" x14ac:dyDescent="0.25">
      <c r="A24" s="136" t="s">
        <v>172</v>
      </c>
      <c r="B24" s="136"/>
      <c r="C24" s="136"/>
      <c r="E24" s="154"/>
      <c r="F24" s="166"/>
      <c r="G24" s="141">
        <f>SUM(G5:G23)</f>
        <v>0</v>
      </c>
    </row>
    <row r="25" spans="1:8" x14ac:dyDescent="0.25">
      <c r="D25" s="200"/>
    </row>
    <row r="1048300" spans="4:4" x14ac:dyDescent="0.25">
      <c r="D1048300"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B433-D2CE-47E6-BB24-03DDB4B3A950}">
  <dimension ref="A1:H1048291"/>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5426</v>
      </c>
      <c r="B1" s="42"/>
      <c r="C1" s="42"/>
      <c r="D1" s="653" t="s">
        <v>5427</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78"/>
      <c r="G3" s="74"/>
    </row>
    <row r="4" spans="1:8" x14ac:dyDescent="0.25">
      <c r="A4" s="161"/>
      <c r="B4" s="161"/>
      <c r="C4" s="62"/>
      <c r="D4" s="16"/>
      <c r="E4" s="16"/>
      <c r="F4" s="160"/>
      <c r="G4" s="159"/>
    </row>
    <row r="5" spans="1:8" ht="26" x14ac:dyDescent="0.25">
      <c r="A5" s="161" t="s">
        <v>5428</v>
      </c>
      <c r="B5" s="161"/>
      <c r="C5" s="81" t="s">
        <v>5429</v>
      </c>
      <c r="D5" s="129" t="s">
        <v>42</v>
      </c>
      <c r="E5" s="16" t="s">
        <v>43</v>
      </c>
      <c r="F5" s="160" t="s">
        <v>44</v>
      </c>
      <c r="G5" s="157"/>
    </row>
    <row r="6" spans="1:8" ht="14.5" x14ac:dyDescent="0.25">
      <c r="A6" s="161" t="s">
        <v>5430</v>
      </c>
      <c r="B6" s="161"/>
      <c r="C6" s="81" t="s">
        <v>5431</v>
      </c>
      <c r="D6" s="129" t="s">
        <v>1737</v>
      </c>
      <c r="E6" s="129"/>
      <c r="F6" s="156"/>
      <c r="G6" s="159">
        <f>E6*F6</f>
        <v>0</v>
      </c>
    </row>
    <row r="7" spans="1:8" ht="39" x14ac:dyDescent="0.25">
      <c r="A7" s="161" t="s">
        <v>5432</v>
      </c>
      <c r="B7" s="161"/>
      <c r="C7" s="81" t="s">
        <v>5433</v>
      </c>
      <c r="D7" s="16"/>
      <c r="E7" s="16"/>
      <c r="F7" s="160"/>
      <c r="G7" s="159"/>
    </row>
    <row r="8" spans="1:8" ht="26" x14ac:dyDescent="0.25">
      <c r="A8" s="161"/>
      <c r="B8" s="161" t="s">
        <v>5434</v>
      </c>
      <c r="C8" s="82" t="s">
        <v>5435</v>
      </c>
      <c r="D8" s="129" t="s">
        <v>1737</v>
      </c>
      <c r="E8" s="129"/>
      <c r="F8" s="156"/>
      <c r="G8" s="159">
        <f>E8*F8</f>
        <v>0</v>
      </c>
      <c r="H8" s="255" t="s">
        <v>37</v>
      </c>
    </row>
    <row r="9" spans="1:8" ht="37.5" x14ac:dyDescent="0.25">
      <c r="A9" s="161"/>
      <c r="B9" s="161" t="s">
        <v>5436</v>
      </c>
      <c r="C9" s="82" t="s">
        <v>5437</v>
      </c>
      <c r="D9" s="129" t="s">
        <v>1737</v>
      </c>
      <c r="E9" s="129"/>
      <c r="F9" s="156"/>
      <c r="G9" s="159">
        <f>E9*F9</f>
        <v>0</v>
      </c>
      <c r="H9" s="255" t="s">
        <v>37</v>
      </c>
    </row>
    <row r="10" spans="1:8" ht="14.5" x14ac:dyDescent="0.25">
      <c r="A10" s="161" t="s">
        <v>5438</v>
      </c>
      <c r="B10" s="161"/>
      <c r="C10" s="81" t="s">
        <v>5439</v>
      </c>
      <c r="D10" s="129" t="s">
        <v>1737</v>
      </c>
      <c r="E10" s="129"/>
      <c r="F10" s="156"/>
      <c r="G10" s="159">
        <f>E10*F10</f>
        <v>0</v>
      </c>
    </row>
    <row r="11" spans="1:8" ht="13" x14ac:dyDescent="0.25">
      <c r="A11" s="161" t="s">
        <v>5440</v>
      </c>
      <c r="B11" s="161"/>
      <c r="C11" s="81" t="s">
        <v>5441</v>
      </c>
      <c r="D11" s="129" t="s">
        <v>86</v>
      </c>
      <c r="E11" s="16" t="s">
        <v>87</v>
      </c>
      <c r="F11" s="16" t="s">
        <v>88</v>
      </c>
      <c r="G11" s="157"/>
    </row>
    <row r="12" spans="1:8" ht="13" x14ac:dyDescent="0.25">
      <c r="A12" s="161"/>
      <c r="B12" s="161"/>
      <c r="C12" s="81"/>
      <c r="D12" s="16"/>
      <c r="E12" s="16"/>
      <c r="F12" s="160"/>
      <c r="G12" s="159"/>
    </row>
    <row r="13" spans="1:8" ht="13" x14ac:dyDescent="0.25">
      <c r="A13" s="161"/>
      <c r="B13" s="161"/>
      <c r="C13" s="81"/>
      <c r="D13" s="16"/>
      <c r="E13" s="16"/>
      <c r="F13" s="160"/>
      <c r="G13" s="159"/>
    </row>
    <row r="14" spans="1:8" ht="13" x14ac:dyDescent="0.25">
      <c r="A14" s="161"/>
      <c r="B14" s="161"/>
      <c r="C14" s="81"/>
      <c r="D14" s="16"/>
      <c r="E14" s="16"/>
      <c r="F14" s="160"/>
      <c r="G14" s="159"/>
    </row>
    <row r="15" spans="1:8" x14ac:dyDescent="0.25">
      <c r="A15" s="136" t="s">
        <v>172</v>
      </c>
      <c r="B15" s="136"/>
      <c r="C15" s="136"/>
      <c r="D15"/>
      <c r="E15" s="154"/>
      <c r="F15" s="166"/>
      <c r="G15" s="141">
        <f>SUM(G5:G14)</f>
        <v>0</v>
      </c>
    </row>
    <row r="16" spans="1:8" x14ac:dyDescent="0.25">
      <c r="D16" s="200"/>
    </row>
    <row r="1048291" spans="4:4" x14ac:dyDescent="0.25">
      <c r="D1048291"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7209B-DCB1-46F3-8582-9996CEA9590B}">
  <dimension ref="A1:H1048288"/>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5442</v>
      </c>
      <c r="B1" s="42"/>
      <c r="C1" s="42"/>
      <c r="D1" s="653" t="s">
        <v>5443</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5"/>
    </row>
    <row r="4" spans="1:8" x14ac:dyDescent="0.25">
      <c r="A4" s="161"/>
      <c r="B4" s="161"/>
      <c r="C4" s="62"/>
      <c r="D4" s="16"/>
      <c r="E4" s="16"/>
      <c r="F4" s="16"/>
      <c r="G4" s="15"/>
    </row>
    <row r="5" spans="1:8" ht="26" x14ac:dyDescent="0.25">
      <c r="A5" s="161" t="s">
        <v>5444</v>
      </c>
      <c r="B5" s="161"/>
      <c r="C5" s="236" t="s">
        <v>5445</v>
      </c>
      <c r="D5" s="129" t="s">
        <v>1737</v>
      </c>
      <c r="E5" s="129"/>
      <c r="F5" s="156"/>
      <c r="G5" s="159">
        <f>E5*F5</f>
        <v>0</v>
      </c>
      <c r="H5" s="255" t="s">
        <v>37</v>
      </c>
    </row>
    <row r="6" spans="1:8" ht="26" x14ac:dyDescent="0.25">
      <c r="A6" s="161" t="s">
        <v>5446</v>
      </c>
      <c r="B6" s="161"/>
      <c r="C6" s="236" t="s">
        <v>5447</v>
      </c>
      <c r="D6" s="129" t="s">
        <v>1737</v>
      </c>
      <c r="E6" s="129"/>
      <c r="F6" s="156"/>
      <c r="G6" s="159">
        <f>E6*F6</f>
        <v>0</v>
      </c>
      <c r="H6" s="255" t="s">
        <v>37</v>
      </c>
    </row>
    <row r="7" spans="1:8" ht="26" x14ac:dyDescent="0.25">
      <c r="A7" s="161" t="s">
        <v>5448</v>
      </c>
      <c r="B7" s="161"/>
      <c r="C7" s="81" t="s">
        <v>5449</v>
      </c>
      <c r="D7" s="129" t="s">
        <v>42</v>
      </c>
      <c r="E7" s="16" t="s">
        <v>43</v>
      </c>
      <c r="F7" s="16" t="s">
        <v>44</v>
      </c>
      <c r="G7" s="157"/>
    </row>
    <row r="8" spans="1:8" ht="14.5" x14ac:dyDescent="0.25">
      <c r="A8" s="161" t="s">
        <v>5450</v>
      </c>
      <c r="B8" s="161"/>
      <c r="C8" s="81" t="s">
        <v>5451</v>
      </c>
      <c r="D8" s="129" t="s">
        <v>1737</v>
      </c>
      <c r="E8" s="129"/>
      <c r="F8" s="156"/>
      <c r="G8" s="159">
        <f>E8*F8</f>
        <v>0</v>
      </c>
    </row>
    <row r="9" spans="1:8" x14ac:dyDescent="0.25">
      <c r="A9" s="161"/>
      <c r="B9" s="161"/>
      <c r="C9" s="82"/>
      <c r="D9" s="91"/>
      <c r="E9" s="16"/>
      <c r="F9" s="160"/>
      <c r="G9" s="159"/>
    </row>
    <row r="10" spans="1:8" ht="13" x14ac:dyDescent="0.25">
      <c r="A10" s="161"/>
      <c r="B10" s="161"/>
      <c r="C10" s="81"/>
      <c r="D10" s="91"/>
      <c r="E10" s="16"/>
      <c r="F10" s="160"/>
      <c r="G10" s="159"/>
    </row>
    <row r="11" spans="1:8" ht="13" x14ac:dyDescent="0.25">
      <c r="A11" s="161"/>
      <c r="B11" s="161"/>
      <c r="C11" s="81"/>
      <c r="D11" s="16"/>
      <c r="E11" s="16"/>
      <c r="F11" s="160"/>
      <c r="G11" s="159"/>
    </row>
    <row r="12" spans="1:8" x14ac:dyDescent="0.25">
      <c r="A12" s="136" t="s">
        <v>172</v>
      </c>
      <c r="B12" s="136"/>
      <c r="C12" s="136"/>
      <c r="D12"/>
      <c r="E12" s="154"/>
      <c r="F12" s="166"/>
      <c r="G12" s="141">
        <f>SUM(G5:G11)</f>
        <v>0</v>
      </c>
    </row>
    <row r="13" spans="1:8" x14ac:dyDescent="0.25">
      <c r="D13" s="200"/>
    </row>
    <row r="1048288" spans="4:4" x14ac:dyDescent="0.25">
      <c r="D1048288"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E2E56-3CD7-4433-BD84-2CDEF965D4AC}">
  <dimension ref="A1:H1048299"/>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5452</v>
      </c>
      <c r="B1" s="42"/>
      <c r="C1" s="42"/>
      <c r="D1" s="653" t="s">
        <v>5453</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78"/>
      <c r="G3" s="74"/>
    </row>
    <row r="4" spans="1:8" x14ac:dyDescent="0.25">
      <c r="A4" s="161"/>
      <c r="B4" s="161"/>
      <c r="C4" s="62"/>
      <c r="D4" s="16"/>
      <c r="E4" s="16"/>
      <c r="F4" s="160"/>
      <c r="G4" s="159"/>
    </row>
    <row r="5" spans="1:8" ht="26" x14ac:dyDescent="0.25">
      <c r="A5" s="161" t="s">
        <v>5454</v>
      </c>
      <c r="B5" s="161"/>
      <c r="C5" s="236" t="s">
        <v>5455</v>
      </c>
      <c r="D5" s="129" t="s">
        <v>106</v>
      </c>
      <c r="E5" s="129"/>
      <c r="F5" s="156"/>
      <c r="G5" s="159">
        <f>E5*F5</f>
        <v>0</v>
      </c>
      <c r="H5" s="255" t="s">
        <v>37</v>
      </c>
    </row>
    <row r="6" spans="1:8" ht="13" x14ac:dyDescent="0.25">
      <c r="A6" s="161" t="s">
        <v>5456</v>
      </c>
      <c r="B6" s="161"/>
      <c r="C6" s="236" t="s">
        <v>5457</v>
      </c>
      <c r="D6" s="16"/>
      <c r="E6" s="16"/>
      <c r="F6" s="160"/>
      <c r="G6" s="159"/>
    </row>
    <row r="7" spans="1:8" ht="26" x14ac:dyDescent="0.25">
      <c r="A7" s="161"/>
      <c r="B7" s="161" t="s">
        <v>5458</v>
      </c>
      <c r="C7" s="230" t="s">
        <v>5459</v>
      </c>
      <c r="D7" s="129" t="s">
        <v>1737</v>
      </c>
      <c r="E7" s="129"/>
      <c r="F7" s="156"/>
      <c r="G7" s="159">
        <f>E7*F7</f>
        <v>0</v>
      </c>
      <c r="H7" s="255" t="s">
        <v>37</v>
      </c>
    </row>
    <row r="8" spans="1:8" ht="25.5" x14ac:dyDescent="0.25">
      <c r="A8" s="161"/>
      <c r="B8" s="161" t="s">
        <v>5460</v>
      </c>
      <c r="C8" s="230" t="s">
        <v>5461</v>
      </c>
      <c r="D8" s="129" t="s">
        <v>0</v>
      </c>
      <c r="E8" s="129"/>
      <c r="F8" s="156"/>
      <c r="G8" s="159">
        <f>E8*F8</f>
        <v>0</v>
      </c>
      <c r="H8" s="255" t="s">
        <v>37</v>
      </c>
    </row>
    <row r="9" spans="1:8" ht="13" x14ac:dyDescent="0.25">
      <c r="A9" s="161" t="s">
        <v>5462</v>
      </c>
      <c r="B9" s="161"/>
      <c r="C9" s="236" t="s">
        <v>5463</v>
      </c>
      <c r="D9" s="91"/>
      <c r="E9" s="16"/>
      <c r="F9" s="160"/>
      <c r="G9" s="159"/>
    </row>
    <row r="10" spans="1:8" ht="13" x14ac:dyDescent="0.25">
      <c r="A10" s="161"/>
      <c r="B10" s="161" t="s">
        <v>5464</v>
      </c>
      <c r="C10" s="230" t="s">
        <v>5465</v>
      </c>
      <c r="D10" s="176" t="s">
        <v>1421</v>
      </c>
      <c r="E10" s="129"/>
      <c r="F10" s="156"/>
      <c r="G10" s="159">
        <f>E10*F10</f>
        <v>0</v>
      </c>
      <c r="H10" s="255" t="s">
        <v>37</v>
      </c>
    </row>
    <row r="11" spans="1:8" ht="13" x14ac:dyDescent="0.25">
      <c r="A11" s="161"/>
      <c r="B11" s="161" t="s">
        <v>5466</v>
      </c>
      <c r="C11" s="230" t="s">
        <v>5467</v>
      </c>
      <c r="D11" s="129" t="s">
        <v>73</v>
      </c>
      <c r="E11" s="129"/>
      <c r="F11" s="156"/>
      <c r="G11" s="159">
        <f>E11*F11</f>
        <v>0</v>
      </c>
      <c r="H11" s="255" t="s">
        <v>37</v>
      </c>
    </row>
    <row r="12" spans="1:8" ht="13" x14ac:dyDescent="0.25">
      <c r="A12" s="161" t="s">
        <v>5468</v>
      </c>
      <c r="B12" s="161"/>
      <c r="C12" s="236" t="s">
        <v>5469</v>
      </c>
      <c r="D12" s="16"/>
      <c r="E12" s="16"/>
      <c r="F12" s="160"/>
      <c r="G12" s="159"/>
    </row>
    <row r="13" spans="1:8" ht="26" x14ac:dyDescent="0.25">
      <c r="A13" s="161"/>
      <c r="B13" s="161" t="s">
        <v>5470</v>
      </c>
      <c r="C13" s="230" t="s">
        <v>5471</v>
      </c>
      <c r="D13" s="129" t="s">
        <v>106</v>
      </c>
      <c r="E13" s="129"/>
      <c r="F13" s="156"/>
      <c r="G13" s="159">
        <f t="shared" ref="G13:G19" si="0">E13*F13</f>
        <v>0</v>
      </c>
      <c r="H13" s="255" t="s">
        <v>37</v>
      </c>
    </row>
    <row r="14" spans="1:8" ht="13" x14ac:dyDescent="0.25">
      <c r="A14" s="161"/>
      <c r="B14" s="161" t="s">
        <v>5472</v>
      </c>
      <c r="C14" s="230" t="s">
        <v>5473</v>
      </c>
      <c r="D14" s="129" t="s">
        <v>73</v>
      </c>
      <c r="E14" s="129"/>
      <c r="F14" s="156"/>
      <c r="G14" s="159">
        <f t="shared" si="0"/>
        <v>0</v>
      </c>
      <c r="H14" s="255" t="s">
        <v>37</v>
      </c>
    </row>
    <row r="15" spans="1:8" ht="13" x14ac:dyDescent="0.25">
      <c r="A15" s="161"/>
      <c r="B15" s="161" t="s">
        <v>5474</v>
      </c>
      <c r="C15" s="230" t="s">
        <v>5475</v>
      </c>
      <c r="D15" s="176" t="s">
        <v>106</v>
      </c>
      <c r="E15" s="129"/>
      <c r="F15" s="156"/>
      <c r="G15" s="159">
        <f t="shared" si="0"/>
        <v>0</v>
      </c>
      <c r="H15" s="255" t="s">
        <v>37</v>
      </c>
    </row>
    <row r="16" spans="1:8" ht="13" x14ac:dyDescent="0.25">
      <c r="A16" s="161"/>
      <c r="B16" s="161" t="s">
        <v>5476</v>
      </c>
      <c r="C16" s="230" t="s">
        <v>5477</v>
      </c>
      <c r="D16" s="129" t="s">
        <v>106</v>
      </c>
      <c r="E16" s="129"/>
      <c r="F16" s="156"/>
      <c r="G16" s="159">
        <f t="shared" si="0"/>
        <v>0</v>
      </c>
      <c r="H16" s="255" t="s">
        <v>37</v>
      </c>
    </row>
    <row r="17" spans="1:8" ht="26" x14ac:dyDescent="0.25">
      <c r="A17" s="161"/>
      <c r="B17" s="161" t="s">
        <v>5478</v>
      </c>
      <c r="C17" s="230" t="s">
        <v>5479</v>
      </c>
      <c r="D17" s="129" t="s">
        <v>1737</v>
      </c>
      <c r="E17" s="129"/>
      <c r="F17" s="156"/>
      <c r="G17" s="159">
        <f t="shared" si="0"/>
        <v>0</v>
      </c>
      <c r="H17" s="255" t="s">
        <v>37</v>
      </c>
    </row>
    <row r="18" spans="1:8" ht="26" x14ac:dyDescent="0.25">
      <c r="A18" s="161" t="s">
        <v>5480</v>
      </c>
      <c r="B18" s="161"/>
      <c r="C18" s="236" t="s">
        <v>5481</v>
      </c>
      <c r="D18" s="176" t="s">
        <v>106</v>
      </c>
      <c r="E18" s="129"/>
      <c r="F18" s="156"/>
      <c r="G18" s="159">
        <f t="shared" si="0"/>
        <v>0</v>
      </c>
      <c r="H18" s="255" t="s">
        <v>37</v>
      </c>
    </row>
    <row r="19" spans="1:8" ht="26" x14ac:dyDescent="0.25">
      <c r="A19" s="161" t="s">
        <v>5482</v>
      </c>
      <c r="B19" s="161"/>
      <c r="C19" s="236" t="s">
        <v>5483</v>
      </c>
      <c r="D19" s="129" t="s">
        <v>1737</v>
      </c>
      <c r="E19" s="129"/>
      <c r="F19" s="156"/>
      <c r="G19" s="159">
        <f t="shared" si="0"/>
        <v>0</v>
      </c>
      <c r="H19" s="255" t="s">
        <v>37</v>
      </c>
    </row>
    <row r="20" spans="1:8" x14ac:dyDescent="0.25">
      <c r="A20" s="161"/>
      <c r="B20" s="161"/>
      <c r="C20" s="82"/>
      <c r="D20" s="91"/>
      <c r="E20" s="16"/>
      <c r="F20" s="160"/>
      <c r="G20" s="159"/>
    </row>
    <row r="21" spans="1:8" x14ac:dyDescent="0.25">
      <c r="A21" s="161"/>
      <c r="B21" s="161"/>
      <c r="C21" s="82"/>
      <c r="D21" s="16"/>
      <c r="E21" s="16"/>
      <c r="F21" s="160"/>
      <c r="G21" s="159"/>
    </row>
    <row r="22" spans="1:8" x14ac:dyDescent="0.25">
      <c r="A22" s="161"/>
      <c r="B22" s="161"/>
      <c r="C22" s="82"/>
      <c r="D22" s="16"/>
      <c r="E22" s="16"/>
      <c r="F22" s="160"/>
      <c r="G22" s="159"/>
    </row>
    <row r="23" spans="1:8" x14ac:dyDescent="0.25">
      <c r="A23" s="136" t="s">
        <v>172</v>
      </c>
      <c r="B23" s="136"/>
      <c r="C23" s="136"/>
      <c r="D23"/>
      <c r="E23" s="154"/>
      <c r="F23" s="166"/>
      <c r="G23" s="141">
        <f>SUM(G5:G22)</f>
        <v>0</v>
      </c>
    </row>
    <row r="24" spans="1:8" x14ac:dyDescent="0.25">
      <c r="D24" s="200"/>
    </row>
    <row r="1048299" spans="4:4" x14ac:dyDescent="0.25">
      <c r="D1048299"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BAFF1-A86C-4258-8196-252DBA13CB28}">
  <dimension ref="A1:H1048317"/>
  <sheetViews>
    <sheetView view="pageBreakPreview" topLeftCell="C1" zoomScale="112" zoomScaleNormal="100" zoomScaleSheetLayoutView="100" workbookViewId="0">
      <selection activeCell="F184" sqref="F184"/>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5484</v>
      </c>
      <c r="B1" s="42"/>
      <c r="C1" s="42"/>
      <c r="D1" s="653" t="s">
        <v>5485</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78"/>
      <c r="G3" s="74"/>
    </row>
    <row r="4" spans="1:8" x14ac:dyDescent="0.25">
      <c r="A4" s="161"/>
      <c r="B4" s="161"/>
      <c r="C4" s="62"/>
      <c r="D4" s="16"/>
      <c r="E4" s="16"/>
      <c r="F4" s="160"/>
      <c r="G4" s="159"/>
    </row>
    <row r="5" spans="1:8" ht="26" x14ac:dyDescent="0.25">
      <c r="A5" s="161" t="s">
        <v>5486</v>
      </c>
      <c r="B5" s="161"/>
      <c r="C5" s="236" t="s">
        <v>5487</v>
      </c>
      <c r="D5" s="129" t="s">
        <v>0</v>
      </c>
      <c r="E5" s="129"/>
      <c r="F5" s="156"/>
      <c r="G5" s="159">
        <f>E5*F5</f>
        <v>0</v>
      </c>
      <c r="H5" s="255" t="s">
        <v>37</v>
      </c>
    </row>
    <row r="6" spans="1:8" ht="26" x14ac:dyDescent="0.25">
      <c r="A6" s="161" t="s">
        <v>5488</v>
      </c>
      <c r="B6" s="161"/>
      <c r="C6" s="236" t="s">
        <v>5489</v>
      </c>
      <c r="D6" s="129" t="s">
        <v>106</v>
      </c>
      <c r="E6" s="129"/>
      <c r="F6" s="156"/>
      <c r="G6" s="159">
        <f>E6*F6</f>
        <v>0</v>
      </c>
      <c r="H6" s="255" t="s">
        <v>37</v>
      </c>
    </row>
    <row r="7" spans="1:8" ht="13" hidden="1" x14ac:dyDescent="0.25">
      <c r="A7" s="161" t="s">
        <v>5490</v>
      </c>
      <c r="B7" s="161"/>
      <c r="C7" s="81" t="s">
        <v>5491</v>
      </c>
      <c r="D7" s="16"/>
      <c r="E7" s="16"/>
      <c r="F7" s="160"/>
      <c r="G7" s="159"/>
    </row>
    <row r="8" spans="1:8" ht="13" hidden="1" x14ac:dyDescent="0.25">
      <c r="A8" s="161"/>
      <c r="B8" s="161" t="s">
        <v>5492</v>
      </c>
      <c r="C8" s="230" t="s">
        <v>5493</v>
      </c>
      <c r="D8" s="129" t="s">
        <v>0</v>
      </c>
      <c r="E8" s="129"/>
      <c r="F8" s="156"/>
      <c r="G8" s="159">
        <f>E8*F8</f>
        <v>0</v>
      </c>
      <c r="H8" s="255" t="s">
        <v>37</v>
      </c>
    </row>
    <row r="9" spans="1:8" ht="26" hidden="1" x14ac:dyDescent="0.25">
      <c r="A9" s="161" t="s">
        <v>5494</v>
      </c>
      <c r="B9" s="161"/>
      <c r="C9" s="236" t="s">
        <v>5495</v>
      </c>
      <c r="D9" s="91"/>
      <c r="E9" s="16"/>
      <c r="F9" s="160"/>
      <c r="G9" s="159"/>
    </row>
    <row r="10" spans="1:8" ht="13" hidden="1" x14ac:dyDescent="0.25">
      <c r="A10" s="161"/>
      <c r="B10" s="161" t="s">
        <v>5496</v>
      </c>
      <c r="C10" s="230" t="s">
        <v>5080</v>
      </c>
      <c r="D10" s="176" t="s">
        <v>106</v>
      </c>
      <c r="E10" s="129"/>
      <c r="F10" s="156"/>
      <c r="G10" s="159">
        <f>E10*F10</f>
        <v>0</v>
      </c>
      <c r="H10" s="255" t="s">
        <v>37</v>
      </c>
    </row>
    <row r="11" spans="1:8" ht="13" hidden="1" x14ac:dyDescent="0.25">
      <c r="A11" s="161"/>
      <c r="B11" s="161" t="s">
        <v>5497</v>
      </c>
      <c r="C11" s="230" t="s">
        <v>5082</v>
      </c>
      <c r="D11" s="129" t="s">
        <v>106</v>
      </c>
      <c r="E11" s="129"/>
      <c r="F11" s="156"/>
      <c r="G11" s="159">
        <f>E11*F11</f>
        <v>0</v>
      </c>
      <c r="H11" s="255" t="s">
        <v>37</v>
      </c>
    </row>
    <row r="12" spans="1:8" ht="39" hidden="1" x14ac:dyDescent="0.25">
      <c r="A12" s="161" t="s">
        <v>5498</v>
      </c>
      <c r="B12" s="161"/>
      <c r="C12" s="236" t="s">
        <v>5499</v>
      </c>
      <c r="D12" s="16"/>
      <c r="E12" s="16"/>
      <c r="F12" s="160"/>
      <c r="G12" s="159"/>
    </row>
    <row r="13" spans="1:8" ht="13" hidden="1" x14ac:dyDescent="0.25">
      <c r="A13" s="161"/>
      <c r="B13" s="161" t="s">
        <v>5500</v>
      </c>
      <c r="C13" s="230" t="s">
        <v>5501</v>
      </c>
      <c r="D13" s="129" t="s">
        <v>106</v>
      </c>
      <c r="E13" s="129"/>
      <c r="F13" s="156"/>
      <c r="G13" s="159">
        <f>E13*F13</f>
        <v>0</v>
      </c>
      <c r="H13" s="255" t="s">
        <v>37</v>
      </c>
    </row>
    <row r="14" spans="1:8" ht="13" hidden="1" x14ac:dyDescent="0.25">
      <c r="A14" s="161"/>
      <c r="B14" s="161" t="s">
        <v>5502</v>
      </c>
      <c r="C14" s="230" t="s">
        <v>5082</v>
      </c>
      <c r="D14" s="129" t="s">
        <v>106</v>
      </c>
      <c r="E14" s="129"/>
      <c r="F14" s="156"/>
      <c r="G14" s="159">
        <f>E14*F14</f>
        <v>0</v>
      </c>
      <c r="H14" s="255" t="s">
        <v>37</v>
      </c>
    </row>
    <row r="15" spans="1:8" ht="13" hidden="1" x14ac:dyDescent="0.25">
      <c r="A15" s="161" t="s">
        <v>5503</v>
      </c>
      <c r="B15" s="161"/>
      <c r="C15" s="236" t="s">
        <v>5504</v>
      </c>
      <c r="D15" s="176" t="s">
        <v>0</v>
      </c>
      <c r="E15" s="129"/>
      <c r="F15" s="156"/>
      <c r="G15" s="159">
        <f>E15*F15</f>
        <v>0</v>
      </c>
      <c r="H15" s="255" t="s">
        <v>37</v>
      </c>
    </row>
    <row r="16" spans="1:8" ht="26" hidden="1" x14ac:dyDescent="0.25">
      <c r="A16" s="161" t="s">
        <v>5505</v>
      </c>
      <c r="B16" s="161"/>
      <c r="C16" s="236" t="s">
        <v>5506</v>
      </c>
      <c r="D16" s="129" t="s">
        <v>1737</v>
      </c>
      <c r="E16" s="129"/>
      <c r="F16" s="156"/>
      <c r="G16" s="159">
        <f>E16*F16</f>
        <v>0</v>
      </c>
      <c r="H16" s="255" t="s">
        <v>37</v>
      </c>
    </row>
    <row r="17" spans="1:8" ht="26" hidden="1" x14ac:dyDescent="0.25">
      <c r="A17" s="161" t="s">
        <v>5507</v>
      </c>
      <c r="B17" s="161"/>
      <c r="C17" s="236" t="s">
        <v>5508</v>
      </c>
      <c r="D17" s="129" t="s">
        <v>106</v>
      </c>
      <c r="E17" s="129"/>
      <c r="F17" s="156"/>
      <c r="G17" s="159">
        <f>E17*F17</f>
        <v>0</v>
      </c>
      <c r="H17" s="255" t="s">
        <v>37</v>
      </c>
    </row>
    <row r="18" spans="1:8" ht="26" hidden="1" x14ac:dyDescent="0.25">
      <c r="A18" s="161" t="s">
        <v>5509</v>
      </c>
      <c r="B18" s="161"/>
      <c r="C18" s="236" t="s">
        <v>5510</v>
      </c>
      <c r="D18" s="91"/>
      <c r="E18" s="16"/>
      <c r="F18" s="160"/>
      <c r="G18" s="159"/>
      <c r="H18" s="255" t="s">
        <v>37</v>
      </c>
    </row>
    <row r="19" spans="1:8" hidden="1" x14ac:dyDescent="0.25">
      <c r="A19" s="161"/>
      <c r="B19" s="161" t="s">
        <v>5511</v>
      </c>
      <c r="C19" s="230" t="s">
        <v>5512</v>
      </c>
      <c r="D19" s="129" t="s">
        <v>106</v>
      </c>
      <c r="E19" s="129"/>
      <c r="F19" s="156"/>
      <c r="G19" s="159">
        <f>E19*F19</f>
        <v>0</v>
      </c>
    </row>
    <row r="20" spans="1:8" hidden="1" x14ac:dyDescent="0.25">
      <c r="A20" s="161"/>
      <c r="B20" s="161" t="s">
        <v>5513</v>
      </c>
      <c r="C20" s="230" t="s">
        <v>5514</v>
      </c>
      <c r="D20" s="176" t="s">
        <v>106</v>
      </c>
      <c r="E20" s="129"/>
      <c r="F20" s="156"/>
      <c r="G20" s="159">
        <f>E20*F20</f>
        <v>0</v>
      </c>
    </row>
    <row r="21" spans="1:8" ht="26" hidden="1" x14ac:dyDescent="0.25">
      <c r="A21" s="161" t="s">
        <v>5515</v>
      </c>
      <c r="B21" s="161"/>
      <c r="C21" s="236" t="s">
        <v>5516</v>
      </c>
      <c r="D21" s="129" t="s">
        <v>106</v>
      </c>
      <c r="E21" s="129"/>
      <c r="F21" s="156"/>
      <c r="G21" s="159">
        <f>E21*F21</f>
        <v>0</v>
      </c>
      <c r="H21" s="255" t="s">
        <v>37</v>
      </c>
    </row>
    <row r="22" spans="1:8" ht="26" hidden="1" x14ac:dyDescent="0.25">
      <c r="A22" s="161" t="s">
        <v>5517</v>
      </c>
      <c r="B22" s="161"/>
      <c r="C22" s="236" t="s">
        <v>5518</v>
      </c>
      <c r="D22" s="129" t="s">
        <v>106</v>
      </c>
      <c r="E22" s="129"/>
      <c r="F22" s="156"/>
      <c r="G22" s="159">
        <f>E22*F22</f>
        <v>0</v>
      </c>
      <c r="H22" s="255" t="s">
        <v>37</v>
      </c>
    </row>
    <row r="23" spans="1:8" ht="13" hidden="1" x14ac:dyDescent="0.25">
      <c r="A23" s="161" t="s">
        <v>5519</v>
      </c>
      <c r="B23" s="161"/>
      <c r="C23" s="236" t="s">
        <v>5520</v>
      </c>
      <c r="D23" s="16"/>
      <c r="E23" s="16"/>
      <c r="F23" s="160"/>
      <c r="G23" s="159"/>
    </row>
    <row r="24" spans="1:8" ht="13" hidden="1" x14ac:dyDescent="0.25">
      <c r="A24" s="161"/>
      <c r="B24" s="86" t="s">
        <v>5521</v>
      </c>
      <c r="C24" s="230" t="s">
        <v>5522</v>
      </c>
      <c r="D24" s="129" t="s">
        <v>106</v>
      </c>
      <c r="E24" s="129"/>
      <c r="F24" s="156"/>
      <c r="G24" s="159">
        <f>E24*F24</f>
        <v>0</v>
      </c>
      <c r="H24" s="255" t="s">
        <v>37</v>
      </c>
    </row>
    <row r="25" spans="1:8" ht="13" hidden="1" x14ac:dyDescent="0.25">
      <c r="A25" s="161"/>
      <c r="B25" s="161" t="s">
        <v>5523</v>
      </c>
      <c r="C25" s="230" t="s">
        <v>5524</v>
      </c>
      <c r="D25" s="129" t="s">
        <v>106</v>
      </c>
      <c r="E25" s="129"/>
      <c r="F25" s="156"/>
      <c r="G25" s="159">
        <f>E25*F25</f>
        <v>0</v>
      </c>
      <c r="H25" s="255" t="s">
        <v>37</v>
      </c>
    </row>
    <row r="26" spans="1:8" ht="26" hidden="1" x14ac:dyDescent="0.25">
      <c r="A26" s="161" t="s">
        <v>5525</v>
      </c>
      <c r="B26" s="161"/>
      <c r="C26" s="236" t="s">
        <v>5526</v>
      </c>
      <c r="D26" s="129" t="s">
        <v>106</v>
      </c>
      <c r="E26" s="129"/>
      <c r="F26" s="156"/>
      <c r="G26" s="159">
        <f>E26*F26</f>
        <v>0</v>
      </c>
      <c r="H26" s="255" t="s">
        <v>37</v>
      </c>
    </row>
    <row r="27" spans="1:8" ht="13" hidden="1" x14ac:dyDescent="0.25">
      <c r="A27" s="161" t="s">
        <v>5527</v>
      </c>
      <c r="B27" s="161"/>
      <c r="C27" s="236" t="s">
        <v>5528</v>
      </c>
      <c r="D27" s="16"/>
      <c r="E27" s="16"/>
      <c r="F27" s="160"/>
      <c r="G27" s="159"/>
    </row>
    <row r="28" spans="1:8" hidden="1" x14ac:dyDescent="0.25">
      <c r="A28" s="161"/>
      <c r="B28" s="161" t="s">
        <v>5529</v>
      </c>
      <c r="C28" s="230" t="s">
        <v>5530</v>
      </c>
      <c r="D28" s="176" t="s">
        <v>106</v>
      </c>
      <c r="E28" s="129"/>
      <c r="F28" s="156"/>
      <c r="G28" s="159">
        <f>E28*F28</f>
        <v>0</v>
      </c>
    </row>
    <row r="29" spans="1:8" hidden="1" x14ac:dyDescent="0.25">
      <c r="A29" s="161"/>
      <c r="B29" s="161" t="s">
        <v>5531</v>
      </c>
      <c r="C29" s="230" t="s">
        <v>5532</v>
      </c>
      <c r="D29" s="129" t="s">
        <v>106</v>
      </c>
      <c r="E29" s="129"/>
      <c r="F29" s="156"/>
      <c r="G29" s="159">
        <f>E29*F29</f>
        <v>0</v>
      </c>
    </row>
    <row r="30" spans="1:8" ht="13" hidden="1" x14ac:dyDescent="0.25">
      <c r="A30" s="161" t="s">
        <v>5533</v>
      </c>
      <c r="B30" s="161"/>
      <c r="C30" s="236" t="s">
        <v>5534</v>
      </c>
      <c r="D30" s="16"/>
      <c r="E30" s="16"/>
      <c r="F30" s="160"/>
      <c r="G30" s="159"/>
    </row>
    <row r="31" spans="1:8" ht="13" hidden="1" x14ac:dyDescent="0.25">
      <c r="A31" s="161"/>
      <c r="B31" s="161" t="s">
        <v>5535</v>
      </c>
      <c r="C31" s="230" t="s">
        <v>5536</v>
      </c>
      <c r="D31" s="129" t="s">
        <v>0</v>
      </c>
      <c r="E31" s="129"/>
      <c r="F31" s="156"/>
      <c r="G31" s="159">
        <f>E31*F31</f>
        <v>0</v>
      </c>
      <c r="H31" s="255" t="s">
        <v>37</v>
      </c>
    </row>
    <row r="32" spans="1:8" ht="13" hidden="1" x14ac:dyDescent="0.25">
      <c r="A32" s="161"/>
      <c r="B32" s="161" t="s">
        <v>5537</v>
      </c>
      <c r="C32" s="230" t="s">
        <v>5536</v>
      </c>
      <c r="D32" s="129" t="s">
        <v>106</v>
      </c>
      <c r="E32" s="129"/>
      <c r="F32" s="156"/>
      <c r="G32" s="159">
        <f>E32*F32</f>
        <v>0</v>
      </c>
      <c r="H32" s="255" t="s">
        <v>37</v>
      </c>
    </row>
    <row r="33" spans="1:8" ht="14.5" hidden="1" x14ac:dyDescent="0.25">
      <c r="A33" s="161"/>
      <c r="B33" s="161" t="s">
        <v>5538</v>
      </c>
      <c r="C33" s="230" t="s">
        <v>5536</v>
      </c>
      <c r="D33" s="129" t="s">
        <v>1737</v>
      </c>
      <c r="E33" s="129"/>
      <c r="F33" s="156"/>
      <c r="G33" s="159">
        <f>E33*F33</f>
        <v>0</v>
      </c>
      <c r="H33" s="255" t="s">
        <v>37</v>
      </c>
    </row>
    <row r="34" spans="1:8" ht="13" hidden="1" x14ac:dyDescent="0.25">
      <c r="A34" s="161" t="s">
        <v>5539</v>
      </c>
      <c r="B34" s="161"/>
      <c r="C34" s="81" t="s">
        <v>5540</v>
      </c>
      <c r="D34" s="16"/>
      <c r="E34" s="16"/>
      <c r="F34" s="160"/>
      <c r="G34" s="159"/>
    </row>
    <row r="35" spans="1:8" ht="13" hidden="1" x14ac:dyDescent="0.25">
      <c r="A35" s="161"/>
      <c r="B35" s="161" t="s">
        <v>5541</v>
      </c>
      <c r="C35" s="230" t="s">
        <v>5536</v>
      </c>
      <c r="D35" s="129" t="s">
        <v>0</v>
      </c>
      <c r="E35" s="129"/>
      <c r="F35" s="156"/>
      <c r="G35" s="159">
        <f>E35*F35</f>
        <v>0</v>
      </c>
      <c r="H35" s="255" t="s">
        <v>37</v>
      </c>
    </row>
    <row r="36" spans="1:8" ht="14.5" hidden="1" x14ac:dyDescent="0.25">
      <c r="A36" s="161"/>
      <c r="B36" s="161" t="s">
        <v>5542</v>
      </c>
      <c r="C36" s="230" t="s">
        <v>5536</v>
      </c>
      <c r="D36" s="129" t="s">
        <v>1737</v>
      </c>
      <c r="E36" s="129"/>
      <c r="F36" s="156"/>
      <c r="G36" s="159">
        <f>E36*F36</f>
        <v>0</v>
      </c>
      <c r="H36" s="255" t="s">
        <v>37</v>
      </c>
    </row>
    <row r="37" spans="1:8" ht="13" hidden="1" x14ac:dyDescent="0.25">
      <c r="A37" s="161" t="s">
        <v>5543</v>
      </c>
      <c r="B37" s="161"/>
      <c r="C37" s="236" t="s">
        <v>5544</v>
      </c>
      <c r="D37" s="129" t="s">
        <v>86</v>
      </c>
      <c r="E37" s="16" t="s">
        <v>87</v>
      </c>
      <c r="F37" s="16" t="s">
        <v>88</v>
      </c>
      <c r="G37" s="157"/>
      <c r="H37" s="255" t="s">
        <v>37</v>
      </c>
    </row>
    <row r="38" spans="1:8" x14ac:dyDescent="0.25">
      <c r="A38" s="161"/>
      <c r="B38" s="161"/>
      <c r="C38" s="82"/>
      <c r="D38" s="91"/>
      <c r="E38" s="16"/>
      <c r="F38" s="160"/>
      <c r="G38" s="159"/>
    </row>
    <row r="39" spans="1:8" x14ac:dyDescent="0.25">
      <c r="A39" s="161"/>
      <c r="B39" s="161"/>
      <c r="C39" s="82"/>
      <c r="D39" s="91"/>
      <c r="E39" s="16"/>
      <c r="F39" s="160"/>
      <c r="G39" s="159"/>
    </row>
    <row r="40" spans="1:8" ht="13" x14ac:dyDescent="0.25">
      <c r="A40" s="161"/>
      <c r="B40" s="161"/>
      <c r="C40" s="81"/>
      <c r="D40" s="16"/>
      <c r="E40" s="16"/>
      <c r="F40" s="160"/>
      <c r="G40" s="159"/>
    </row>
    <row r="41" spans="1:8" x14ac:dyDescent="0.25">
      <c r="A41" s="136" t="s">
        <v>172</v>
      </c>
      <c r="B41" s="136"/>
      <c r="C41" s="136"/>
      <c r="D41"/>
      <c r="E41" s="154"/>
      <c r="F41" s="166"/>
      <c r="G41" s="141">
        <f>SUM(G5:G40)</f>
        <v>0</v>
      </c>
    </row>
    <row r="42" spans="1:8" x14ac:dyDescent="0.25">
      <c r="D42" s="200"/>
    </row>
    <row r="1048317" spans="4:4" x14ac:dyDescent="0.25">
      <c r="D1048317"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3C140-014B-4EE8-82A3-CA72B512589B}">
  <dimension ref="A1:H1048291"/>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5545</v>
      </c>
      <c r="B1" s="42"/>
      <c r="C1" s="42"/>
      <c r="D1" s="653" t="s">
        <v>5546</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6"/>
      <c r="G3" s="74"/>
    </row>
    <row r="4" spans="1:8" x14ac:dyDescent="0.25">
      <c r="A4" s="161"/>
      <c r="B4" s="161"/>
      <c r="C4" s="62"/>
      <c r="D4" s="16"/>
      <c r="E4" s="16"/>
      <c r="F4" s="16"/>
      <c r="G4" s="159"/>
    </row>
    <row r="5" spans="1:8" ht="13" x14ac:dyDescent="0.25">
      <c r="A5" s="161" t="s">
        <v>5547</v>
      </c>
      <c r="B5" s="161"/>
      <c r="C5" s="81" t="s">
        <v>5548</v>
      </c>
      <c r="D5" s="16"/>
      <c r="E5" s="16"/>
      <c r="F5" s="16"/>
      <c r="G5" s="159"/>
    </row>
    <row r="6" spans="1:8" ht="25.5" x14ac:dyDescent="0.25">
      <c r="A6" s="161"/>
      <c r="B6" s="161" t="s">
        <v>5549</v>
      </c>
      <c r="C6" s="230" t="s">
        <v>5550</v>
      </c>
      <c r="D6" s="129" t="s">
        <v>42</v>
      </c>
      <c r="E6" s="16" t="s">
        <v>43</v>
      </c>
      <c r="F6" s="16" t="s">
        <v>44</v>
      </c>
      <c r="G6" s="157"/>
      <c r="H6" s="255" t="s">
        <v>37</v>
      </c>
    </row>
    <row r="7" spans="1:8" x14ac:dyDescent="0.25">
      <c r="A7" s="161"/>
      <c r="B7" s="161" t="s">
        <v>5551</v>
      </c>
      <c r="C7" s="230" t="s">
        <v>5552</v>
      </c>
      <c r="D7" s="129" t="s">
        <v>42</v>
      </c>
      <c r="E7" s="16" t="s">
        <v>43</v>
      </c>
      <c r="F7" s="16" t="s">
        <v>44</v>
      </c>
      <c r="G7" s="157"/>
    </row>
    <row r="8" spans="1:8" ht="13" x14ac:dyDescent="0.25">
      <c r="A8" s="161" t="s">
        <v>5553</v>
      </c>
      <c r="B8" s="161"/>
      <c r="C8" s="236" t="s">
        <v>5554</v>
      </c>
      <c r="D8" s="16"/>
      <c r="E8" s="16"/>
      <c r="F8" s="16"/>
      <c r="G8" s="159"/>
    </row>
    <row r="9" spans="1:8" ht="25.5" x14ac:dyDescent="0.25">
      <c r="A9" s="161"/>
      <c r="B9" s="161" t="s">
        <v>5555</v>
      </c>
      <c r="C9" s="230" t="s">
        <v>5556</v>
      </c>
      <c r="D9" s="176" t="s">
        <v>42</v>
      </c>
      <c r="E9" s="16" t="s">
        <v>43</v>
      </c>
      <c r="F9" s="16" t="s">
        <v>44</v>
      </c>
      <c r="G9" s="157"/>
      <c r="H9" s="255" t="s">
        <v>37</v>
      </c>
    </row>
    <row r="10" spans="1:8" ht="25" x14ac:dyDescent="0.25">
      <c r="A10" s="161"/>
      <c r="B10" s="161" t="s">
        <v>5557</v>
      </c>
      <c r="C10" s="230" t="s">
        <v>5558</v>
      </c>
      <c r="D10" s="176" t="s">
        <v>42</v>
      </c>
      <c r="E10" s="16" t="s">
        <v>43</v>
      </c>
      <c r="F10" s="16" t="s">
        <v>44</v>
      </c>
      <c r="G10" s="157"/>
    </row>
    <row r="11" spans="1:8" ht="26" x14ac:dyDescent="0.25">
      <c r="A11" s="161" t="s">
        <v>5559</v>
      </c>
      <c r="B11" s="161"/>
      <c r="C11" s="236" t="s">
        <v>5560</v>
      </c>
      <c r="D11" s="129" t="s">
        <v>106</v>
      </c>
      <c r="E11" s="129"/>
      <c r="F11" s="156"/>
      <c r="G11" s="159">
        <f>E11*F11</f>
        <v>0</v>
      </c>
      <c r="H11" s="255" t="s">
        <v>37</v>
      </c>
    </row>
    <row r="12" spans="1:8" ht="13" x14ac:dyDescent="0.25">
      <c r="A12" s="161"/>
      <c r="B12" s="161"/>
      <c r="C12" s="81"/>
      <c r="D12" s="16"/>
      <c r="E12" s="16"/>
      <c r="F12" s="16"/>
      <c r="G12" s="159"/>
    </row>
    <row r="13" spans="1:8" x14ac:dyDescent="0.25">
      <c r="A13" s="161"/>
      <c r="B13" s="161"/>
      <c r="C13" s="82"/>
      <c r="D13" s="16"/>
      <c r="E13" s="16"/>
      <c r="F13" s="16"/>
      <c r="G13" s="159"/>
    </row>
    <row r="14" spans="1:8" x14ac:dyDescent="0.25">
      <c r="A14" s="161"/>
      <c r="B14" s="161"/>
      <c r="C14" s="82"/>
      <c r="D14" s="16"/>
      <c r="E14" s="16"/>
      <c r="F14" s="16"/>
      <c r="G14" s="159"/>
    </row>
    <row r="15" spans="1:8" x14ac:dyDescent="0.25">
      <c r="A15" s="136" t="s">
        <v>172</v>
      </c>
      <c r="B15" s="136"/>
      <c r="C15" s="136"/>
      <c r="D15"/>
      <c r="E15" s="154"/>
      <c r="F15" s="154"/>
      <c r="G15" s="141">
        <f>SUM(G5:G14)</f>
        <v>0</v>
      </c>
    </row>
    <row r="16" spans="1:8" x14ac:dyDescent="0.25">
      <c r="D16" s="200"/>
    </row>
    <row r="1048291" spans="4:4" x14ac:dyDescent="0.25">
      <c r="D1048291" s="53"/>
    </row>
  </sheetData>
  <mergeCells count="1">
    <mergeCell ref="D1:G1"/>
  </mergeCells>
  <phoneticPr fontId="8" type="noConversion"/>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8556F-7607-4967-BF88-73DD010E4EF1}">
  <dimension ref="A1:H1048286"/>
  <sheetViews>
    <sheetView view="pageBreakPreview" zoomScaleNormal="100" zoomScaleSheetLayoutView="100" workbookViewId="0">
      <selection activeCell="D1" sqref="D1:G1"/>
    </sheetView>
  </sheetViews>
  <sheetFormatPr defaultColWidth="8.81640625" defaultRowHeight="12.5" x14ac:dyDescent="0.25"/>
  <cols>
    <col min="1" max="1" width="9.6328125" style="43" customWidth="1"/>
    <col min="2" max="2" width="11.1796875" style="43" customWidth="1"/>
    <col min="3" max="3" width="40.6328125" style="43" customWidth="1"/>
    <col min="4" max="4" width="25.453125" style="43" bestFit="1" customWidth="1"/>
    <col min="5" max="7" width="20.6328125" style="43" customWidth="1"/>
    <col min="8" max="256" width="9.1796875" style="43"/>
    <col min="257" max="257" width="9.36328125" style="43" customWidth="1"/>
    <col min="258" max="258" width="6.6328125" style="43" customWidth="1"/>
    <col min="259" max="259" width="40.6328125" style="43" customWidth="1"/>
    <col min="260" max="263" width="9.36328125" style="43" customWidth="1"/>
    <col min="264" max="512" width="9.1796875" style="43"/>
    <col min="513" max="513" width="9.36328125" style="43" customWidth="1"/>
    <col min="514" max="514" width="6.6328125" style="43" customWidth="1"/>
    <col min="515" max="515" width="40.6328125" style="43" customWidth="1"/>
    <col min="516" max="519" width="9.36328125" style="43" customWidth="1"/>
    <col min="520" max="768" width="9.1796875" style="43"/>
    <col min="769" max="769" width="9.36328125" style="43" customWidth="1"/>
    <col min="770" max="770" width="6.6328125" style="43" customWidth="1"/>
    <col min="771" max="771" width="40.6328125" style="43" customWidth="1"/>
    <col min="772" max="775" width="9.36328125" style="43" customWidth="1"/>
    <col min="776" max="1024" width="9.1796875" style="43"/>
    <col min="1025" max="1025" width="9.36328125" style="43" customWidth="1"/>
    <col min="1026" max="1026" width="6.6328125" style="43" customWidth="1"/>
    <col min="1027" max="1027" width="40.6328125" style="43" customWidth="1"/>
    <col min="1028" max="1031" width="9.36328125" style="43" customWidth="1"/>
    <col min="1032" max="1280" width="9.1796875" style="43"/>
    <col min="1281" max="1281" width="9.36328125" style="43" customWidth="1"/>
    <col min="1282" max="1282" width="6.6328125" style="43" customWidth="1"/>
    <col min="1283" max="1283" width="40.6328125" style="43" customWidth="1"/>
    <col min="1284" max="1287" width="9.36328125" style="43" customWidth="1"/>
    <col min="1288" max="1536" width="9.1796875" style="43"/>
    <col min="1537" max="1537" width="9.36328125" style="43" customWidth="1"/>
    <col min="1538" max="1538" width="6.6328125" style="43" customWidth="1"/>
    <col min="1539" max="1539" width="40.6328125" style="43" customWidth="1"/>
    <col min="1540" max="1543" width="9.36328125" style="43" customWidth="1"/>
    <col min="1544" max="1792" width="9.1796875" style="43"/>
    <col min="1793" max="1793" width="9.36328125" style="43" customWidth="1"/>
    <col min="1794" max="1794" width="6.6328125" style="43" customWidth="1"/>
    <col min="1795" max="1795" width="40.6328125" style="43" customWidth="1"/>
    <col min="1796" max="1799" width="9.36328125" style="43" customWidth="1"/>
    <col min="1800" max="2048" width="9.1796875" style="43"/>
    <col min="2049" max="2049" width="9.36328125" style="43" customWidth="1"/>
    <col min="2050" max="2050" width="6.6328125" style="43" customWidth="1"/>
    <col min="2051" max="2051" width="40.6328125" style="43" customWidth="1"/>
    <col min="2052" max="2055" width="9.36328125" style="43" customWidth="1"/>
    <col min="2056" max="2304" width="9.1796875" style="43"/>
    <col min="2305" max="2305" width="9.36328125" style="43" customWidth="1"/>
    <col min="2306" max="2306" width="6.6328125" style="43" customWidth="1"/>
    <col min="2307" max="2307" width="40.6328125" style="43" customWidth="1"/>
    <col min="2308" max="2311" width="9.36328125" style="43" customWidth="1"/>
    <col min="2312" max="2560" width="9.1796875" style="43"/>
    <col min="2561" max="2561" width="9.36328125" style="43" customWidth="1"/>
    <col min="2562" max="2562" width="6.6328125" style="43" customWidth="1"/>
    <col min="2563" max="2563" width="40.6328125" style="43" customWidth="1"/>
    <col min="2564" max="2567" width="9.36328125" style="43" customWidth="1"/>
    <col min="2568" max="2816" width="9.1796875" style="43"/>
    <col min="2817" max="2817" width="9.36328125" style="43" customWidth="1"/>
    <col min="2818" max="2818" width="6.6328125" style="43" customWidth="1"/>
    <col min="2819" max="2819" width="40.6328125" style="43" customWidth="1"/>
    <col min="2820" max="2823" width="9.36328125" style="43" customWidth="1"/>
    <col min="2824" max="3072" width="9.1796875" style="43"/>
    <col min="3073" max="3073" width="9.36328125" style="43" customWidth="1"/>
    <col min="3074" max="3074" width="6.6328125" style="43" customWidth="1"/>
    <col min="3075" max="3075" width="40.6328125" style="43" customWidth="1"/>
    <col min="3076" max="3079" width="9.36328125" style="43" customWidth="1"/>
    <col min="3080" max="3328" width="9.1796875" style="43"/>
    <col min="3329" max="3329" width="9.36328125" style="43" customWidth="1"/>
    <col min="3330" max="3330" width="6.6328125" style="43" customWidth="1"/>
    <col min="3331" max="3331" width="40.6328125" style="43" customWidth="1"/>
    <col min="3332" max="3335" width="9.36328125" style="43" customWidth="1"/>
    <col min="3336" max="3584" width="9.1796875" style="43"/>
    <col min="3585" max="3585" width="9.36328125" style="43" customWidth="1"/>
    <col min="3586" max="3586" width="6.6328125" style="43" customWidth="1"/>
    <col min="3587" max="3587" width="40.6328125" style="43" customWidth="1"/>
    <col min="3588" max="3591" width="9.36328125" style="43" customWidth="1"/>
    <col min="3592" max="3840" width="9.1796875" style="43"/>
    <col min="3841" max="3841" width="9.36328125" style="43" customWidth="1"/>
    <col min="3842" max="3842" width="6.6328125" style="43" customWidth="1"/>
    <col min="3843" max="3843" width="40.6328125" style="43" customWidth="1"/>
    <col min="3844" max="3847" width="9.36328125" style="43" customWidth="1"/>
    <col min="3848" max="4096" width="9.1796875" style="43"/>
    <col min="4097" max="4097" width="9.36328125" style="43" customWidth="1"/>
    <col min="4098" max="4098" width="6.6328125" style="43" customWidth="1"/>
    <col min="4099" max="4099" width="40.6328125" style="43" customWidth="1"/>
    <col min="4100" max="4103" width="9.36328125" style="43" customWidth="1"/>
    <col min="4104" max="4352" width="9.1796875" style="43"/>
    <col min="4353" max="4353" width="9.36328125" style="43" customWidth="1"/>
    <col min="4354" max="4354" width="6.6328125" style="43" customWidth="1"/>
    <col min="4355" max="4355" width="40.6328125" style="43" customWidth="1"/>
    <col min="4356" max="4359" width="9.36328125" style="43" customWidth="1"/>
    <col min="4360" max="4608" width="9.1796875" style="43"/>
    <col min="4609" max="4609" width="9.36328125" style="43" customWidth="1"/>
    <col min="4610" max="4610" width="6.6328125" style="43" customWidth="1"/>
    <col min="4611" max="4611" width="40.6328125" style="43" customWidth="1"/>
    <col min="4612" max="4615" width="9.36328125" style="43" customWidth="1"/>
    <col min="4616" max="4864" width="9.1796875" style="43"/>
    <col min="4865" max="4865" width="9.36328125" style="43" customWidth="1"/>
    <col min="4866" max="4866" width="6.6328125" style="43" customWidth="1"/>
    <col min="4867" max="4867" width="40.6328125" style="43" customWidth="1"/>
    <col min="4868" max="4871" width="9.36328125" style="43" customWidth="1"/>
    <col min="4872" max="5120" width="9.1796875" style="43"/>
    <col min="5121" max="5121" width="9.36328125" style="43" customWidth="1"/>
    <col min="5122" max="5122" width="6.6328125" style="43" customWidth="1"/>
    <col min="5123" max="5123" width="40.6328125" style="43" customWidth="1"/>
    <col min="5124" max="5127" width="9.36328125" style="43" customWidth="1"/>
    <col min="5128" max="5376" width="9.1796875" style="43"/>
    <col min="5377" max="5377" width="9.36328125" style="43" customWidth="1"/>
    <col min="5378" max="5378" width="6.6328125" style="43" customWidth="1"/>
    <col min="5379" max="5379" width="40.6328125" style="43" customWidth="1"/>
    <col min="5380" max="5383" width="9.36328125" style="43" customWidth="1"/>
    <col min="5384" max="5632" width="9.1796875" style="43"/>
    <col min="5633" max="5633" width="9.36328125" style="43" customWidth="1"/>
    <col min="5634" max="5634" width="6.6328125" style="43" customWidth="1"/>
    <col min="5635" max="5635" width="40.6328125" style="43" customWidth="1"/>
    <col min="5636" max="5639" width="9.36328125" style="43" customWidth="1"/>
    <col min="5640" max="5888" width="9.1796875" style="43"/>
    <col min="5889" max="5889" width="9.36328125" style="43" customWidth="1"/>
    <col min="5890" max="5890" width="6.6328125" style="43" customWidth="1"/>
    <col min="5891" max="5891" width="40.6328125" style="43" customWidth="1"/>
    <col min="5892" max="5895" width="9.36328125" style="43" customWidth="1"/>
    <col min="5896" max="6144" width="9.1796875" style="43"/>
    <col min="6145" max="6145" width="9.36328125" style="43" customWidth="1"/>
    <col min="6146" max="6146" width="6.6328125" style="43" customWidth="1"/>
    <col min="6147" max="6147" width="40.6328125" style="43" customWidth="1"/>
    <col min="6148" max="6151" width="9.36328125" style="43" customWidth="1"/>
    <col min="6152" max="6400" width="9.1796875" style="43"/>
    <col min="6401" max="6401" width="9.36328125" style="43" customWidth="1"/>
    <col min="6402" max="6402" width="6.6328125" style="43" customWidth="1"/>
    <col min="6403" max="6403" width="40.6328125" style="43" customWidth="1"/>
    <col min="6404" max="6407" width="9.36328125" style="43" customWidth="1"/>
    <col min="6408" max="6656" width="9.1796875" style="43"/>
    <col min="6657" max="6657" width="9.36328125" style="43" customWidth="1"/>
    <col min="6658" max="6658" width="6.6328125" style="43" customWidth="1"/>
    <col min="6659" max="6659" width="40.6328125" style="43" customWidth="1"/>
    <col min="6660" max="6663" width="9.36328125" style="43" customWidth="1"/>
    <col min="6664" max="6912" width="9.1796875" style="43"/>
    <col min="6913" max="6913" width="9.36328125" style="43" customWidth="1"/>
    <col min="6914" max="6914" width="6.6328125" style="43" customWidth="1"/>
    <col min="6915" max="6915" width="40.6328125" style="43" customWidth="1"/>
    <col min="6916" max="6919" width="9.36328125" style="43" customWidth="1"/>
    <col min="6920" max="7168" width="9.1796875" style="43"/>
    <col min="7169" max="7169" width="9.36328125" style="43" customWidth="1"/>
    <col min="7170" max="7170" width="6.6328125" style="43" customWidth="1"/>
    <col min="7171" max="7171" width="40.6328125" style="43" customWidth="1"/>
    <col min="7172" max="7175" width="9.36328125" style="43" customWidth="1"/>
    <col min="7176" max="7424" width="9.1796875" style="43"/>
    <col min="7425" max="7425" width="9.36328125" style="43" customWidth="1"/>
    <col min="7426" max="7426" width="6.6328125" style="43" customWidth="1"/>
    <col min="7427" max="7427" width="40.6328125" style="43" customWidth="1"/>
    <col min="7428" max="7431" width="9.36328125" style="43" customWidth="1"/>
    <col min="7432" max="7680" width="9.1796875" style="43"/>
    <col min="7681" max="7681" width="9.36328125" style="43" customWidth="1"/>
    <col min="7682" max="7682" width="6.6328125" style="43" customWidth="1"/>
    <col min="7683" max="7683" width="40.6328125" style="43" customWidth="1"/>
    <col min="7684" max="7687" width="9.36328125" style="43" customWidth="1"/>
    <col min="7688" max="7936" width="9.1796875" style="43"/>
    <col min="7937" max="7937" width="9.36328125" style="43" customWidth="1"/>
    <col min="7938" max="7938" width="6.6328125" style="43" customWidth="1"/>
    <col min="7939" max="7939" width="40.6328125" style="43" customWidth="1"/>
    <col min="7940" max="7943" width="9.36328125" style="43" customWidth="1"/>
    <col min="7944" max="8192" width="9.1796875" style="43"/>
    <col min="8193" max="8193" width="9.36328125" style="43" customWidth="1"/>
    <col min="8194" max="8194" width="6.6328125" style="43" customWidth="1"/>
    <col min="8195" max="8195" width="40.6328125" style="43" customWidth="1"/>
    <col min="8196" max="8199" width="9.36328125" style="43" customWidth="1"/>
    <col min="8200" max="8448" width="9.1796875" style="43"/>
    <col min="8449" max="8449" width="9.36328125" style="43" customWidth="1"/>
    <col min="8450" max="8450" width="6.6328125" style="43" customWidth="1"/>
    <col min="8451" max="8451" width="40.6328125" style="43" customWidth="1"/>
    <col min="8452" max="8455" width="9.36328125" style="43" customWidth="1"/>
    <col min="8456" max="8704" width="9.1796875" style="43"/>
    <col min="8705" max="8705" width="9.36328125" style="43" customWidth="1"/>
    <col min="8706" max="8706" width="6.6328125" style="43" customWidth="1"/>
    <col min="8707" max="8707" width="40.6328125" style="43" customWidth="1"/>
    <col min="8708" max="8711" width="9.36328125" style="43" customWidth="1"/>
    <col min="8712" max="8960" width="9.1796875" style="43"/>
    <col min="8961" max="8961" width="9.36328125" style="43" customWidth="1"/>
    <col min="8962" max="8962" width="6.6328125" style="43" customWidth="1"/>
    <col min="8963" max="8963" width="40.6328125" style="43" customWidth="1"/>
    <col min="8964" max="8967" width="9.36328125" style="43" customWidth="1"/>
    <col min="8968" max="9216" width="9.1796875" style="43"/>
    <col min="9217" max="9217" width="9.36328125" style="43" customWidth="1"/>
    <col min="9218" max="9218" width="6.6328125" style="43" customWidth="1"/>
    <col min="9219" max="9219" width="40.6328125" style="43" customWidth="1"/>
    <col min="9220" max="9223" width="9.36328125" style="43" customWidth="1"/>
    <col min="9224" max="9472" width="9.1796875" style="43"/>
    <col min="9473" max="9473" width="9.36328125" style="43" customWidth="1"/>
    <col min="9474" max="9474" width="6.6328125" style="43" customWidth="1"/>
    <col min="9475" max="9475" width="40.6328125" style="43" customWidth="1"/>
    <col min="9476" max="9479" width="9.36328125" style="43" customWidth="1"/>
    <col min="9480" max="9728" width="9.1796875" style="43"/>
    <col min="9729" max="9729" width="9.36328125" style="43" customWidth="1"/>
    <col min="9730" max="9730" width="6.6328125" style="43" customWidth="1"/>
    <col min="9731" max="9731" width="40.6328125" style="43" customWidth="1"/>
    <col min="9732" max="9735" width="9.36328125" style="43" customWidth="1"/>
    <col min="9736" max="9984" width="9.1796875" style="43"/>
    <col min="9985" max="9985" width="9.36328125" style="43" customWidth="1"/>
    <col min="9986" max="9986" width="6.6328125" style="43" customWidth="1"/>
    <col min="9987" max="9987" width="40.6328125" style="43" customWidth="1"/>
    <col min="9988" max="9991" width="9.36328125" style="43" customWidth="1"/>
    <col min="9992" max="10240" width="9.1796875" style="43"/>
    <col min="10241" max="10241" width="9.36328125" style="43" customWidth="1"/>
    <col min="10242" max="10242" width="6.6328125" style="43" customWidth="1"/>
    <col min="10243" max="10243" width="40.6328125" style="43" customWidth="1"/>
    <col min="10244" max="10247" width="9.36328125" style="43" customWidth="1"/>
    <col min="10248" max="10496" width="9.1796875" style="43"/>
    <col min="10497" max="10497" width="9.36328125" style="43" customWidth="1"/>
    <col min="10498" max="10498" width="6.6328125" style="43" customWidth="1"/>
    <col min="10499" max="10499" width="40.6328125" style="43" customWidth="1"/>
    <col min="10500" max="10503" width="9.36328125" style="43" customWidth="1"/>
    <col min="10504" max="10752" width="9.1796875" style="43"/>
    <col min="10753" max="10753" width="9.36328125" style="43" customWidth="1"/>
    <col min="10754" max="10754" width="6.6328125" style="43" customWidth="1"/>
    <col min="10755" max="10755" width="40.6328125" style="43" customWidth="1"/>
    <col min="10756" max="10759" width="9.36328125" style="43" customWidth="1"/>
    <col min="10760" max="11008" width="9.1796875" style="43"/>
    <col min="11009" max="11009" width="9.36328125" style="43" customWidth="1"/>
    <col min="11010" max="11010" width="6.6328125" style="43" customWidth="1"/>
    <col min="11011" max="11011" width="40.6328125" style="43" customWidth="1"/>
    <col min="11012" max="11015" width="9.36328125" style="43" customWidth="1"/>
    <col min="11016" max="11264" width="9.1796875" style="43"/>
    <col min="11265" max="11265" width="9.36328125" style="43" customWidth="1"/>
    <col min="11266" max="11266" width="6.6328125" style="43" customWidth="1"/>
    <col min="11267" max="11267" width="40.6328125" style="43" customWidth="1"/>
    <col min="11268" max="11271" width="9.36328125" style="43" customWidth="1"/>
    <col min="11272" max="11520" width="9.1796875" style="43"/>
    <col min="11521" max="11521" width="9.36328125" style="43" customWidth="1"/>
    <col min="11522" max="11522" width="6.6328125" style="43" customWidth="1"/>
    <col min="11523" max="11523" width="40.6328125" style="43" customWidth="1"/>
    <col min="11524" max="11527" width="9.36328125" style="43" customWidth="1"/>
    <col min="11528" max="11776" width="9.1796875" style="43"/>
    <col min="11777" max="11777" width="9.36328125" style="43" customWidth="1"/>
    <col min="11778" max="11778" width="6.6328125" style="43" customWidth="1"/>
    <col min="11779" max="11779" width="40.6328125" style="43" customWidth="1"/>
    <col min="11780" max="11783" width="9.36328125" style="43" customWidth="1"/>
    <col min="11784" max="12032" width="9.1796875" style="43"/>
    <col min="12033" max="12033" width="9.36328125" style="43" customWidth="1"/>
    <col min="12034" max="12034" width="6.6328125" style="43" customWidth="1"/>
    <col min="12035" max="12035" width="40.6328125" style="43" customWidth="1"/>
    <col min="12036" max="12039" width="9.36328125" style="43" customWidth="1"/>
    <col min="12040" max="12288" width="9.1796875" style="43"/>
    <col min="12289" max="12289" width="9.36328125" style="43" customWidth="1"/>
    <col min="12290" max="12290" width="6.6328125" style="43" customWidth="1"/>
    <col min="12291" max="12291" width="40.6328125" style="43" customWidth="1"/>
    <col min="12292" max="12295" width="9.36328125" style="43" customWidth="1"/>
    <col min="12296" max="12544" width="9.1796875" style="43"/>
    <col min="12545" max="12545" width="9.36328125" style="43" customWidth="1"/>
    <col min="12546" max="12546" width="6.6328125" style="43" customWidth="1"/>
    <col min="12547" max="12547" width="40.6328125" style="43" customWidth="1"/>
    <col min="12548" max="12551" width="9.36328125" style="43" customWidth="1"/>
    <col min="12552" max="12800" width="9.1796875" style="43"/>
    <col min="12801" max="12801" width="9.36328125" style="43" customWidth="1"/>
    <col min="12802" max="12802" width="6.6328125" style="43" customWidth="1"/>
    <col min="12803" max="12803" width="40.6328125" style="43" customWidth="1"/>
    <col min="12804" max="12807" width="9.36328125" style="43" customWidth="1"/>
    <col min="12808" max="13056" width="9.1796875" style="43"/>
    <col min="13057" max="13057" width="9.36328125" style="43" customWidth="1"/>
    <col min="13058" max="13058" width="6.6328125" style="43" customWidth="1"/>
    <col min="13059" max="13059" width="40.6328125" style="43" customWidth="1"/>
    <col min="13060" max="13063" width="9.36328125" style="43" customWidth="1"/>
    <col min="13064" max="13312" width="9.1796875" style="43"/>
    <col min="13313" max="13313" width="9.36328125" style="43" customWidth="1"/>
    <col min="13314" max="13314" width="6.6328125" style="43" customWidth="1"/>
    <col min="13315" max="13315" width="40.6328125" style="43" customWidth="1"/>
    <col min="13316" max="13319" width="9.36328125" style="43" customWidth="1"/>
    <col min="13320" max="13568" width="9.1796875" style="43"/>
    <col min="13569" max="13569" width="9.36328125" style="43" customWidth="1"/>
    <col min="13570" max="13570" width="6.6328125" style="43" customWidth="1"/>
    <col min="13571" max="13571" width="40.6328125" style="43" customWidth="1"/>
    <col min="13572" max="13575" width="9.36328125" style="43" customWidth="1"/>
    <col min="13576" max="13824" width="9.1796875" style="43"/>
    <col min="13825" max="13825" width="9.36328125" style="43" customWidth="1"/>
    <col min="13826" max="13826" width="6.6328125" style="43" customWidth="1"/>
    <col min="13827" max="13827" width="40.6328125" style="43" customWidth="1"/>
    <col min="13828" max="13831" width="9.36328125" style="43" customWidth="1"/>
    <col min="13832" max="14080" width="9.1796875" style="43"/>
    <col min="14081" max="14081" width="9.36328125" style="43" customWidth="1"/>
    <col min="14082" max="14082" width="6.6328125" style="43" customWidth="1"/>
    <col min="14083" max="14083" width="40.6328125" style="43" customWidth="1"/>
    <col min="14084" max="14087" width="9.36328125" style="43" customWidth="1"/>
    <col min="14088" max="14336" width="9.1796875" style="43"/>
    <col min="14337" max="14337" width="9.36328125" style="43" customWidth="1"/>
    <col min="14338" max="14338" width="6.6328125" style="43" customWidth="1"/>
    <col min="14339" max="14339" width="40.6328125" style="43" customWidth="1"/>
    <col min="14340" max="14343" width="9.36328125" style="43" customWidth="1"/>
    <col min="14344" max="14592" width="9.1796875" style="43"/>
    <col min="14593" max="14593" width="9.36328125" style="43" customWidth="1"/>
    <col min="14594" max="14594" width="6.6328125" style="43" customWidth="1"/>
    <col min="14595" max="14595" width="40.6328125" style="43" customWidth="1"/>
    <col min="14596" max="14599" width="9.36328125" style="43" customWidth="1"/>
    <col min="14600" max="14848" width="9.1796875" style="43"/>
    <col min="14849" max="14849" width="9.36328125" style="43" customWidth="1"/>
    <col min="14850" max="14850" width="6.6328125" style="43" customWidth="1"/>
    <col min="14851" max="14851" width="40.6328125" style="43" customWidth="1"/>
    <col min="14852" max="14855" width="9.36328125" style="43" customWidth="1"/>
    <col min="14856" max="15104" width="9.1796875" style="43"/>
    <col min="15105" max="15105" width="9.36328125" style="43" customWidth="1"/>
    <col min="15106" max="15106" width="6.6328125" style="43" customWidth="1"/>
    <col min="15107" max="15107" width="40.6328125" style="43" customWidth="1"/>
    <col min="15108" max="15111" width="9.36328125" style="43" customWidth="1"/>
    <col min="15112" max="15360" width="9.1796875" style="43"/>
    <col min="15361" max="15361" width="9.36328125" style="43" customWidth="1"/>
    <col min="15362" max="15362" width="6.6328125" style="43" customWidth="1"/>
    <col min="15363" max="15363" width="40.6328125" style="43" customWidth="1"/>
    <col min="15364" max="15367" width="9.36328125" style="43" customWidth="1"/>
    <col min="15368" max="15616" width="9.1796875" style="43"/>
    <col min="15617" max="15617" width="9.36328125" style="43" customWidth="1"/>
    <col min="15618" max="15618" width="6.6328125" style="43" customWidth="1"/>
    <col min="15619" max="15619" width="40.6328125" style="43" customWidth="1"/>
    <col min="15620" max="15623" width="9.36328125" style="43" customWidth="1"/>
    <col min="15624" max="15872" width="9.1796875" style="43"/>
    <col min="15873" max="15873" width="9.36328125" style="43" customWidth="1"/>
    <col min="15874" max="15874" width="6.6328125" style="43" customWidth="1"/>
    <col min="15875" max="15875" width="40.6328125" style="43" customWidth="1"/>
    <col min="15876" max="15879" width="9.36328125" style="43" customWidth="1"/>
    <col min="15880" max="16128" width="9.1796875" style="43"/>
    <col min="16129" max="16129" width="9.36328125" style="43" customWidth="1"/>
    <col min="16130" max="16130" width="6.6328125" style="43" customWidth="1"/>
    <col min="16131" max="16131" width="40.6328125" style="43" customWidth="1"/>
    <col min="16132" max="16135" width="9.36328125" style="43" customWidth="1"/>
    <col min="16136" max="16384" width="9.1796875" style="43"/>
  </cols>
  <sheetData>
    <row r="1" spans="1:8" ht="48" customHeight="1" x14ac:dyDescent="0.25">
      <c r="A1" s="41" t="s">
        <v>5561</v>
      </c>
      <c r="B1" s="42"/>
      <c r="C1" s="42"/>
      <c r="D1" s="653" t="s">
        <v>5562</v>
      </c>
      <c r="E1" s="653"/>
      <c r="F1" s="653"/>
      <c r="G1" s="653"/>
    </row>
    <row r="2" spans="1:8" ht="13" x14ac:dyDescent="0.3">
      <c r="A2" s="44" t="s">
        <v>23</v>
      </c>
      <c r="B2" s="44"/>
      <c r="C2" s="45" t="s">
        <v>24</v>
      </c>
      <c r="D2" s="45" t="s">
        <v>25</v>
      </c>
      <c r="E2" s="45" t="s">
        <v>26</v>
      </c>
      <c r="F2" s="45" t="s">
        <v>27</v>
      </c>
      <c r="G2" s="45" t="s">
        <v>28</v>
      </c>
      <c r="H2" s="254" t="s">
        <v>29</v>
      </c>
    </row>
    <row r="3" spans="1:8" x14ac:dyDescent="0.25">
      <c r="A3" s="46"/>
      <c r="B3" s="46"/>
      <c r="C3" s="47"/>
      <c r="D3" s="6"/>
      <c r="E3" s="6"/>
      <c r="F3" s="78"/>
      <c r="G3" s="74"/>
    </row>
    <row r="4" spans="1:8" x14ac:dyDescent="0.25">
      <c r="A4" s="161"/>
      <c r="B4" s="161"/>
      <c r="C4" s="62"/>
      <c r="D4" s="16"/>
      <c r="E4" s="16"/>
      <c r="F4" s="160"/>
      <c r="G4" s="159"/>
    </row>
    <row r="5" spans="1:8" ht="13" x14ac:dyDescent="0.25">
      <c r="A5" s="161" t="s">
        <v>5563</v>
      </c>
      <c r="B5" s="161"/>
      <c r="C5" s="236" t="s">
        <v>5564</v>
      </c>
      <c r="D5" s="129" t="s">
        <v>106</v>
      </c>
      <c r="E5" s="129"/>
      <c r="F5" s="156"/>
      <c r="G5" s="159">
        <f>E5*F5</f>
        <v>0</v>
      </c>
      <c r="H5" s="255" t="s">
        <v>37</v>
      </c>
    </row>
    <row r="6" spans="1:8" ht="26" x14ac:dyDescent="0.25">
      <c r="A6" s="161" t="s">
        <v>5565</v>
      </c>
      <c r="B6" s="161"/>
      <c r="C6" s="236" t="s">
        <v>5566</v>
      </c>
      <c r="D6" s="129" t="s">
        <v>106</v>
      </c>
      <c r="E6" s="129"/>
      <c r="F6" s="156"/>
      <c r="G6" s="159">
        <f>E6*F6</f>
        <v>0</v>
      </c>
      <c r="H6" s="255" t="s">
        <v>37</v>
      </c>
    </row>
    <row r="7" spans="1:8" x14ac:dyDescent="0.25">
      <c r="A7" s="161"/>
      <c r="B7" s="161"/>
      <c r="C7" s="82"/>
      <c r="D7" s="16"/>
      <c r="E7" s="16"/>
      <c r="F7" s="160"/>
      <c r="G7" s="159"/>
    </row>
    <row r="8" spans="1:8" ht="13" x14ac:dyDescent="0.25">
      <c r="A8" s="161"/>
      <c r="B8" s="161"/>
      <c r="C8" s="81"/>
      <c r="D8" s="16"/>
      <c r="E8" s="16"/>
      <c r="F8" s="160"/>
      <c r="G8" s="159"/>
    </row>
    <row r="9" spans="1:8" x14ac:dyDescent="0.25">
      <c r="A9" s="161"/>
      <c r="B9" s="161"/>
      <c r="C9" s="82"/>
      <c r="D9" s="91"/>
      <c r="E9" s="16"/>
      <c r="F9" s="160"/>
      <c r="G9" s="159"/>
    </row>
    <row r="10" spans="1:8" x14ac:dyDescent="0.25">
      <c r="A10" s="136" t="s">
        <v>172</v>
      </c>
      <c r="B10" s="136"/>
      <c r="C10" s="136"/>
      <c r="D10"/>
      <c r="E10" s="154"/>
      <c r="F10" s="166"/>
      <c r="G10" s="141">
        <f>SUM(G5:G9)</f>
        <v>0</v>
      </c>
    </row>
    <row r="11" spans="1:8" x14ac:dyDescent="0.25">
      <c r="D11" s="200"/>
    </row>
    <row r="1048286" spans="4:4" x14ac:dyDescent="0.25">
      <c r="D1048286" s="53"/>
    </row>
  </sheetData>
  <mergeCells count="1">
    <mergeCell ref="D1:G1"/>
  </mergeCells>
  <pageMargins left="0.75" right="0.75" top="1" bottom="1" header="0.5" footer="0.5"/>
  <pageSetup paperSize="9" scale="58" orientation="portrait" r:id="rId1"/>
  <headerFooter alignWithMargins="0">
    <oddHeader>&amp;C&amp;"Calibri"&amp;10&amp;K000000 Confidential&amp;1#_x000D_</oddHeader>
    <oddFooter>&amp;R_x000D_&amp;1#&amp;"Calibri"&amp;10&amp;K000000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367DE-2894-4AAF-A8D8-2DAA08479CE3}">
  <sheetPr codeName="Sheet10"/>
  <dimension ref="A1:I1048573"/>
  <sheetViews>
    <sheetView view="pageBreakPreview" zoomScale="115" zoomScaleNormal="100" zoomScaleSheetLayoutView="100" workbookViewId="0">
      <selection activeCell="E1" sqref="E1:H1"/>
    </sheetView>
  </sheetViews>
  <sheetFormatPr defaultColWidth="8.81640625" defaultRowHeight="12.5" x14ac:dyDescent="0.25"/>
  <cols>
    <col min="1" max="1" width="9.36328125" style="43" customWidth="1"/>
    <col min="2" max="2" width="9" style="43" bestFit="1" customWidth="1"/>
    <col min="3" max="3" width="3.1796875" style="43" bestFit="1" customWidth="1"/>
    <col min="4" max="4" width="40.6328125" style="43" customWidth="1"/>
    <col min="5" max="5" width="18.453125" style="43" bestFit="1" customWidth="1"/>
    <col min="6" max="8" width="20.6328125" style="43" customWidth="1"/>
    <col min="9" max="254" width="9.1796875" style="43"/>
    <col min="255" max="255" width="9.36328125" style="43" customWidth="1"/>
    <col min="256" max="256" width="6.6328125" style="43" customWidth="1"/>
    <col min="257" max="257" width="40.6328125" style="43" customWidth="1"/>
    <col min="258" max="261" width="9.36328125" style="43" customWidth="1"/>
    <col min="262" max="510" width="9.1796875" style="43"/>
    <col min="511" max="511" width="9.36328125" style="43" customWidth="1"/>
    <col min="512" max="512" width="6.6328125" style="43" customWidth="1"/>
    <col min="513" max="513" width="40.6328125" style="43" customWidth="1"/>
    <col min="514" max="517" width="9.36328125" style="43" customWidth="1"/>
    <col min="518" max="766" width="9.1796875" style="43"/>
    <col min="767" max="767" width="9.36328125" style="43" customWidth="1"/>
    <col min="768" max="768" width="6.6328125" style="43" customWidth="1"/>
    <col min="769" max="769" width="40.6328125" style="43" customWidth="1"/>
    <col min="770" max="773" width="9.36328125" style="43" customWidth="1"/>
    <col min="774" max="1022" width="9.1796875" style="43"/>
    <col min="1023" max="1023" width="9.36328125" style="43" customWidth="1"/>
    <col min="1024" max="1024" width="6.6328125" style="43" customWidth="1"/>
    <col min="1025" max="1025" width="40.6328125" style="43" customWidth="1"/>
    <col min="1026" max="1029" width="9.36328125" style="43" customWidth="1"/>
    <col min="1030" max="1278" width="9.1796875" style="43"/>
    <col min="1279" max="1279" width="9.36328125" style="43" customWidth="1"/>
    <col min="1280" max="1280" width="6.6328125" style="43" customWidth="1"/>
    <col min="1281" max="1281" width="40.6328125" style="43" customWidth="1"/>
    <col min="1282" max="1285" width="9.36328125" style="43" customWidth="1"/>
    <col min="1286" max="1534" width="9.1796875" style="43"/>
    <col min="1535" max="1535" width="9.36328125" style="43" customWidth="1"/>
    <col min="1536" max="1536" width="6.6328125" style="43" customWidth="1"/>
    <col min="1537" max="1537" width="40.6328125" style="43" customWidth="1"/>
    <col min="1538" max="1541" width="9.36328125" style="43" customWidth="1"/>
    <col min="1542" max="1790" width="9.1796875" style="43"/>
    <col min="1791" max="1791" width="9.36328125" style="43" customWidth="1"/>
    <col min="1792" max="1792" width="6.6328125" style="43" customWidth="1"/>
    <col min="1793" max="1793" width="40.6328125" style="43" customWidth="1"/>
    <col min="1794" max="1797" width="9.36328125" style="43" customWidth="1"/>
    <col min="1798" max="2046" width="9.1796875" style="43"/>
    <col min="2047" max="2047" width="9.36328125" style="43" customWidth="1"/>
    <col min="2048" max="2048" width="6.6328125" style="43" customWidth="1"/>
    <col min="2049" max="2049" width="40.6328125" style="43" customWidth="1"/>
    <col min="2050" max="2053" width="9.36328125" style="43" customWidth="1"/>
    <col min="2054" max="2302" width="9.1796875" style="43"/>
    <col min="2303" max="2303" width="9.36328125" style="43" customWidth="1"/>
    <col min="2304" max="2304" width="6.6328125" style="43" customWidth="1"/>
    <col min="2305" max="2305" width="40.6328125" style="43" customWidth="1"/>
    <col min="2306" max="2309" width="9.36328125" style="43" customWidth="1"/>
    <col min="2310" max="2558" width="9.1796875" style="43"/>
    <col min="2559" max="2559" width="9.36328125" style="43" customWidth="1"/>
    <col min="2560" max="2560" width="6.6328125" style="43" customWidth="1"/>
    <col min="2561" max="2561" width="40.6328125" style="43" customWidth="1"/>
    <col min="2562" max="2565" width="9.36328125" style="43" customWidth="1"/>
    <col min="2566" max="2814" width="9.1796875" style="43"/>
    <col min="2815" max="2815" width="9.36328125" style="43" customWidth="1"/>
    <col min="2816" max="2816" width="6.6328125" style="43" customWidth="1"/>
    <col min="2817" max="2817" width="40.6328125" style="43" customWidth="1"/>
    <col min="2818" max="2821" width="9.36328125" style="43" customWidth="1"/>
    <col min="2822" max="3070" width="9.1796875" style="43"/>
    <col min="3071" max="3071" width="9.36328125" style="43" customWidth="1"/>
    <col min="3072" max="3072" width="6.6328125" style="43" customWidth="1"/>
    <col min="3073" max="3073" width="40.6328125" style="43" customWidth="1"/>
    <col min="3074" max="3077" width="9.36328125" style="43" customWidth="1"/>
    <col min="3078" max="3326" width="9.1796875" style="43"/>
    <col min="3327" max="3327" width="9.36328125" style="43" customWidth="1"/>
    <col min="3328" max="3328" width="6.6328125" style="43" customWidth="1"/>
    <col min="3329" max="3329" width="40.6328125" style="43" customWidth="1"/>
    <col min="3330" max="3333" width="9.36328125" style="43" customWidth="1"/>
    <col min="3334" max="3582" width="9.1796875" style="43"/>
    <col min="3583" max="3583" width="9.36328125" style="43" customWidth="1"/>
    <col min="3584" max="3584" width="6.6328125" style="43" customWidth="1"/>
    <col min="3585" max="3585" width="40.6328125" style="43" customWidth="1"/>
    <col min="3586" max="3589" width="9.36328125" style="43" customWidth="1"/>
    <col min="3590" max="3838" width="9.1796875" style="43"/>
    <col min="3839" max="3839" width="9.36328125" style="43" customWidth="1"/>
    <col min="3840" max="3840" width="6.6328125" style="43" customWidth="1"/>
    <col min="3841" max="3841" width="40.6328125" style="43" customWidth="1"/>
    <col min="3842" max="3845" width="9.36328125" style="43" customWidth="1"/>
    <col min="3846" max="4094" width="9.1796875" style="43"/>
    <col min="4095" max="4095" width="9.36328125" style="43" customWidth="1"/>
    <col min="4096" max="4096" width="6.6328125" style="43" customWidth="1"/>
    <col min="4097" max="4097" width="40.6328125" style="43" customWidth="1"/>
    <col min="4098" max="4101" width="9.36328125" style="43" customWidth="1"/>
    <col min="4102" max="4350" width="9.1796875" style="43"/>
    <col min="4351" max="4351" width="9.36328125" style="43" customWidth="1"/>
    <col min="4352" max="4352" width="6.6328125" style="43" customWidth="1"/>
    <col min="4353" max="4353" width="40.6328125" style="43" customWidth="1"/>
    <col min="4354" max="4357" width="9.36328125" style="43" customWidth="1"/>
    <col min="4358" max="4606" width="9.1796875" style="43"/>
    <col min="4607" max="4607" width="9.36328125" style="43" customWidth="1"/>
    <col min="4608" max="4608" width="6.6328125" style="43" customWidth="1"/>
    <col min="4609" max="4609" width="40.6328125" style="43" customWidth="1"/>
    <col min="4610" max="4613" width="9.36328125" style="43" customWidth="1"/>
    <col min="4614" max="4862" width="9.1796875" style="43"/>
    <col min="4863" max="4863" width="9.36328125" style="43" customWidth="1"/>
    <col min="4864" max="4864" width="6.6328125" style="43" customWidth="1"/>
    <col min="4865" max="4865" width="40.6328125" style="43" customWidth="1"/>
    <col min="4866" max="4869" width="9.36328125" style="43" customWidth="1"/>
    <col min="4870" max="5118" width="9.1796875" style="43"/>
    <col min="5119" max="5119" width="9.36328125" style="43" customWidth="1"/>
    <col min="5120" max="5120" width="6.6328125" style="43" customWidth="1"/>
    <col min="5121" max="5121" width="40.6328125" style="43" customWidth="1"/>
    <col min="5122" max="5125" width="9.36328125" style="43" customWidth="1"/>
    <col min="5126" max="5374" width="9.1796875" style="43"/>
    <col min="5375" max="5375" width="9.36328125" style="43" customWidth="1"/>
    <col min="5376" max="5376" width="6.6328125" style="43" customWidth="1"/>
    <col min="5377" max="5377" width="40.6328125" style="43" customWidth="1"/>
    <col min="5378" max="5381" width="9.36328125" style="43" customWidth="1"/>
    <col min="5382" max="5630" width="9.1796875" style="43"/>
    <col min="5631" max="5631" width="9.36328125" style="43" customWidth="1"/>
    <col min="5632" max="5632" width="6.6328125" style="43" customWidth="1"/>
    <col min="5633" max="5633" width="40.6328125" style="43" customWidth="1"/>
    <col min="5634" max="5637" width="9.36328125" style="43" customWidth="1"/>
    <col min="5638" max="5886" width="9.1796875" style="43"/>
    <col min="5887" max="5887" width="9.36328125" style="43" customWidth="1"/>
    <col min="5888" max="5888" width="6.6328125" style="43" customWidth="1"/>
    <col min="5889" max="5889" width="40.6328125" style="43" customWidth="1"/>
    <col min="5890" max="5893" width="9.36328125" style="43" customWidth="1"/>
    <col min="5894" max="6142" width="9.1796875" style="43"/>
    <col min="6143" max="6143" width="9.36328125" style="43" customWidth="1"/>
    <col min="6144" max="6144" width="6.6328125" style="43" customWidth="1"/>
    <col min="6145" max="6145" width="40.6328125" style="43" customWidth="1"/>
    <col min="6146" max="6149" width="9.36328125" style="43" customWidth="1"/>
    <col min="6150" max="6398" width="9.1796875" style="43"/>
    <col min="6399" max="6399" width="9.36328125" style="43" customWidth="1"/>
    <col min="6400" max="6400" width="6.6328125" style="43" customWidth="1"/>
    <col min="6401" max="6401" width="40.6328125" style="43" customWidth="1"/>
    <col min="6402" max="6405" width="9.36328125" style="43" customWidth="1"/>
    <col min="6406" max="6654" width="9.1796875" style="43"/>
    <col min="6655" max="6655" width="9.36328125" style="43" customWidth="1"/>
    <col min="6656" max="6656" width="6.6328125" style="43" customWidth="1"/>
    <col min="6657" max="6657" width="40.6328125" style="43" customWidth="1"/>
    <col min="6658" max="6661" width="9.36328125" style="43" customWidth="1"/>
    <col min="6662" max="6910" width="9.1796875" style="43"/>
    <col min="6911" max="6911" width="9.36328125" style="43" customWidth="1"/>
    <col min="6912" max="6912" width="6.6328125" style="43" customWidth="1"/>
    <col min="6913" max="6913" width="40.6328125" style="43" customWidth="1"/>
    <col min="6914" max="6917" width="9.36328125" style="43" customWidth="1"/>
    <col min="6918" max="7166" width="9.1796875" style="43"/>
    <col min="7167" max="7167" width="9.36328125" style="43" customWidth="1"/>
    <col min="7168" max="7168" width="6.6328125" style="43" customWidth="1"/>
    <col min="7169" max="7169" width="40.6328125" style="43" customWidth="1"/>
    <col min="7170" max="7173" width="9.36328125" style="43" customWidth="1"/>
    <col min="7174" max="7422" width="9.1796875" style="43"/>
    <col min="7423" max="7423" width="9.36328125" style="43" customWidth="1"/>
    <col min="7424" max="7424" width="6.6328125" style="43" customWidth="1"/>
    <col min="7425" max="7425" width="40.6328125" style="43" customWidth="1"/>
    <col min="7426" max="7429" width="9.36328125" style="43" customWidth="1"/>
    <col min="7430" max="7678" width="9.1796875" style="43"/>
    <col min="7679" max="7679" width="9.36328125" style="43" customWidth="1"/>
    <col min="7680" max="7680" width="6.6328125" style="43" customWidth="1"/>
    <col min="7681" max="7681" width="40.6328125" style="43" customWidth="1"/>
    <col min="7682" max="7685" width="9.36328125" style="43" customWidth="1"/>
    <col min="7686" max="7934" width="9.1796875" style="43"/>
    <col min="7935" max="7935" width="9.36328125" style="43" customWidth="1"/>
    <col min="7936" max="7936" width="6.6328125" style="43" customWidth="1"/>
    <col min="7937" max="7937" width="40.6328125" style="43" customWidth="1"/>
    <col min="7938" max="7941" width="9.36328125" style="43" customWidth="1"/>
    <col min="7942" max="8190" width="9.1796875" style="43"/>
    <col min="8191" max="8191" width="9.36328125" style="43" customWidth="1"/>
    <col min="8192" max="8192" width="6.6328125" style="43" customWidth="1"/>
    <col min="8193" max="8193" width="40.6328125" style="43" customWidth="1"/>
    <col min="8194" max="8197" width="9.36328125" style="43" customWidth="1"/>
    <col min="8198" max="8446" width="9.1796875" style="43"/>
    <col min="8447" max="8447" width="9.36328125" style="43" customWidth="1"/>
    <col min="8448" max="8448" width="6.6328125" style="43" customWidth="1"/>
    <col min="8449" max="8449" width="40.6328125" style="43" customWidth="1"/>
    <col min="8450" max="8453" width="9.36328125" style="43" customWidth="1"/>
    <col min="8454" max="8702" width="9.1796875" style="43"/>
    <col min="8703" max="8703" width="9.36328125" style="43" customWidth="1"/>
    <col min="8704" max="8704" width="6.6328125" style="43" customWidth="1"/>
    <col min="8705" max="8705" width="40.6328125" style="43" customWidth="1"/>
    <col min="8706" max="8709" width="9.36328125" style="43" customWidth="1"/>
    <col min="8710" max="8958" width="9.1796875" style="43"/>
    <col min="8959" max="8959" width="9.36328125" style="43" customWidth="1"/>
    <col min="8960" max="8960" width="6.6328125" style="43" customWidth="1"/>
    <col min="8961" max="8961" width="40.6328125" style="43" customWidth="1"/>
    <col min="8962" max="8965" width="9.36328125" style="43" customWidth="1"/>
    <col min="8966" max="9214" width="9.1796875" style="43"/>
    <col min="9215" max="9215" width="9.36328125" style="43" customWidth="1"/>
    <col min="9216" max="9216" width="6.6328125" style="43" customWidth="1"/>
    <col min="9217" max="9217" width="40.6328125" style="43" customWidth="1"/>
    <col min="9218" max="9221" width="9.36328125" style="43" customWidth="1"/>
    <col min="9222" max="9470" width="9.1796875" style="43"/>
    <col min="9471" max="9471" width="9.36328125" style="43" customWidth="1"/>
    <col min="9472" max="9472" width="6.6328125" style="43" customWidth="1"/>
    <col min="9473" max="9473" width="40.6328125" style="43" customWidth="1"/>
    <col min="9474" max="9477" width="9.36328125" style="43" customWidth="1"/>
    <col min="9478" max="9726" width="9.1796875" style="43"/>
    <col min="9727" max="9727" width="9.36328125" style="43" customWidth="1"/>
    <col min="9728" max="9728" width="6.6328125" style="43" customWidth="1"/>
    <col min="9729" max="9729" width="40.6328125" style="43" customWidth="1"/>
    <col min="9730" max="9733" width="9.36328125" style="43" customWidth="1"/>
    <col min="9734" max="9982" width="9.1796875" style="43"/>
    <col min="9983" max="9983" width="9.36328125" style="43" customWidth="1"/>
    <col min="9984" max="9984" width="6.6328125" style="43" customWidth="1"/>
    <col min="9985" max="9985" width="40.6328125" style="43" customWidth="1"/>
    <col min="9986" max="9989" width="9.36328125" style="43" customWidth="1"/>
    <col min="9990" max="10238" width="9.1796875" style="43"/>
    <col min="10239" max="10239" width="9.36328125" style="43" customWidth="1"/>
    <col min="10240" max="10240" width="6.6328125" style="43" customWidth="1"/>
    <col min="10241" max="10241" width="40.6328125" style="43" customWidth="1"/>
    <col min="10242" max="10245" width="9.36328125" style="43" customWidth="1"/>
    <col min="10246" max="10494" width="9.1796875" style="43"/>
    <col min="10495" max="10495" width="9.36328125" style="43" customWidth="1"/>
    <col min="10496" max="10496" width="6.6328125" style="43" customWidth="1"/>
    <col min="10497" max="10497" width="40.6328125" style="43" customWidth="1"/>
    <col min="10498" max="10501" width="9.36328125" style="43" customWidth="1"/>
    <col min="10502" max="10750" width="9.1796875" style="43"/>
    <col min="10751" max="10751" width="9.36328125" style="43" customWidth="1"/>
    <col min="10752" max="10752" width="6.6328125" style="43" customWidth="1"/>
    <col min="10753" max="10753" width="40.6328125" style="43" customWidth="1"/>
    <col min="10754" max="10757" width="9.36328125" style="43" customWidth="1"/>
    <col min="10758" max="11006" width="9.1796875" style="43"/>
    <col min="11007" max="11007" width="9.36328125" style="43" customWidth="1"/>
    <col min="11008" max="11008" width="6.6328125" style="43" customWidth="1"/>
    <col min="11009" max="11009" width="40.6328125" style="43" customWidth="1"/>
    <col min="11010" max="11013" width="9.36328125" style="43" customWidth="1"/>
    <col min="11014" max="11262" width="9.1796875" style="43"/>
    <col min="11263" max="11263" width="9.36328125" style="43" customWidth="1"/>
    <col min="11264" max="11264" width="6.6328125" style="43" customWidth="1"/>
    <col min="11265" max="11265" width="40.6328125" style="43" customWidth="1"/>
    <col min="11266" max="11269" width="9.36328125" style="43" customWidth="1"/>
    <col min="11270" max="11518" width="9.1796875" style="43"/>
    <col min="11519" max="11519" width="9.36328125" style="43" customWidth="1"/>
    <col min="11520" max="11520" width="6.6328125" style="43" customWidth="1"/>
    <col min="11521" max="11521" width="40.6328125" style="43" customWidth="1"/>
    <col min="11522" max="11525" width="9.36328125" style="43" customWidth="1"/>
    <col min="11526" max="11774" width="9.1796875" style="43"/>
    <col min="11775" max="11775" width="9.36328125" style="43" customWidth="1"/>
    <col min="11776" max="11776" width="6.6328125" style="43" customWidth="1"/>
    <col min="11777" max="11777" width="40.6328125" style="43" customWidth="1"/>
    <col min="11778" max="11781" width="9.36328125" style="43" customWidth="1"/>
    <col min="11782" max="12030" width="9.1796875" style="43"/>
    <col min="12031" max="12031" width="9.36328125" style="43" customWidth="1"/>
    <col min="12032" max="12032" width="6.6328125" style="43" customWidth="1"/>
    <col min="12033" max="12033" width="40.6328125" style="43" customWidth="1"/>
    <col min="12034" max="12037" width="9.36328125" style="43" customWidth="1"/>
    <col min="12038" max="12286" width="9.1796875" style="43"/>
    <col min="12287" max="12287" width="9.36328125" style="43" customWidth="1"/>
    <col min="12288" max="12288" width="6.6328125" style="43" customWidth="1"/>
    <col min="12289" max="12289" width="40.6328125" style="43" customWidth="1"/>
    <col min="12290" max="12293" width="9.36328125" style="43" customWidth="1"/>
    <col min="12294" max="12542" width="9.1796875" style="43"/>
    <col min="12543" max="12543" width="9.36328125" style="43" customWidth="1"/>
    <col min="12544" max="12544" width="6.6328125" style="43" customWidth="1"/>
    <col min="12545" max="12545" width="40.6328125" style="43" customWidth="1"/>
    <col min="12546" max="12549" width="9.36328125" style="43" customWidth="1"/>
    <col min="12550" max="12798" width="9.1796875" style="43"/>
    <col min="12799" max="12799" width="9.36328125" style="43" customWidth="1"/>
    <col min="12800" max="12800" width="6.6328125" style="43" customWidth="1"/>
    <col min="12801" max="12801" width="40.6328125" style="43" customWidth="1"/>
    <col min="12802" max="12805" width="9.36328125" style="43" customWidth="1"/>
    <col min="12806" max="13054" width="9.1796875" style="43"/>
    <col min="13055" max="13055" width="9.36328125" style="43" customWidth="1"/>
    <col min="13056" max="13056" width="6.6328125" style="43" customWidth="1"/>
    <col min="13057" max="13057" width="40.6328125" style="43" customWidth="1"/>
    <col min="13058" max="13061" width="9.36328125" style="43" customWidth="1"/>
    <col min="13062" max="13310" width="9.1796875" style="43"/>
    <col min="13311" max="13311" width="9.36328125" style="43" customWidth="1"/>
    <col min="13312" max="13312" width="6.6328125" style="43" customWidth="1"/>
    <col min="13313" max="13313" width="40.6328125" style="43" customWidth="1"/>
    <col min="13314" max="13317" width="9.36328125" style="43" customWidth="1"/>
    <col min="13318" max="13566" width="9.1796875" style="43"/>
    <col min="13567" max="13567" width="9.36328125" style="43" customWidth="1"/>
    <col min="13568" max="13568" width="6.6328125" style="43" customWidth="1"/>
    <col min="13569" max="13569" width="40.6328125" style="43" customWidth="1"/>
    <col min="13570" max="13573" width="9.36328125" style="43" customWidth="1"/>
    <col min="13574" max="13822" width="9.1796875" style="43"/>
    <col min="13823" max="13823" width="9.36328125" style="43" customWidth="1"/>
    <col min="13824" max="13824" width="6.6328125" style="43" customWidth="1"/>
    <col min="13825" max="13825" width="40.6328125" style="43" customWidth="1"/>
    <col min="13826" max="13829" width="9.36328125" style="43" customWidth="1"/>
    <col min="13830" max="14078" width="9.1796875" style="43"/>
    <col min="14079" max="14079" width="9.36328125" style="43" customWidth="1"/>
    <col min="14080" max="14080" width="6.6328125" style="43" customWidth="1"/>
    <col min="14081" max="14081" width="40.6328125" style="43" customWidth="1"/>
    <col min="14082" max="14085" width="9.36328125" style="43" customWidth="1"/>
    <col min="14086" max="14334" width="9.1796875" style="43"/>
    <col min="14335" max="14335" width="9.36328125" style="43" customWidth="1"/>
    <col min="14336" max="14336" width="6.6328125" style="43" customWidth="1"/>
    <col min="14337" max="14337" width="40.6328125" style="43" customWidth="1"/>
    <col min="14338" max="14341" width="9.36328125" style="43" customWidth="1"/>
    <col min="14342" max="14590" width="9.1796875" style="43"/>
    <col min="14591" max="14591" width="9.36328125" style="43" customWidth="1"/>
    <col min="14592" max="14592" width="6.6328125" style="43" customWidth="1"/>
    <col min="14593" max="14593" width="40.6328125" style="43" customWidth="1"/>
    <col min="14594" max="14597" width="9.36328125" style="43" customWidth="1"/>
    <col min="14598" max="14846" width="9.1796875" style="43"/>
    <col min="14847" max="14847" width="9.36328125" style="43" customWidth="1"/>
    <col min="14848" max="14848" width="6.6328125" style="43" customWidth="1"/>
    <col min="14849" max="14849" width="40.6328125" style="43" customWidth="1"/>
    <col min="14850" max="14853" width="9.36328125" style="43" customWidth="1"/>
    <col min="14854" max="15102" width="9.1796875" style="43"/>
    <col min="15103" max="15103" width="9.36328125" style="43" customWidth="1"/>
    <col min="15104" max="15104" width="6.6328125" style="43" customWidth="1"/>
    <col min="15105" max="15105" width="40.6328125" style="43" customWidth="1"/>
    <col min="15106" max="15109" width="9.36328125" style="43" customWidth="1"/>
    <col min="15110" max="15358" width="9.1796875" style="43"/>
    <col min="15359" max="15359" width="9.36328125" style="43" customWidth="1"/>
    <col min="15360" max="15360" width="6.6328125" style="43" customWidth="1"/>
    <col min="15361" max="15361" width="40.6328125" style="43" customWidth="1"/>
    <col min="15362" max="15365" width="9.36328125" style="43" customWidth="1"/>
    <col min="15366" max="15614" width="9.1796875" style="43"/>
    <col min="15615" max="15615" width="9.36328125" style="43" customWidth="1"/>
    <col min="15616" max="15616" width="6.6328125" style="43" customWidth="1"/>
    <col min="15617" max="15617" width="40.6328125" style="43" customWidth="1"/>
    <col min="15618" max="15621" width="9.36328125" style="43" customWidth="1"/>
    <col min="15622" max="15870" width="9.1796875" style="43"/>
    <col min="15871" max="15871" width="9.36328125" style="43" customWidth="1"/>
    <col min="15872" max="15872" width="6.6328125" style="43" customWidth="1"/>
    <col min="15873" max="15873" width="40.6328125" style="43" customWidth="1"/>
    <col min="15874" max="15877" width="9.36328125" style="43" customWidth="1"/>
    <col min="15878" max="16126" width="9.1796875" style="43"/>
    <col min="16127" max="16127" width="9.36328125" style="43" customWidth="1"/>
    <col min="16128" max="16128" width="6.6328125" style="43" customWidth="1"/>
    <col min="16129" max="16129" width="40.6328125" style="43" customWidth="1"/>
    <col min="16130" max="16133" width="9.36328125" style="43" customWidth="1"/>
    <col min="16134" max="16384" width="9.1796875" style="43"/>
  </cols>
  <sheetData>
    <row r="1" spans="1:9" ht="48" customHeight="1" x14ac:dyDescent="0.25">
      <c r="A1" s="41" t="s">
        <v>889</v>
      </c>
      <c r="B1" s="42"/>
      <c r="C1" s="42"/>
      <c r="D1" s="42"/>
      <c r="E1" s="653" t="s">
        <v>890</v>
      </c>
      <c r="F1" s="653"/>
      <c r="G1" s="653"/>
      <c r="H1" s="653"/>
    </row>
    <row r="2" spans="1:9" ht="13" x14ac:dyDescent="0.3">
      <c r="A2" s="44" t="s">
        <v>23</v>
      </c>
      <c r="B2" s="44"/>
      <c r="C2" s="79"/>
      <c r="D2" s="45" t="s">
        <v>24</v>
      </c>
      <c r="E2" s="45" t="s">
        <v>25</v>
      </c>
      <c r="F2" s="45" t="s">
        <v>26</v>
      </c>
      <c r="G2" s="45" t="s">
        <v>27</v>
      </c>
      <c r="H2" s="45" t="s">
        <v>28</v>
      </c>
      <c r="I2" s="254" t="s">
        <v>29</v>
      </c>
    </row>
    <row r="3" spans="1:9" x14ac:dyDescent="0.25">
      <c r="A3" s="46"/>
      <c r="B3" s="46"/>
      <c r="C3" s="80"/>
      <c r="D3" s="47"/>
      <c r="E3" s="48"/>
      <c r="F3" s="48"/>
      <c r="G3" s="47"/>
      <c r="H3" s="47"/>
    </row>
    <row r="4" spans="1:9" x14ac:dyDescent="0.25">
      <c r="A4" s="49"/>
      <c r="B4" s="49"/>
      <c r="C4" s="130"/>
      <c r="D4" s="47"/>
      <c r="E4" s="48"/>
      <c r="F4" s="48"/>
      <c r="G4" s="47"/>
      <c r="H4" s="47"/>
    </row>
    <row r="5" spans="1:9" ht="13" x14ac:dyDescent="0.25">
      <c r="A5" s="50" t="s">
        <v>891</v>
      </c>
      <c r="B5" s="46"/>
      <c r="C5" s="48"/>
      <c r="D5" s="125" t="s">
        <v>892</v>
      </c>
      <c r="E5" s="6"/>
      <c r="F5" s="6"/>
      <c r="G5" s="6"/>
      <c r="H5" s="74"/>
    </row>
    <row r="6" spans="1:9" ht="26" x14ac:dyDescent="0.25">
      <c r="A6" s="46"/>
      <c r="B6" s="50" t="s">
        <v>893</v>
      </c>
      <c r="C6" s="48"/>
      <c r="D6" s="241" t="s">
        <v>894</v>
      </c>
      <c r="E6" s="11"/>
      <c r="F6" s="6"/>
      <c r="G6" s="6"/>
      <c r="H6" s="74"/>
      <c r="I6" s="255" t="s">
        <v>37</v>
      </c>
    </row>
    <row r="7" spans="1:9" ht="13" x14ac:dyDescent="0.25">
      <c r="A7" s="46"/>
      <c r="B7" s="50"/>
      <c r="C7" s="53" t="s">
        <v>125</v>
      </c>
      <c r="D7" s="241" t="s">
        <v>813</v>
      </c>
      <c r="E7" s="11" t="s">
        <v>0</v>
      </c>
      <c r="F7" s="48"/>
      <c r="G7" s="77"/>
      <c r="H7" s="74">
        <f>F7*G7</f>
        <v>0</v>
      </c>
      <c r="I7" s="255" t="s">
        <v>37</v>
      </c>
    </row>
    <row r="8" spans="1:9" ht="13" x14ac:dyDescent="0.25">
      <c r="A8" s="46"/>
      <c r="B8" s="50"/>
      <c r="C8" s="53" t="s">
        <v>128</v>
      </c>
      <c r="D8" s="241" t="s">
        <v>813</v>
      </c>
      <c r="E8" s="11" t="s">
        <v>0</v>
      </c>
      <c r="F8" s="48"/>
      <c r="G8" s="77"/>
      <c r="H8" s="74">
        <f>F8*G8</f>
        <v>0</v>
      </c>
      <c r="I8" s="255" t="s">
        <v>37</v>
      </c>
    </row>
    <row r="9" spans="1:9" ht="26" x14ac:dyDescent="0.25">
      <c r="A9" s="46"/>
      <c r="B9" s="50" t="s">
        <v>895</v>
      </c>
      <c r="C9" s="53"/>
      <c r="D9" s="241" t="s">
        <v>896</v>
      </c>
      <c r="E9" s="27"/>
      <c r="F9" s="6"/>
      <c r="G9" s="78"/>
      <c r="H9" s="74"/>
      <c r="I9" s="255" t="s">
        <v>37</v>
      </c>
    </row>
    <row r="10" spans="1:9" ht="13" x14ac:dyDescent="0.25">
      <c r="A10" s="50"/>
      <c r="B10" s="50"/>
      <c r="C10" s="53" t="s">
        <v>125</v>
      </c>
      <c r="D10" s="241" t="s">
        <v>813</v>
      </c>
      <c r="E10" s="11" t="s">
        <v>0</v>
      </c>
      <c r="F10" s="48"/>
      <c r="G10" s="77"/>
      <c r="H10" s="74">
        <f>F10*G10</f>
        <v>0</v>
      </c>
      <c r="I10" s="255" t="s">
        <v>37</v>
      </c>
    </row>
    <row r="11" spans="1:9" ht="13" x14ac:dyDescent="0.25">
      <c r="A11" s="46"/>
      <c r="B11" s="50"/>
      <c r="C11" s="53" t="s">
        <v>128</v>
      </c>
      <c r="D11" s="241" t="s">
        <v>813</v>
      </c>
      <c r="E11" s="11" t="s">
        <v>0</v>
      </c>
      <c r="F11" s="48"/>
      <c r="G11" s="77"/>
      <c r="H11" s="74">
        <f>F11*G11</f>
        <v>0</v>
      </c>
      <c r="I11" s="255" t="s">
        <v>37</v>
      </c>
    </row>
    <row r="12" spans="1:9" ht="13" x14ac:dyDescent="0.25">
      <c r="A12" s="46"/>
      <c r="B12" s="50" t="s">
        <v>897</v>
      </c>
      <c r="C12" s="53"/>
      <c r="D12" s="241" t="s">
        <v>898</v>
      </c>
      <c r="E12" s="229"/>
      <c r="F12" s="48"/>
      <c r="G12" s="77"/>
      <c r="H12" s="74">
        <f>F12*G12</f>
        <v>0</v>
      </c>
      <c r="I12" s="255" t="s">
        <v>37</v>
      </c>
    </row>
    <row r="13" spans="1:9" ht="13" x14ac:dyDescent="0.25">
      <c r="A13" s="50" t="s">
        <v>899</v>
      </c>
      <c r="B13" s="50"/>
      <c r="C13" s="53"/>
      <c r="D13" s="242" t="s">
        <v>900</v>
      </c>
      <c r="E13" s="27"/>
      <c r="F13" s="6"/>
      <c r="G13" s="78"/>
      <c r="H13" s="74"/>
    </row>
    <row r="14" spans="1:9" ht="26" x14ac:dyDescent="0.25">
      <c r="A14" s="46"/>
      <c r="B14" s="50" t="s">
        <v>901</v>
      </c>
      <c r="C14" s="53"/>
      <c r="D14" s="241" t="s">
        <v>902</v>
      </c>
      <c r="E14" s="27"/>
      <c r="F14" s="6"/>
      <c r="G14" s="78"/>
      <c r="H14" s="74"/>
      <c r="I14" s="255" t="s">
        <v>37</v>
      </c>
    </row>
    <row r="15" spans="1:9" ht="13" x14ac:dyDescent="0.25">
      <c r="A15" s="46"/>
      <c r="B15" s="50"/>
      <c r="C15" s="53" t="s">
        <v>125</v>
      </c>
      <c r="D15" s="241" t="s">
        <v>813</v>
      </c>
      <c r="E15" s="16" t="s">
        <v>106</v>
      </c>
      <c r="F15" s="48"/>
      <c r="G15" s="77"/>
      <c r="H15" s="74">
        <f>F15*G15</f>
        <v>0</v>
      </c>
      <c r="I15" s="255" t="s">
        <v>37</v>
      </c>
    </row>
    <row r="16" spans="1:9" ht="13" x14ac:dyDescent="0.25">
      <c r="A16" s="46"/>
      <c r="B16" s="50"/>
      <c r="C16" s="53" t="s">
        <v>128</v>
      </c>
      <c r="D16" s="241" t="s">
        <v>813</v>
      </c>
      <c r="E16" s="16" t="s">
        <v>106</v>
      </c>
      <c r="F16" s="48"/>
      <c r="G16" s="77"/>
      <c r="H16" s="74">
        <f>F16*G16</f>
        <v>0</v>
      </c>
      <c r="I16" s="255" t="s">
        <v>37</v>
      </c>
    </row>
    <row r="17" spans="1:9" ht="26" x14ac:dyDescent="0.25">
      <c r="A17" s="46"/>
      <c r="B17" s="50" t="s">
        <v>903</v>
      </c>
      <c r="C17" s="53"/>
      <c r="D17" s="241" t="s">
        <v>902</v>
      </c>
      <c r="E17" s="27"/>
      <c r="F17" s="6"/>
      <c r="G17" s="78"/>
      <c r="H17" s="74"/>
      <c r="I17" s="255" t="s">
        <v>37</v>
      </c>
    </row>
    <row r="18" spans="1:9" ht="13" x14ac:dyDescent="0.25">
      <c r="A18" s="50"/>
      <c r="B18" s="50"/>
      <c r="C18" s="53" t="s">
        <v>125</v>
      </c>
      <c r="D18" s="241" t="s">
        <v>813</v>
      </c>
      <c r="E18" s="16" t="s">
        <v>106</v>
      </c>
      <c r="F18" s="48"/>
      <c r="G18" s="77"/>
      <c r="H18" s="74">
        <f>F18*G18</f>
        <v>0</v>
      </c>
      <c r="I18" s="255" t="s">
        <v>37</v>
      </c>
    </row>
    <row r="19" spans="1:9" ht="13" x14ac:dyDescent="0.25">
      <c r="A19" s="50"/>
      <c r="B19" s="50"/>
      <c r="C19" s="53" t="s">
        <v>128</v>
      </c>
      <c r="D19" s="241" t="s">
        <v>813</v>
      </c>
      <c r="E19" s="16" t="s">
        <v>106</v>
      </c>
      <c r="F19" s="48"/>
      <c r="G19" s="77"/>
      <c r="H19" s="74">
        <f>F19*G19</f>
        <v>0</v>
      </c>
      <c r="I19" s="255" t="s">
        <v>37</v>
      </c>
    </row>
    <row r="20" spans="1:9" ht="13" x14ac:dyDescent="0.25">
      <c r="A20" s="50"/>
      <c r="B20" s="50" t="s">
        <v>904</v>
      </c>
      <c r="C20" s="53"/>
      <c r="D20" s="241" t="s">
        <v>898</v>
      </c>
      <c r="E20" s="229"/>
      <c r="F20" s="48"/>
      <c r="G20" s="77"/>
      <c r="H20" s="74">
        <f>F20*G20</f>
        <v>0</v>
      </c>
      <c r="I20" s="255" t="s">
        <v>37</v>
      </c>
    </row>
    <row r="21" spans="1:9" ht="39" x14ac:dyDescent="0.25">
      <c r="A21" s="50" t="s">
        <v>905</v>
      </c>
      <c r="B21" s="50"/>
      <c r="C21" s="53"/>
      <c r="D21" s="81" t="s">
        <v>906</v>
      </c>
      <c r="E21" s="27"/>
      <c r="F21" s="6"/>
      <c r="G21" s="78"/>
      <c r="H21" s="74"/>
    </row>
    <row r="22" spans="1:9" x14ac:dyDescent="0.25">
      <c r="A22" s="46"/>
      <c r="B22" s="50" t="s">
        <v>907</v>
      </c>
      <c r="C22" s="53"/>
      <c r="D22" s="128" t="s">
        <v>908</v>
      </c>
      <c r="E22" s="27"/>
      <c r="F22" s="6"/>
      <c r="G22" s="78"/>
      <c r="H22" s="74"/>
    </row>
    <row r="23" spans="1:9" ht="14.5" x14ac:dyDescent="0.25">
      <c r="A23" s="50"/>
      <c r="B23" s="50"/>
      <c r="C23" s="53" t="s">
        <v>125</v>
      </c>
      <c r="D23" s="128" t="s">
        <v>667</v>
      </c>
      <c r="E23" s="27" t="s">
        <v>434</v>
      </c>
      <c r="F23" s="48"/>
      <c r="G23" s="77"/>
      <c r="H23" s="74">
        <f>F23*G23</f>
        <v>0</v>
      </c>
    </row>
    <row r="24" spans="1:9" ht="14.5" x14ac:dyDescent="0.25">
      <c r="A24" s="50"/>
      <c r="B24" s="50"/>
      <c r="C24" s="53" t="s">
        <v>128</v>
      </c>
      <c r="D24" s="128" t="s">
        <v>909</v>
      </c>
      <c r="E24" s="27" t="s">
        <v>434</v>
      </c>
      <c r="F24" s="48"/>
      <c r="G24" s="77"/>
      <c r="H24" s="74">
        <f>F24*G24</f>
        <v>0</v>
      </c>
    </row>
    <row r="25" spans="1:9" ht="14.5" x14ac:dyDescent="0.25">
      <c r="A25" s="46"/>
      <c r="B25" s="50"/>
      <c r="C25" s="53" t="s">
        <v>17</v>
      </c>
      <c r="D25" s="128" t="s">
        <v>669</v>
      </c>
      <c r="E25" s="27" t="s">
        <v>434</v>
      </c>
      <c r="F25" s="48"/>
      <c r="G25" s="77"/>
      <c r="H25" s="74">
        <f>F25*G25</f>
        <v>0</v>
      </c>
    </row>
    <row r="26" spans="1:9" ht="14.5" x14ac:dyDescent="0.25">
      <c r="A26" s="46"/>
      <c r="B26" s="50"/>
      <c r="C26" s="53" t="s">
        <v>18</v>
      </c>
      <c r="D26" s="128" t="s">
        <v>670</v>
      </c>
      <c r="E26" s="27" t="s">
        <v>434</v>
      </c>
      <c r="F26" s="48"/>
      <c r="G26" s="77"/>
      <c r="H26" s="74">
        <f>F26*G26</f>
        <v>0</v>
      </c>
    </row>
    <row r="27" spans="1:9" ht="14.5" x14ac:dyDescent="0.25">
      <c r="A27" s="46"/>
      <c r="B27" s="50"/>
      <c r="C27" s="53" t="s">
        <v>19</v>
      </c>
      <c r="D27" s="128" t="s">
        <v>836</v>
      </c>
      <c r="E27" s="27" t="s">
        <v>434</v>
      </c>
      <c r="F27" s="48"/>
      <c r="G27" s="77"/>
      <c r="H27" s="74">
        <f>F27*G27</f>
        <v>0</v>
      </c>
    </row>
    <row r="28" spans="1:9" x14ac:dyDescent="0.25">
      <c r="A28" s="50"/>
      <c r="B28" s="50" t="s">
        <v>910</v>
      </c>
      <c r="C28" s="53"/>
      <c r="D28" s="128" t="s">
        <v>911</v>
      </c>
      <c r="E28" s="27"/>
      <c r="F28" s="6"/>
      <c r="G28" s="78"/>
      <c r="H28" s="74"/>
    </row>
    <row r="29" spans="1:9" ht="14.5" x14ac:dyDescent="0.25">
      <c r="A29" s="46"/>
      <c r="B29" s="50"/>
      <c r="C29" s="53" t="s">
        <v>125</v>
      </c>
      <c r="D29" s="128" t="s">
        <v>667</v>
      </c>
      <c r="E29" s="27" t="s">
        <v>434</v>
      </c>
      <c r="F29" s="48"/>
      <c r="G29" s="77"/>
      <c r="H29" s="74">
        <f t="shared" ref="H29:H34" si="0">F29*G29</f>
        <v>0</v>
      </c>
    </row>
    <row r="30" spans="1:9" ht="14.5" x14ac:dyDescent="0.25">
      <c r="A30" s="46"/>
      <c r="B30" s="50"/>
      <c r="C30" s="53" t="s">
        <v>128</v>
      </c>
      <c r="D30" s="128" t="s">
        <v>912</v>
      </c>
      <c r="E30" s="27" t="s">
        <v>434</v>
      </c>
      <c r="F30" s="48"/>
      <c r="G30" s="77"/>
      <c r="H30" s="74">
        <f t="shared" si="0"/>
        <v>0</v>
      </c>
    </row>
    <row r="31" spans="1:9" ht="14.5" x14ac:dyDescent="0.25">
      <c r="A31" s="46"/>
      <c r="B31" s="50"/>
      <c r="C31" s="53" t="s">
        <v>17</v>
      </c>
      <c r="D31" s="128" t="s">
        <v>669</v>
      </c>
      <c r="E31" s="27" t="s">
        <v>434</v>
      </c>
      <c r="F31" s="48"/>
      <c r="G31" s="77"/>
      <c r="H31" s="74">
        <f t="shared" si="0"/>
        <v>0</v>
      </c>
    </row>
    <row r="32" spans="1:9" ht="14.5" x14ac:dyDescent="0.25">
      <c r="A32" s="46"/>
      <c r="B32" s="50"/>
      <c r="C32" s="53" t="s">
        <v>18</v>
      </c>
      <c r="D32" s="128" t="s">
        <v>670</v>
      </c>
      <c r="E32" s="27" t="s">
        <v>434</v>
      </c>
      <c r="F32" s="48"/>
      <c r="G32" s="77"/>
      <c r="H32" s="74">
        <f t="shared" si="0"/>
        <v>0</v>
      </c>
    </row>
    <row r="33" spans="1:9" ht="14.5" x14ac:dyDescent="0.25">
      <c r="A33" s="46"/>
      <c r="B33" s="50"/>
      <c r="C33" s="53" t="s">
        <v>19</v>
      </c>
      <c r="D33" s="128" t="s">
        <v>836</v>
      </c>
      <c r="E33" s="27" t="s">
        <v>434</v>
      </c>
      <c r="F33" s="48"/>
      <c r="G33" s="77"/>
      <c r="H33" s="74">
        <f t="shared" si="0"/>
        <v>0</v>
      </c>
    </row>
    <row r="34" spans="1:9" ht="25.5" customHeight="1" x14ac:dyDescent="0.25">
      <c r="A34" s="46"/>
      <c r="B34" s="50" t="s">
        <v>913</v>
      </c>
      <c r="C34" s="53"/>
      <c r="D34" s="62" t="s">
        <v>914</v>
      </c>
      <c r="E34" s="27" t="s">
        <v>434</v>
      </c>
      <c r="F34" s="48"/>
      <c r="G34" s="77"/>
      <c r="H34" s="74">
        <f t="shared" si="0"/>
        <v>0</v>
      </c>
    </row>
    <row r="35" spans="1:9" ht="26" x14ac:dyDescent="0.25">
      <c r="A35" s="50" t="s">
        <v>915</v>
      </c>
      <c r="B35" s="50"/>
      <c r="C35" s="53"/>
      <c r="D35" s="127" t="s">
        <v>916</v>
      </c>
      <c r="E35" s="27"/>
      <c r="F35" s="6"/>
      <c r="G35" s="78"/>
      <c r="H35" s="74"/>
    </row>
    <row r="36" spans="1:9" ht="26" x14ac:dyDescent="0.25">
      <c r="A36" s="46"/>
      <c r="B36" s="50" t="s">
        <v>917</v>
      </c>
      <c r="C36" s="53"/>
      <c r="D36" s="241" t="s">
        <v>918</v>
      </c>
      <c r="E36" s="27" t="s">
        <v>434</v>
      </c>
      <c r="F36" s="48"/>
      <c r="G36" s="77"/>
      <c r="H36" s="74">
        <f>F36*G36</f>
        <v>0</v>
      </c>
      <c r="I36" s="255" t="s">
        <v>37</v>
      </c>
    </row>
    <row r="37" spans="1:9" ht="14.5" x14ac:dyDescent="0.25">
      <c r="A37" s="50"/>
      <c r="B37" s="50" t="s">
        <v>919</v>
      </c>
      <c r="C37" s="53"/>
      <c r="D37" s="241" t="s">
        <v>920</v>
      </c>
      <c r="E37" s="27" t="s">
        <v>434</v>
      </c>
      <c r="F37" s="48"/>
      <c r="G37" s="77"/>
      <c r="H37" s="74">
        <f>F37*G37</f>
        <v>0</v>
      </c>
      <c r="I37" s="255" t="s">
        <v>37</v>
      </c>
    </row>
    <row r="38" spans="1:9" ht="26" x14ac:dyDescent="0.25">
      <c r="A38" s="50" t="s">
        <v>921</v>
      </c>
      <c r="B38" s="50"/>
      <c r="C38" s="53"/>
      <c r="D38" s="127" t="s">
        <v>922</v>
      </c>
      <c r="E38" s="27"/>
      <c r="F38" s="6"/>
      <c r="G38" s="78"/>
      <c r="H38" s="74"/>
    </row>
    <row r="39" spans="1:9" ht="26" x14ac:dyDescent="0.25">
      <c r="A39" s="46"/>
      <c r="B39" s="50" t="s">
        <v>923</v>
      </c>
      <c r="C39" s="53"/>
      <c r="D39" s="241" t="s">
        <v>924</v>
      </c>
      <c r="E39" s="27"/>
      <c r="F39" s="6"/>
      <c r="G39" s="78"/>
      <c r="H39" s="74"/>
      <c r="I39" s="255" t="s">
        <v>37</v>
      </c>
    </row>
    <row r="40" spans="1:9" ht="13" x14ac:dyDescent="0.25">
      <c r="A40" s="50"/>
      <c r="B40" s="50"/>
      <c r="C40" s="53" t="s">
        <v>125</v>
      </c>
      <c r="D40" s="241" t="s">
        <v>925</v>
      </c>
      <c r="E40" s="16" t="s">
        <v>106</v>
      </c>
      <c r="F40" s="48"/>
      <c r="G40" s="77"/>
      <c r="H40" s="74">
        <f>F40*G40</f>
        <v>0</v>
      </c>
      <c r="I40" s="255" t="s">
        <v>37</v>
      </c>
    </row>
    <row r="41" spans="1:9" ht="13" x14ac:dyDescent="0.25">
      <c r="A41" s="50"/>
      <c r="B41" s="50"/>
      <c r="C41" s="53" t="s">
        <v>128</v>
      </c>
      <c r="D41" s="241" t="s">
        <v>925</v>
      </c>
      <c r="E41" s="16" t="s">
        <v>106</v>
      </c>
      <c r="F41" s="48"/>
      <c r="G41" s="77"/>
      <c r="H41" s="74">
        <f>F41*G41</f>
        <v>0</v>
      </c>
      <c r="I41" s="255" t="s">
        <v>37</v>
      </c>
    </row>
    <row r="42" spans="1:9" ht="38.5" x14ac:dyDescent="0.25">
      <c r="A42" s="46"/>
      <c r="B42" s="50" t="s">
        <v>926</v>
      </c>
      <c r="C42" s="53"/>
      <c r="D42" s="241" t="s">
        <v>927</v>
      </c>
      <c r="E42" s="16"/>
      <c r="F42" s="6"/>
      <c r="G42" s="78"/>
      <c r="H42" s="74"/>
      <c r="I42" s="255" t="s">
        <v>37</v>
      </c>
    </row>
    <row r="43" spans="1:9" ht="13" x14ac:dyDescent="0.25">
      <c r="A43" s="46"/>
      <c r="B43" s="50"/>
      <c r="C43" s="53" t="s">
        <v>125</v>
      </c>
      <c r="D43" s="241" t="s">
        <v>925</v>
      </c>
      <c r="E43" s="16" t="s">
        <v>106</v>
      </c>
      <c r="F43" s="48"/>
      <c r="G43" s="77"/>
      <c r="H43" s="74">
        <f>F43*G43</f>
        <v>0</v>
      </c>
      <c r="I43" s="255" t="s">
        <v>37</v>
      </c>
    </row>
    <row r="44" spans="1:9" ht="13" x14ac:dyDescent="0.25">
      <c r="A44" s="46"/>
      <c r="B44" s="50"/>
      <c r="C44" s="53" t="s">
        <v>128</v>
      </c>
      <c r="D44" s="241" t="s">
        <v>925</v>
      </c>
      <c r="E44" s="16" t="s">
        <v>106</v>
      </c>
      <c r="F44" s="48"/>
      <c r="G44" s="77"/>
      <c r="H44" s="74">
        <f>F44*G44</f>
        <v>0</v>
      </c>
      <c r="I44" s="255" t="s">
        <v>37</v>
      </c>
    </row>
    <row r="45" spans="1:9" ht="26" x14ac:dyDescent="0.25">
      <c r="A45" s="46"/>
      <c r="B45" s="50" t="s">
        <v>928</v>
      </c>
      <c r="C45" s="53"/>
      <c r="D45" s="241" t="s">
        <v>929</v>
      </c>
      <c r="E45" s="16"/>
      <c r="F45" s="6"/>
      <c r="G45" s="78"/>
      <c r="H45" s="74"/>
      <c r="I45" s="255" t="s">
        <v>37</v>
      </c>
    </row>
    <row r="46" spans="1:9" ht="13" x14ac:dyDescent="0.25">
      <c r="A46" s="46"/>
      <c r="B46" s="50"/>
      <c r="C46" s="53" t="s">
        <v>125</v>
      </c>
      <c r="D46" s="241" t="s">
        <v>925</v>
      </c>
      <c r="E46" s="16" t="s">
        <v>106</v>
      </c>
      <c r="F46" s="48"/>
      <c r="G46" s="77"/>
      <c r="H46" s="74">
        <f>F46*G46</f>
        <v>0</v>
      </c>
      <c r="I46" s="255" t="s">
        <v>37</v>
      </c>
    </row>
    <row r="47" spans="1:9" ht="13" x14ac:dyDescent="0.25">
      <c r="A47" s="46"/>
      <c r="B47" s="50"/>
      <c r="C47" s="53" t="s">
        <v>128</v>
      </c>
      <c r="D47" s="241" t="s">
        <v>925</v>
      </c>
      <c r="E47" s="16" t="s">
        <v>106</v>
      </c>
      <c r="F47" s="48"/>
      <c r="G47" s="77"/>
      <c r="H47" s="74">
        <f>F47*G47</f>
        <v>0</v>
      </c>
      <c r="I47" s="255" t="s">
        <v>37</v>
      </c>
    </row>
    <row r="48" spans="1:9" ht="26" x14ac:dyDescent="0.25">
      <c r="A48" s="46"/>
      <c r="B48" s="50" t="s">
        <v>930</v>
      </c>
      <c r="C48" s="53"/>
      <c r="D48" s="241" t="s">
        <v>931</v>
      </c>
      <c r="E48" s="11"/>
      <c r="F48" s="6"/>
      <c r="G48" s="78"/>
      <c r="H48" s="74"/>
      <c r="I48" s="255" t="s">
        <v>37</v>
      </c>
    </row>
    <row r="49" spans="1:9" ht="13" x14ac:dyDescent="0.25">
      <c r="A49" s="50"/>
      <c r="B49" s="50"/>
      <c r="C49" s="53" t="s">
        <v>125</v>
      </c>
      <c r="D49" s="241" t="s">
        <v>870</v>
      </c>
      <c r="E49" s="16" t="s">
        <v>106</v>
      </c>
      <c r="F49" s="48"/>
      <c r="G49" s="77"/>
      <c r="H49" s="74">
        <f>F49*G49</f>
        <v>0</v>
      </c>
      <c r="I49" s="255" t="s">
        <v>37</v>
      </c>
    </row>
    <row r="50" spans="1:9" ht="13" x14ac:dyDescent="0.25">
      <c r="A50" s="46"/>
      <c r="B50" s="50"/>
      <c r="C50" s="53" t="s">
        <v>128</v>
      </c>
      <c r="D50" s="241" t="s">
        <v>870</v>
      </c>
      <c r="E50" s="16" t="s">
        <v>106</v>
      </c>
      <c r="F50" s="48"/>
      <c r="G50" s="77"/>
      <c r="H50" s="74">
        <f>F50*G50</f>
        <v>0</v>
      </c>
      <c r="I50" s="255" t="s">
        <v>37</v>
      </c>
    </row>
    <row r="51" spans="1:9" ht="26" x14ac:dyDescent="0.25">
      <c r="A51" s="46"/>
      <c r="B51" s="50" t="s">
        <v>932</v>
      </c>
      <c r="C51" s="53"/>
      <c r="D51" s="241" t="s">
        <v>933</v>
      </c>
      <c r="E51" s="16"/>
      <c r="F51" s="6"/>
      <c r="G51" s="78"/>
      <c r="H51" s="74"/>
      <c r="I51" s="255" t="s">
        <v>37</v>
      </c>
    </row>
    <row r="52" spans="1:9" ht="13" x14ac:dyDescent="0.25">
      <c r="A52" s="46"/>
      <c r="B52" s="50"/>
      <c r="C52" s="53" t="s">
        <v>125</v>
      </c>
      <c r="D52" s="241" t="s">
        <v>925</v>
      </c>
      <c r="E52" s="16" t="s">
        <v>106</v>
      </c>
      <c r="F52" s="48"/>
      <c r="G52" s="77"/>
      <c r="H52" s="74">
        <f>F52*G52</f>
        <v>0</v>
      </c>
      <c r="I52" s="255" t="s">
        <v>37</v>
      </c>
    </row>
    <row r="53" spans="1:9" ht="13" x14ac:dyDescent="0.25">
      <c r="A53" s="46"/>
      <c r="B53" s="50"/>
      <c r="C53" s="53" t="s">
        <v>128</v>
      </c>
      <c r="D53" s="241" t="s">
        <v>925</v>
      </c>
      <c r="E53" s="16" t="s">
        <v>106</v>
      </c>
      <c r="F53" s="48"/>
      <c r="G53" s="77"/>
      <c r="H53" s="74">
        <f>F53*G53</f>
        <v>0</v>
      </c>
      <c r="I53" s="255" t="s">
        <v>37</v>
      </c>
    </row>
    <row r="54" spans="1:9" ht="26" x14ac:dyDescent="0.25">
      <c r="A54" s="50" t="s">
        <v>934</v>
      </c>
      <c r="B54" s="50"/>
      <c r="C54" s="53"/>
      <c r="D54" s="127" t="s">
        <v>935</v>
      </c>
      <c r="E54" s="16"/>
      <c r="F54" s="6"/>
      <c r="G54" s="78"/>
      <c r="H54" s="74"/>
    </row>
    <row r="55" spans="1:9" ht="26" x14ac:dyDescent="0.25">
      <c r="A55" s="46"/>
      <c r="B55" s="50" t="s">
        <v>936</v>
      </c>
      <c r="C55" s="53"/>
      <c r="D55" s="241" t="s">
        <v>937</v>
      </c>
      <c r="E55" s="16" t="s">
        <v>106</v>
      </c>
      <c r="F55" s="48"/>
      <c r="G55" s="77"/>
      <c r="H55" s="74">
        <f>F55*G55</f>
        <v>0</v>
      </c>
      <c r="I55" s="255" t="s">
        <v>37</v>
      </c>
    </row>
    <row r="56" spans="1:9" ht="26" x14ac:dyDescent="0.25">
      <c r="A56" s="46"/>
      <c r="B56" s="50" t="s">
        <v>938</v>
      </c>
      <c r="C56" s="53"/>
      <c r="D56" s="241" t="s">
        <v>937</v>
      </c>
      <c r="E56" s="16" t="s">
        <v>106</v>
      </c>
      <c r="F56" s="48"/>
      <c r="G56" s="77"/>
      <c r="H56" s="74">
        <f>F56*G56</f>
        <v>0</v>
      </c>
      <c r="I56" s="255" t="s">
        <v>37</v>
      </c>
    </row>
    <row r="57" spans="1:9" ht="26" x14ac:dyDescent="0.25">
      <c r="A57" s="50"/>
      <c r="B57" s="50" t="s">
        <v>939</v>
      </c>
      <c r="C57" s="53"/>
      <c r="D57" s="241" t="s">
        <v>937</v>
      </c>
      <c r="E57" s="16" t="s">
        <v>106</v>
      </c>
      <c r="F57" s="48"/>
      <c r="G57" s="77"/>
      <c r="H57" s="74">
        <f>F57*G57</f>
        <v>0</v>
      </c>
      <c r="I57" s="255" t="s">
        <v>37</v>
      </c>
    </row>
    <row r="58" spans="1:9" ht="13" x14ac:dyDescent="0.25">
      <c r="A58" s="50"/>
      <c r="B58" s="50" t="s">
        <v>940</v>
      </c>
      <c r="C58" s="53"/>
      <c r="D58" s="241" t="s">
        <v>794</v>
      </c>
      <c r="E58" s="16" t="s">
        <v>106</v>
      </c>
      <c r="F58" s="48"/>
      <c r="G58" s="77"/>
      <c r="H58" s="74">
        <f>F58*G58</f>
        <v>0</v>
      </c>
      <c r="I58" s="255" t="s">
        <v>37</v>
      </c>
    </row>
    <row r="59" spans="1:9" ht="26" x14ac:dyDescent="0.25">
      <c r="A59" s="50" t="s">
        <v>941</v>
      </c>
      <c r="B59" s="50"/>
      <c r="C59" s="53"/>
      <c r="D59" s="242" t="s">
        <v>942</v>
      </c>
      <c r="E59" s="27"/>
      <c r="F59" s="6"/>
      <c r="G59" s="78"/>
      <c r="H59" s="74"/>
    </row>
    <row r="60" spans="1:9" ht="26" x14ac:dyDescent="0.25">
      <c r="A60" s="50"/>
      <c r="B60" s="50" t="s">
        <v>943</v>
      </c>
      <c r="C60" s="53"/>
      <c r="D60" s="241" t="s">
        <v>944</v>
      </c>
      <c r="E60" s="16" t="s">
        <v>106</v>
      </c>
      <c r="F60" s="48"/>
      <c r="G60" s="77"/>
      <c r="H60" s="74">
        <f>F60*G60</f>
        <v>0</v>
      </c>
      <c r="I60" s="255" t="s">
        <v>37</v>
      </c>
    </row>
    <row r="61" spans="1:9" ht="26" x14ac:dyDescent="0.25">
      <c r="A61" s="50"/>
      <c r="B61" s="50" t="s">
        <v>945</v>
      </c>
      <c r="C61" s="53"/>
      <c r="D61" s="241" t="s">
        <v>946</v>
      </c>
      <c r="E61" s="27" t="s">
        <v>434</v>
      </c>
      <c r="F61" s="48"/>
      <c r="G61" s="77"/>
      <c r="H61" s="74">
        <f>F61*G61</f>
        <v>0</v>
      </c>
      <c r="I61" s="255" t="s">
        <v>37</v>
      </c>
    </row>
    <row r="62" spans="1:9" ht="26" x14ac:dyDescent="0.25">
      <c r="A62" s="50"/>
      <c r="B62" s="50" t="s">
        <v>947</v>
      </c>
      <c r="C62" s="53"/>
      <c r="D62" s="241" t="s">
        <v>948</v>
      </c>
      <c r="E62" s="16" t="s">
        <v>106</v>
      </c>
      <c r="F62" s="48"/>
      <c r="G62" s="77"/>
      <c r="H62" s="74">
        <f>F62*G62</f>
        <v>0</v>
      </c>
      <c r="I62" s="255" t="s">
        <v>37</v>
      </c>
    </row>
    <row r="63" spans="1:9" ht="13" x14ac:dyDescent="0.25">
      <c r="A63" s="50"/>
      <c r="B63" s="50" t="s">
        <v>949</v>
      </c>
      <c r="C63" s="53"/>
      <c r="D63" s="241" t="s">
        <v>950</v>
      </c>
      <c r="E63" s="16" t="s">
        <v>106</v>
      </c>
      <c r="F63" s="48"/>
      <c r="G63" s="77"/>
      <c r="H63" s="74">
        <f>F63*G63</f>
        <v>0</v>
      </c>
      <c r="I63" s="255" t="s">
        <v>37</v>
      </c>
    </row>
    <row r="64" spans="1:9" x14ac:dyDescent="0.25">
      <c r="A64" s="50"/>
      <c r="B64" s="50" t="s">
        <v>951</v>
      </c>
      <c r="C64" s="53"/>
      <c r="D64" s="241" t="s">
        <v>860</v>
      </c>
      <c r="E64" s="27"/>
      <c r="F64" s="6"/>
      <c r="G64" s="78"/>
      <c r="H64" s="74"/>
    </row>
    <row r="65" spans="1:9" ht="13" x14ac:dyDescent="0.25">
      <c r="A65" s="50"/>
      <c r="B65" s="50"/>
      <c r="C65" s="53" t="s">
        <v>125</v>
      </c>
      <c r="D65" s="241" t="s">
        <v>861</v>
      </c>
      <c r="E65" s="16" t="s">
        <v>106</v>
      </c>
      <c r="F65" s="48"/>
      <c r="G65" s="77"/>
      <c r="H65" s="74">
        <f>F65*G65</f>
        <v>0</v>
      </c>
      <c r="I65" s="255" t="s">
        <v>37</v>
      </c>
    </row>
    <row r="66" spans="1:9" ht="13" x14ac:dyDescent="0.25">
      <c r="A66" s="50"/>
      <c r="B66" s="50"/>
      <c r="C66" s="53" t="s">
        <v>128</v>
      </c>
      <c r="D66" s="241" t="s">
        <v>861</v>
      </c>
      <c r="E66" s="16" t="s">
        <v>106</v>
      </c>
      <c r="F66" s="48"/>
      <c r="G66" s="77"/>
      <c r="H66" s="74">
        <f>F66*G66</f>
        <v>0</v>
      </c>
      <c r="I66" s="255" t="s">
        <v>37</v>
      </c>
    </row>
    <row r="67" spans="1:9" ht="26" x14ac:dyDescent="0.25">
      <c r="A67" s="50" t="s">
        <v>952</v>
      </c>
      <c r="B67" s="50"/>
      <c r="C67" s="53"/>
      <c r="D67" s="127" t="s">
        <v>953</v>
      </c>
      <c r="E67" s="16"/>
      <c r="F67" s="6"/>
      <c r="G67" s="78"/>
      <c r="H67" s="74"/>
    </row>
    <row r="68" spans="1:9" ht="26" x14ac:dyDescent="0.25">
      <c r="A68" s="50"/>
      <c r="B68" s="50" t="s">
        <v>954</v>
      </c>
      <c r="C68" s="53"/>
      <c r="D68" s="241" t="s">
        <v>955</v>
      </c>
      <c r="E68" s="16"/>
      <c r="F68" s="6"/>
      <c r="G68" s="78"/>
      <c r="H68" s="74"/>
      <c r="I68" s="255" t="s">
        <v>37</v>
      </c>
    </row>
    <row r="69" spans="1:9" ht="13" x14ac:dyDescent="0.25">
      <c r="A69" s="50"/>
      <c r="B69" s="50"/>
      <c r="C69" s="53" t="s">
        <v>125</v>
      </c>
      <c r="D69" s="241" t="s">
        <v>956</v>
      </c>
      <c r="E69" s="16" t="s">
        <v>106</v>
      </c>
      <c r="F69" s="48"/>
      <c r="G69" s="77"/>
      <c r="H69" s="74">
        <f>F69*G69</f>
        <v>0</v>
      </c>
      <c r="I69" s="255" t="s">
        <v>37</v>
      </c>
    </row>
    <row r="70" spans="1:9" ht="13" x14ac:dyDescent="0.25">
      <c r="A70" s="50"/>
      <c r="B70" s="50"/>
      <c r="C70" s="53" t="s">
        <v>128</v>
      </c>
      <c r="D70" s="241" t="s">
        <v>956</v>
      </c>
      <c r="E70" s="16" t="s">
        <v>106</v>
      </c>
      <c r="F70" s="48"/>
      <c r="G70" s="77"/>
      <c r="H70" s="74">
        <f>F70*G70</f>
        <v>0</v>
      </c>
      <c r="I70" s="255" t="s">
        <v>37</v>
      </c>
    </row>
    <row r="71" spans="1:9" ht="13" x14ac:dyDescent="0.25">
      <c r="A71" s="50"/>
      <c r="B71" s="50"/>
      <c r="C71" s="53" t="s">
        <v>17</v>
      </c>
      <c r="D71" s="128" t="s">
        <v>957</v>
      </c>
      <c r="E71" s="16" t="s">
        <v>106</v>
      </c>
      <c r="F71" s="48"/>
      <c r="G71" s="77"/>
      <c r="H71" s="74">
        <f>F71*G71</f>
        <v>0</v>
      </c>
      <c r="I71" s="255" t="s">
        <v>37</v>
      </c>
    </row>
    <row r="72" spans="1:9" ht="26" x14ac:dyDescent="0.25">
      <c r="A72" s="50"/>
      <c r="B72" s="50" t="s">
        <v>958</v>
      </c>
      <c r="C72" s="53"/>
      <c r="D72" s="241" t="s">
        <v>955</v>
      </c>
      <c r="E72" s="16"/>
      <c r="F72" s="6"/>
      <c r="G72" s="78"/>
      <c r="H72" s="74"/>
      <c r="I72" s="255" t="s">
        <v>37</v>
      </c>
    </row>
    <row r="73" spans="1:9" ht="13" x14ac:dyDescent="0.25">
      <c r="A73" s="50"/>
      <c r="B73" s="50"/>
      <c r="C73" s="53" t="s">
        <v>125</v>
      </c>
      <c r="D73" s="241" t="s">
        <v>956</v>
      </c>
      <c r="E73" s="16" t="s">
        <v>106</v>
      </c>
      <c r="F73" s="48"/>
      <c r="G73" s="77"/>
      <c r="H73" s="74">
        <f>F73*G73</f>
        <v>0</v>
      </c>
      <c r="I73" s="255" t="s">
        <v>37</v>
      </c>
    </row>
    <row r="74" spans="1:9" ht="13" x14ac:dyDescent="0.25">
      <c r="A74" s="50"/>
      <c r="B74" s="50"/>
      <c r="C74" s="53" t="s">
        <v>128</v>
      </c>
      <c r="D74" s="241" t="s">
        <v>956</v>
      </c>
      <c r="E74" s="16" t="s">
        <v>106</v>
      </c>
      <c r="F74" s="48"/>
      <c r="G74" s="77"/>
      <c r="H74" s="74">
        <f>F74*G74</f>
        <v>0</v>
      </c>
      <c r="I74" s="255" t="s">
        <v>37</v>
      </c>
    </row>
    <row r="75" spans="1:9" ht="13" x14ac:dyDescent="0.25">
      <c r="A75" s="50"/>
      <c r="B75" s="50"/>
      <c r="C75" s="53" t="s">
        <v>17</v>
      </c>
      <c r="D75" s="241" t="s">
        <v>794</v>
      </c>
      <c r="E75" s="16" t="s">
        <v>106</v>
      </c>
      <c r="F75" s="48"/>
      <c r="G75" s="77"/>
      <c r="H75" s="74">
        <f>F75*G75</f>
        <v>0</v>
      </c>
      <c r="I75" s="255" t="s">
        <v>37</v>
      </c>
    </row>
    <row r="76" spans="1:9" x14ac:dyDescent="0.25">
      <c r="A76" s="50"/>
      <c r="B76" s="50" t="s">
        <v>959</v>
      </c>
      <c r="C76" s="53"/>
      <c r="D76" s="241" t="s">
        <v>960</v>
      </c>
      <c r="E76" s="16"/>
      <c r="F76" s="6"/>
      <c r="G76" s="78"/>
      <c r="H76" s="74"/>
    </row>
    <row r="77" spans="1:9" ht="13" x14ac:dyDescent="0.25">
      <c r="A77" s="50"/>
      <c r="B77" s="50"/>
      <c r="C77" s="53" t="s">
        <v>125</v>
      </c>
      <c r="D77" s="241" t="s">
        <v>961</v>
      </c>
      <c r="E77" s="16" t="s">
        <v>88</v>
      </c>
      <c r="F77" s="6"/>
      <c r="G77" s="78"/>
      <c r="H77" s="74">
        <f>F77*G77</f>
        <v>0</v>
      </c>
      <c r="I77" s="255" t="s">
        <v>37</v>
      </c>
    </row>
    <row r="78" spans="1:9" ht="13" x14ac:dyDescent="0.25">
      <c r="A78" s="50"/>
      <c r="B78" s="50"/>
      <c r="C78" s="53" t="s">
        <v>128</v>
      </c>
      <c r="D78" s="241" t="s">
        <v>961</v>
      </c>
      <c r="E78" s="16" t="s">
        <v>88</v>
      </c>
      <c r="F78" s="6"/>
      <c r="G78" s="78"/>
      <c r="H78" s="74">
        <f>F78*G78</f>
        <v>0</v>
      </c>
      <c r="I78" s="255" t="s">
        <v>37</v>
      </c>
    </row>
    <row r="79" spans="1:9" x14ac:dyDescent="0.25">
      <c r="A79" s="50"/>
      <c r="B79" s="50" t="s">
        <v>962</v>
      </c>
      <c r="C79" s="53"/>
      <c r="D79" s="241" t="s">
        <v>963</v>
      </c>
      <c r="E79" s="16"/>
      <c r="F79" s="6"/>
      <c r="G79" s="78"/>
      <c r="H79" s="74"/>
    </row>
    <row r="80" spans="1:9" ht="26" x14ac:dyDescent="0.25">
      <c r="A80" s="50"/>
      <c r="B80" s="50"/>
      <c r="C80" s="53" t="s">
        <v>125</v>
      </c>
      <c r="D80" s="241" t="s">
        <v>964</v>
      </c>
      <c r="E80" s="16" t="s">
        <v>88</v>
      </c>
      <c r="F80" s="6"/>
      <c r="G80" s="78"/>
      <c r="H80" s="74">
        <f>F80*G80</f>
        <v>0</v>
      </c>
      <c r="I80" s="255" t="s">
        <v>37</v>
      </c>
    </row>
    <row r="81" spans="1:9" ht="26" x14ac:dyDescent="0.25">
      <c r="A81" s="50"/>
      <c r="B81" s="50"/>
      <c r="C81" s="53" t="s">
        <v>128</v>
      </c>
      <c r="D81" s="241" t="s">
        <v>964</v>
      </c>
      <c r="E81" s="16" t="s">
        <v>88</v>
      </c>
      <c r="F81" s="6"/>
      <c r="G81" s="78"/>
      <c r="H81" s="74">
        <f>F81*G81</f>
        <v>0</v>
      </c>
      <c r="I81" s="255" t="s">
        <v>37</v>
      </c>
    </row>
    <row r="82" spans="1:9" ht="13" x14ac:dyDescent="0.25">
      <c r="A82" s="50"/>
      <c r="B82" s="50"/>
      <c r="C82" s="53" t="s">
        <v>17</v>
      </c>
      <c r="D82" s="241" t="s">
        <v>794</v>
      </c>
      <c r="E82" s="16" t="s">
        <v>88</v>
      </c>
      <c r="F82" s="6"/>
      <c r="G82" s="78"/>
      <c r="H82" s="74">
        <f>F82*G82</f>
        <v>0</v>
      </c>
      <c r="I82" s="255" t="s">
        <v>37</v>
      </c>
    </row>
    <row r="83" spans="1:9" ht="25" x14ac:dyDescent="0.25">
      <c r="A83" s="50"/>
      <c r="B83" s="50" t="s">
        <v>965</v>
      </c>
      <c r="C83" s="53"/>
      <c r="D83" s="128" t="s">
        <v>966</v>
      </c>
      <c r="E83" s="16"/>
      <c r="F83" s="6"/>
      <c r="G83" s="78"/>
      <c r="H83" s="52"/>
    </row>
    <row r="84" spans="1:9" ht="26" x14ac:dyDescent="0.25">
      <c r="A84" s="50"/>
      <c r="B84" s="50"/>
      <c r="C84" s="53" t="s">
        <v>125</v>
      </c>
      <c r="D84" s="241" t="s">
        <v>964</v>
      </c>
      <c r="E84" s="16" t="s">
        <v>88</v>
      </c>
      <c r="F84" s="6"/>
      <c r="G84" s="78"/>
      <c r="H84" s="74">
        <f>F84*G84</f>
        <v>0</v>
      </c>
      <c r="I84" s="255" t="s">
        <v>37</v>
      </c>
    </row>
    <row r="85" spans="1:9" ht="26" x14ac:dyDescent="0.25">
      <c r="A85" s="50"/>
      <c r="B85" s="50"/>
      <c r="C85" s="53" t="s">
        <v>128</v>
      </c>
      <c r="D85" s="241" t="s">
        <v>964</v>
      </c>
      <c r="E85" s="16" t="s">
        <v>88</v>
      </c>
      <c r="F85" s="6"/>
      <c r="G85" s="78"/>
      <c r="H85" s="74">
        <f>F85*G85</f>
        <v>0</v>
      </c>
      <c r="I85" s="255" t="s">
        <v>37</v>
      </c>
    </row>
    <row r="86" spans="1:9" ht="13" x14ac:dyDescent="0.25">
      <c r="A86" s="50"/>
      <c r="B86" s="50"/>
      <c r="C86" s="53" t="s">
        <v>17</v>
      </c>
      <c r="D86" s="241" t="s">
        <v>794</v>
      </c>
      <c r="E86" s="16" t="s">
        <v>88</v>
      </c>
      <c r="F86" s="6"/>
      <c r="G86" s="78"/>
      <c r="H86" s="74">
        <f>F86*G86</f>
        <v>0</v>
      </c>
      <c r="I86" s="255" t="s">
        <v>37</v>
      </c>
    </row>
    <row r="87" spans="1:9" ht="26" x14ac:dyDescent="0.25">
      <c r="A87" s="50" t="s">
        <v>967</v>
      </c>
      <c r="B87" s="50"/>
      <c r="C87" s="53"/>
      <c r="D87" s="127" t="s">
        <v>968</v>
      </c>
      <c r="E87" s="16"/>
      <c r="F87" s="6"/>
      <c r="G87" s="78"/>
      <c r="H87" s="74"/>
    </row>
    <row r="88" spans="1:9" x14ac:dyDescent="0.25">
      <c r="A88" s="50"/>
      <c r="B88" s="50" t="s">
        <v>969</v>
      </c>
      <c r="C88" s="53"/>
      <c r="D88" s="128" t="s">
        <v>970</v>
      </c>
      <c r="E88" s="16"/>
      <c r="F88" s="6"/>
      <c r="G88" s="78"/>
      <c r="H88" s="74"/>
    </row>
    <row r="89" spans="1:9" ht="26" x14ac:dyDescent="0.25">
      <c r="A89" s="50"/>
      <c r="B89" s="50"/>
      <c r="C89" s="53" t="s">
        <v>125</v>
      </c>
      <c r="D89" s="241" t="s">
        <v>971</v>
      </c>
      <c r="E89" s="16" t="s">
        <v>106</v>
      </c>
      <c r="F89" s="48"/>
      <c r="G89" s="77"/>
      <c r="H89" s="74">
        <f>F89*G89</f>
        <v>0</v>
      </c>
      <c r="I89" s="255" t="s">
        <v>37</v>
      </c>
    </row>
    <row r="90" spans="1:9" ht="26" x14ac:dyDescent="0.25">
      <c r="A90" s="50"/>
      <c r="B90" s="50"/>
      <c r="C90" s="53" t="s">
        <v>128</v>
      </c>
      <c r="D90" s="241" t="s">
        <v>971</v>
      </c>
      <c r="E90" s="16" t="s">
        <v>106</v>
      </c>
      <c r="F90" s="48"/>
      <c r="G90" s="77"/>
      <c r="H90" s="74">
        <f>F90*G90</f>
        <v>0</v>
      </c>
      <c r="I90" s="255" t="s">
        <v>37</v>
      </c>
    </row>
    <row r="91" spans="1:9" x14ac:dyDescent="0.25">
      <c r="A91" s="50"/>
      <c r="B91" s="50" t="s">
        <v>972</v>
      </c>
      <c r="C91" s="53"/>
      <c r="D91" s="128" t="s">
        <v>973</v>
      </c>
      <c r="E91" s="16"/>
      <c r="F91" s="6"/>
      <c r="G91" s="78"/>
      <c r="H91" s="74"/>
    </row>
    <row r="92" spans="1:9" ht="26" x14ac:dyDescent="0.25">
      <c r="A92" s="50"/>
      <c r="B92" s="50"/>
      <c r="C92" s="53" t="s">
        <v>125</v>
      </c>
      <c r="D92" s="241" t="s">
        <v>974</v>
      </c>
      <c r="E92" s="16" t="s">
        <v>106</v>
      </c>
      <c r="F92" s="48"/>
      <c r="G92" s="77"/>
      <c r="H92" s="74">
        <f>F92*G92</f>
        <v>0</v>
      </c>
      <c r="I92" s="255" t="s">
        <v>37</v>
      </c>
    </row>
    <row r="93" spans="1:9" ht="26" x14ac:dyDescent="0.25">
      <c r="A93" s="50"/>
      <c r="B93" s="50"/>
      <c r="C93" s="53" t="s">
        <v>128</v>
      </c>
      <c r="D93" s="241" t="s">
        <v>974</v>
      </c>
      <c r="E93" s="16" t="s">
        <v>106</v>
      </c>
      <c r="F93" s="48"/>
      <c r="G93" s="77"/>
      <c r="H93" s="74">
        <f>F93*G93</f>
        <v>0</v>
      </c>
      <c r="I93" s="255" t="s">
        <v>37</v>
      </c>
    </row>
    <row r="94" spans="1:9" ht="13" x14ac:dyDescent="0.25">
      <c r="A94" s="50" t="s">
        <v>975</v>
      </c>
      <c r="B94" s="50"/>
      <c r="C94" s="53"/>
      <c r="D94" s="127" t="s">
        <v>976</v>
      </c>
      <c r="E94" s="16" t="s">
        <v>106</v>
      </c>
      <c r="F94" s="48"/>
      <c r="G94" s="77"/>
      <c r="H94" s="74">
        <f>F94*G94</f>
        <v>0</v>
      </c>
    </row>
    <row r="95" spans="1:9" ht="13" x14ac:dyDescent="0.25">
      <c r="A95" s="50" t="s">
        <v>977</v>
      </c>
      <c r="B95" s="50"/>
      <c r="C95" s="53"/>
      <c r="D95" s="127" t="s">
        <v>978</v>
      </c>
      <c r="E95" s="16"/>
      <c r="F95" s="6"/>
      <c r="G95" s="78"/>
      <c r="H95" s="74"/>
    </row>
    <row r="96" spans="1:9" ht="13" x14ac:dyDescent="0.25">
      <c r="A96" s="50"/>
      <c r="B96" s="50" t="s">
        <v>979</v>
      </c>
      <c r="C96" s="53"/>
      <c r="D96" s="241" t="s">
        <v>980</v>
      </c>
      <c r="E96" s="16" t="s">
        <v>0</v>
      </c>
      <c r="F96" s="48"/>
      <c r="G96" s="77"/>
      <c r="H96" s="74">
        <f t="shared" ref="H96:H106" si="1">F96*G96</f>
        <v>0</v>
      </c>
      <c r="I96" s="255" t="s">
        <v>37</v>
      </c>
    </row>
    <row r="97" spans="1:9" ht="13" x14ac:dyDescent="0.25">
      <c r="A97" s="50"/>
      <c r="B97" s="50" t="s">
        <v>981</v>
      </c>
      <c r="C97" s="53"/>
      <c r="D97" s="241" t="s">
        <v>980</v>
      </c>
      <c r="E97" s="16" t="s">
        <v>0</v>
      </c>
      <c r="F97" s="48"/>
      <c r="G97" s="77"/>
      <c r="H97" s="74">
        <f t="shared" si="1"/>
        <v>0</v>
      </c>
      <c r="I97" s="255" t="s">
        <v>37</v>
      </c>
    </row>
    <row r="98" spans="1:9" ht="52" x14ac:dyDescent="0.25">
      <c r="A98" s="50" t="s">
        <v>982</v>
      </c>
      <c r="B98" s="50"/>
      <c r="C98" s="53"/>
      <c r="D98" s="241" t="s">
        <v>983</v>
      </c>
      <c r="E98" s="129"/>
      <c r="F98" s="48"/>
      <c r="G98" s="77"/>
      <c r="H98" s="74">
        <f t="shared" si="1"/>
        <v>0</v>
      </c>
      <c r="I98" s="255" t="s">
        <v>37</v>
      </c>
    </row>
    <row r="99" spans="1:9" x14ac:dyDescent="0.25">
      <c r="A99" s="50" t="s">
        <v>984</v>
      </c>
      <c r="B99" s="50"/>
      <c r="C99" s="53"/>
      <c r="D99" s="241"/>
      <c r="E99" s="129"/>
      <c r="F99" s="48"/>
      <c r="G99" s="77"/>
      <c r="H99" s="74">
        <f t="shared" si="1"/>
        <v>0</v>
      </c>
      <c r="I99" s="255" t="s">
        <v>37</v>
      </c>
    </row>
    <row r="100" spans="1:9" x14ac:dyDescent="0.25">
      <c r="A100" s="50" t="s">
        <v>985</v>
      </c>
      <c r="B100" s="50"/>
      <c r="C100" s="53"/>
      <c r="D100" s="241"/>
      <c r="E100" s="129"/>
      <c r="F100" s="48"/>
      <c r="G100" s="77"/>
      <c r="H100" s="74">
        <f t="shared" si="1"/>
        <v>0</v>
      </c>
      <c r="I100" s="255" t="s">
        <v>37</v>
      </c>
    </row>
    <row r="101" spans="1:9" x14ac:dyDescent="0.25">
      <c r="A101" s="50" t="s">
        <v>986</v>
      </c>
      <c r="B101" s="50"/>
      <c r="C101" s="53"/>
      <c r="D101" s="241"/>
      <c r="E101" s="129"/>
      <c r="F101" s="48"/>
      <c r="G101" s="77"/>
      <c r="H101" s="74">
        <f t="shared" si="1"/>
        <v>0</v>
      </c>
      <c r="I101" s="255" t="s">
        <v>37</v>
      </c>
    </row>
    <row r="102" spans="1:9" x14ac:dyDescent="0.25">
      <c r="A102" s="50" t="s">
        <v>987</v>
      </c>
      <c r="B102" s="50"/>
      <c r="C102" s="53"/>
      <c r="D102" s="241"/>
      <c r="E102" s="129"/>
      <c r="F102" s="48"/>
      <c r="G102" s="77"/>
      <c r="H102" s="74">
        <f t="shared" si="1"/>
        <v>0</v>
      </c>
      <c r="I102" s="255" t="s">
        <v>37</v>
      </c>
    </row>
    <row r="103" spans="1:9" x14ac:dyDescent="0.25">
      <c r="A103" s="50" t="s">
        <v>988</v>
      </c>
      <c r="B103" s="50"/>
      <c r="C103" s="53"/>
      <c r="D103" s="241"/>
      <c r="E103" s="129"/>
      <c r="F103" s="48"/>
      <c r="G103" s="77"/>
      <c r="H103" s="74">
        <f t="shared" si="1"/>
        <v>0</v>
      </c>
      <c r="I103" s="255" t="s">
        <v>37</v>
      </c>
    </row>
    <row r="104" spans="1:9" x14ac:dyDescent="0.25">
      <c r="A104" s="50" t="s">
        <v>989</v>
      </c>
      <c r="B104" s="50"/>
      <c r="C104" s="53"/>
      <c r="D104" s="241"/>
      <c r="E104" s="129"/>
      <c r="F104" s="48"/>
      <c r="G104" s="77"/>
      <c r="H104" s="74">
        <f t="shared" si="1"/>
        <v>0</v>
      </c>
      <c r="I104" s="255" t="s">
        <v>37</v>
      </c>
    </row>
    <row r="105" spans="1:9" x14ac:dyDescent="0.25">
      <c r="A105" s="50" t="s">
        <v>990</v>
      </c>
      <c r="B105" s="50"/>
      <c r="C105" s="53"/>
      <c r="D105" s="241"/>
      <c r="E105" s="129"/>
      <c r="F105" s="48"/>
      <c r="G105" s="77"/>
      <c r="H105" s="74">
        <f t="shared" si="1"/>
        <v>0</v>
      </c>
      <c r="I105" s="255" t="s">
        <v>37</v>
      </c>
    </row>
    <row r="106" spans="1:9" x14ac:dyDescent="0.25">
      <c r="A106" s="50" t="s">
        <v>991</v>
      </c>
      <c r="B106" s="50"/>
      <c r="C106" s="53"/>
      <c r="D106" s="241"/>
      <c r="E106" s="129"/>
      <c r="F106" s="48"/>
      <c r="G106" s="77"/>
      <c r="H106" s="74">
        <f t="shared" si="1"/>
        <v>0</v>
      </c>
      <c r="I106" s="255" t="s">
        <v>37</v>
      </c>
    </row>
    <row r="107" spans="1:9" ht="26" x14ac:dyDescent="0.25">
      <c r="A107" s="50" t="s">
        <v>992</v>
      </c>
      <c r="B107" s="50"/>
      <c r="C107" s="53"/>
      <c r="D107" s="127" t="s">
        <v>993</v>
      </c>
      <c r="E107" s="16"/>
      <c r="F107" s="6"/>
      <c r="G107" s="78"/>
      <c r="H107" s="74"/>
    </row>
    <row r="108" spans="1:9" ht="39" x14ac:dyDescent="0.25">
      <c r="A108" s="50"/>
      <c r="B108" s="50" t="s">
        <v>994</v>
      </c>
      <c r="C108" s="53"/>
      <c r="D108" s="230" t="s">
        <v>995</v>
      </c>
      <c r="E108" s="16"/>
      <c r="F108" s="6"/>
      <c r="G108" s="78"/>
      <c r="H108" s="74"/>
      <c r="I108" s="255" t="s">
        <v>37</v>
      </c>
    </row>
    <row r="109" spans="1:9" ht="13" x14ac:dyDescent="0.25">
      <c r="A109" s="50"/>
      <c r="B109" s="50"/>
      <c r="C109" s="53" t="s">
        <v>125</v>
      </c>
      <c r="D109" s="241" t="s">
        <v>813</v>
      </c>
      <c r="E109" s="16" t="s">
        <v>0</v>
      </c>
      <c r="F109" s="48"/>
      <c r="G109" s="77"/>
      <c r="H109" s="74">
        <f>F109*G109</f>
        <v>0</v>
      </c>
      <c r="I109" s="255" t="s">
        <v>37</v>
      </c>
    </row>
    <row r="110" spans="1:9" ht="13" x14ac:dyDescent="0.25">
      <c r="A110" s="50"/>
      <c r="B110" s="50"/>
      <c r="C110" s="53" t="s">
        <v>128</v>
      </c>
      <c r="D110" s="241" t="s">
        <v>813</v>
      </c>
      <c r="E110" s="16" t="s">
        <v>0</v>
      </c>
      <c r="F110" s="48"/>
      <c r="G110" s="77"/>
      <c r="H110" s="74">
        <f>F110*G110</f>
        <v>0</v>
      </c>
      <c r="I110" s="255" t="s">
        <v>37</v>
      </c>
    </row>
    <row r="111" spans="1:9" ht="39" x14ac:dyDescent="0.25">
      <c r="A111" s="50"/>
      <c r="B111" s="50" t="s">
        <v>996</v>
      </c>
      <c r="C111" s="53"/>
      <c r="D111" s="230" t="s">
        <v>995</v>
      </c>
      <c r="E111" s="16"/>
      <c r="F111" s="6"/>
      <c r="G111" s="78"/>
      <c r="H111" s="74"/>
      <c r="I111" s="255" t="s">
        <v>37</v>
      </c>
    </row>
    <row r="112" spans="1:9" ht="13" x14ac:dyDescent="0.25">
      <c r="A112" s="50"/>
      <c r="B112" s="50"/>
      <c r="C112" s="53" t="s">
        <v>125</v>
      </c>
      <c r="D112" s="241" t="s">
        <v>813</v>
      </c>
      <c r="E112" s="16" t="s">
        <v>0</v>
      </c>
      <c r="F112" s="48"/>
      <c r="G112" s="77"/>
      <c r="H112" s="74">
        <f>F112*G112</f>
        <v>0</v>
      </c>
      <c r="I112" s="255" t="s">
        <v>37</v>
      </c>
    </row>
    <row r="113" spans="1:9" ht="13" x14ac:dyDescent="0.25">
      <c r="A113" s="50"/>
      <c r="B113" s="50"/>
      <c r="C113" s="53" t="s">
        <v>128</v>
      </c>
      <c r="D113" s="241" t="s">
        <v>813</v>
      </c>
      <c r="E113" s="16" t="s">
        <v>0</v>
      </c>
      <c r="F113" s="48"/>
      <c r="G113" s="77"/>
      <c r="H113" s="74">
        <f>F113*G113</f>
        <v>0</v>
      </c>
      <c r="I113" s="255" t="s">
        <v>37</v>
      </c>
    </row>
    <row r="114" spans="1:9" ht="13" x14ac:dyDescent="0.25">
      <c r="A114" s="50"/>
      <c r="B114" s="50" t="s">
        <v>997</v>
      </c>
      <c r="C114" s="53"/>
      <c r="D114" s="241" t="s">
        <v>794</v>
      </c>
      <c r="E114" s="227"/>
      <c r="F114" s="48"/>
      <c r="G114" s="77"/>
      <c r="H114" s="74">
        <f>F114*G114</f>
        <v>0</v>
      </c>
      <c r="I114" s="255" t="s">
        <v>37</v>
      </c>
    </row>
    <row r="115" spans="1:9" ht="39" x14ac:dyDescent="0.25">
      <c r="A115" s="50" t="s">
        <v>998</v>
      </c>
      <c r="B115" s="50"/>
      <c r="C115" s="53"/>
      <c r="D115" s="118" t="s">
        <v>999</v>
      </c>
      <c r="E115" s="16"/>
      <c r="F115" s="6"/>
      <c r="G115" s="78"/>
      <c r="H115" s="74"/>
    </row>
    <row r="116" spans="1:9" ht="26" x14ac:dyDescent="0.25">
      <c r="A116" s="50"/>
      <c r="B116" s="50" t="s">
        <v>1000</v>
      </c>
      <c r="C116" s="53"/>
      <c r="D116" s="241" t="s">
        <v>1001</v>
      </c>
      <c r="E116" s="27"/>
      <c r="F116" s="6"/>
      <c r="G116" s="78"/>
      <c r="H116" s="74"/>
      <c r="I116" s="255" t="s">
        <v>37</v>
      </c>
    </row>
    <row r="117" spans="1:9" ht="13" x14ac:dyDescent="0.25">
      <c r="A117" s="50"/>
      <c r="B117" s="50"/>
      <c r="C117" s="53" t="s">
        <v>125</v>
      </c>
      <c r="D117" s="241" t="s">
        <v>813</v>
      </c>
      <c r="E117" s="16" t="s">
        <v>106</v>
      </c>
      <c r="F117" s="48"/>
      <c r="G117" s="77"/>
      <c r="H117" s="74">
        <f>F117*G117</f>
        <v>0</v>
      </c>
      <c r="I117" s="255" t="s">
        <v>37</v>
      </c>
    </row>
    <row r="118" spans="1:9" ht="13" x14ac:dyDescent="0.25">
      <c r="A118" s="50"/>
      <c r="B118" s="50"/>
      <c r="C118" s="53" t="s">
        <v>128</v>
      </c>
      <c r="D118" s="241" t="s">
        <v>813</v>
      </c>
      <c r="E118" s="16" t="s">
        <v>106</v>
      </c>
      <c r="F118" s="48"/>
      <c r="G118" s="77"/>
      <c r="H118" s="74">
        <f>F118*G118</f>
        <v>0</v>
      </c>
      <c r="I118" s="255" t="s">
        <v>37</v>
      </c>
    </row>
    <row r="119" spans="1:9" ht="26" x14ac:dyDescent="0.25">
      <c r="A119" s="50"/>
      <c r="B119" s="50" t="s">
        <v>1002</v>
      </c>
      <c r="C119" s="53"/>
      <c r="D119" s="241" t="s">
        <v>1001</v>
      </c>
      <c r="E119" s="16"/>
      <c r="F119" s="6"/>
      <c r="G119" s="78"/>
      <c r="H119" s="74"/>
      <c r="I119" s="255" t="s">
        <v>37</v>
      </c>
    </row>
    <row r="120" spans="1:9" ht="13" x14ac:dyDescent="0.25">
      <c r="A120" s="50"/>
      <c r="B120" s="50"/>
      <c r="C120" s="53" t="s">
        <v>125</v>
      </c>
      <c r="D120" s="241" t="s">
        <v>813</v>
      </c>
      <c r="E120" s="16" t="s">
        <v>106</v>
      </c>
      <c r="F120" s="48"/>
      <c r="G120" s="77"/>
      <c r="H120" s="74">
        <f>F120*G120</f>
        <v>0</v>
      </c>
      <c r="I120" s="255" t="s">
        <v>37</v>
      </c>
    </row>
    <row r="121" spans="1:9" ht="13" x14ac:dyDescent="0.25">
      <c r="A121" s="50"/>
      <c r="B121" s="50"/>
      <c r="C121" s="53" t="s">
        <v>128</v>
      </c>
      <c r="D121" s="241" t="s">
        <v>813</v>
      </c>
      <c r="E121" s="16" t="s">
        <v>106</v>
      </c>
      <c r="F121" s="48"/>
      <c r="G121" s="77"/>
      <c r="H121" s="74">
        <f>F121*G121</f>
        <v>0</v>
      </c>
      <c r="I121" s="255" t="s">
        <v>37</v>
      </c>
    </row>
    <row r="122" spans="1:9" ht="13" x14ac:dyDescent="0.25">
      <c r="A122" s="50"/>
      <c r="B122" s="50" t="s">
        <v>1003</v>
      </c>
      <c r="C122" s="53"/>
      <c r="D122" s="241" t="s">
        <v>794</v>
      </c>
      <c r="E122" s="227"/>
      <c r="F122" s="48"/>
      <c r="G122" s="77"/>
      <c r="H122" s="74">
        <f>F122*G122</f>
        <v>0</v>
      </c>
      <c r="I122" s="255" t="s">
        <v>37</v>
      </c>
    </row>
    <row r="123" spans="1:9" ht="26" x14ac:dyDescent="0.25">
      <c r="A123" s="50" t="s">
        <v>1004</v>
      </c>
      <c r="B123" s="50"/>
      <c r="C123" s="53"/>
      <c r="D123" s="127" t="s">
        <v>1005</v>
      </c>
      <c r="E123" s="16"/>
      <c r="F123" s="6"/>
      <c r="G123" s="78"/>
      <c r="H123" s="74"/>
    </row>
    <row r="124" spans="1:9" ht="26" x14ac:dyDescent="0.25">
      <c r="A124" s="50"/>
      <c r="B124" s="50" t="s">
        <v>1006</v>
      </c>
      <c r="C124" s="53"/>
      <c r="D124" s="241" t="s">
        <v>1007</v>
      </c>
      <c r="E124" s="16"/>
      <c r="F124" s="6"/>
      <c r="G124" s="77"/>
      <c r="H124" s="74"/>
      <c r="I124" s="255" t="s">
        <v>37</v>
      </c>
    </row>
    <row r="125" spans="1:9" ht="13" x14ac:dyDescent="0.25">
      <c r="A125" s="50"/>
      <c r="B125" s="50"/>
      <c r="C125" s="53" t="s">
        <v>125</v>
      </c>
      <c r="D125" s="241" t="s">
        <v>813</v>
      </c>
      <c r="E125" s="16" t="s">
        <v>106</v>
      </c>
      <c r="F125" s="48"/>
      <c r="G125" s="77"/>
      <c r="H125" s="74">
        <f>F125*G125</f>
        <v>0</v>
      </c>
      <c r="I125" s="255" t="s">
        <v>37</v>
      </c>
    </row>
    <row r="126" spans="1:9" ht="13" x14ac:dyDescent="0.25">
      <c r="A126" s="50"/>
      <c r="B126" s="50"/>
      <c r="C126" s="53" t="s">
        <v>128</v>
      </c>
      <c r="D126" s="241" t="s">
        <v>813</v>
      </c>
      <c r="E126" s="16" t="s">
        <v>106</v>
      </c>
      <c r="F126" s="48"/>
      <c r="G126" s="77"/>
      <c r="H126" s="74">
        <f>F126*G126</f>
        <v>0</v>
      </c>
      <c r="I126" s="255" t="s">
        <v>37</v>
      </c>
    </row>
    <row r="127" spans="1:9" ht="26" x14ac:dyDescent="0.25">
      <c r="A127" s="50"/>
      <c r="B127" s="50" t="s">
        <v>1008</v>
      </c>
      <c r="C127" s="53"/>
      <c r="D127" s="241" t="s">
        <v>1009</v>
      </c>
      <c r="E127" s="16"/>
      <c r="F127" s="6"/>
      <c r="G127" s="78"/>
      <c r="H127" s="74"/>
      <c r="I127" s="255" t="s">
        <v>37</v>
      </c>
    </row>
    <row r="128" spans="1:9" ht="13" x14ac:dyDescent="0.25">
      <c r="A128" s="50"/>
      <c r="B128" s="50"/>
      <c r="C128" s="53" t="s">
        <v>125</v>
      </c>
      <c r="D128" s="241" t="s">
        <v>813</v>
      </c>
      <c r="E128" s="16" t="s">
        <v>106</v>
      </c>
      <c r="F128" s="48"/>
      <c r="G128" s="77"/>
      <c r="H128" s="74">
        <f>F128*G128</f>
        <v>0</v>
      </c>
      <c r="I128" s="255" t="s">
        <v>37</v>
      </c>
    </row>
    <row r="129" spans="1:9" ht="13" x14ac:dyDescent="0.25">
      <c r="A129" s="50"/>
      <c r="B129" s="50"/>
      <c r="C129" s="53" t="s">
        <v>128</v>
      </c>
      <c r="D129" s="241" t="s">
        <v>813</v>
      </c>
      <c r="E129" s="16" t="s">
        <v>106</v>
      </c>
      <c r="F129" s="48"/>
      <c r="G129" s="77"/>
      <c r="H129" s="74">
        <f>F129*G129</f>
        <v>0</v>
      </c>
      <c r="I129" s="255" t="s">
        <v>37</v>
      </c>
    </row>
    <row r="130" spans="1:9" ht="13" x14ac:dyDescent="0.25">
      <c r="A130" s="50"/>
      <c r="B130" s="50" t="s">
        <v>1010</v>
      </c>
      <c r="C130" s="53"/>
      <c r="D130" s="241" t="s">
        <v>794</v>
      </c>
      <c r="E130" s="227"/>
      <c r="F130" s="48"/>
      <c r="G130" s="77"/>
      <c r="H130" s="74">
        <f>F130*G130</f>
        <v>0</v>
      </c>
      <c r="I130" s="255" t="s">
        <v>37</v>
      </c>
    </row>
    <row r="131" spans="1:9" ht="39" x14ac:dyDescent="0.25">
      <c r="A131" s="50" t="s">
        <v>1011</v>
      </c>
      <c r="B131" s="50"/>
      <c r="C131" s="53"/>
      <c r="D131" s="118" t="s">
        <v>1012</v>
      </c>
      <c r="E131" s="16"/>
      <c r="F131" s="6"/>
      <c r="G131" s="78"/>
      <c r="H131" s="74"/>
    </row>
    <row r="132" spans="1:9" ht="26" x14ac:dyDescent="0.25">
      <c r="A132" s="50"/>
      <c r="B132" s="50" t="s">
        <v>1013</v>
      </c>
      <c r="C132" s="53"/>
      <c r="D132" s="241" t="s">
        <v>1014</v>
      </c>
      <c r="E132" s="16"/>
      <c r="F132" s="6"/>
      <c r="G132" s="78"/>
      <c r="H132" s="74"/>
      <c r="I132" s="255" t="s">
        <v>37</v>
      </c>
    </row>
    <row r="133" spans="1:9" ht="13" x14ac:dyDescent="0.25">
      <c r="A133" s="50"/>
      <c r="B133" s="50"/>
      <c r="C133" s="53" t="s">
        <v>125</v>
      </c>
      <c r="D133" s="241" t="s">
        <v>813</v>
      </c>
      <c r="E133" s="16" t="s">
        <v>106</v>
      </c>
      <c r="F133" s="48"/>
      <c r="G133" s="77"/>
      <c r="H133" s="74">
        <f>F133*G133</f>
        <v>0</v>
      </c>
      <c r="I133" s="255" t="s">
        <v>37</v>
      </c>
    </row>
    <row r="134" spans="1:9" ht="13" x14ac:dyDescent="0.25">
      <c r="A134" s="50"/>
      <c r="B134" s="50"/>
      <c r="C134" s="53" t="s">
        <v>128</v>
      </c>
      <c r="D134" s="241" t="s">
        <v>813</v>
      </c>
      <c r="E134" s="16" t="s">
        <v>106</v>
      </c>
      <c r="F134" s="48"/>
      <c r="G134" s="77"/>
      <c r="H134" s="74">
        <f>F134*G134</f>
        <v>0</v>
      </c>
      <c r="I134" s="255" t="s">
        <v>37</v>
      </c>
    </row>
    <row r="135" spans="1:9" ht="26" x14ac:dyDescent="0.25">
      <c r="A135" s="50"/>
      <c r="B135" s="50" t="s">
        <v>1015</v>
      </c>
      <c r="C135" s="53"/>
      <c r="D135" s="241" t="s">
        <v>1014</v>
      </c>
      <c r="E135" s="16"/>
      <c r="F135" s="6"/>
      <c r="G135" s="78"/>
      <c r="H135" s="74"/>
      <c r="I135" s="255" t="s">
        <v>37</v>
      </c>
    </row>
    <row r="136" spans="1:9" ht="13" x14ac:dyDescent="0.25">
      <c r="A136" s="50"/>
      <c r="B136" s="50"/>
      <c r="C136" s="53" t="s">
        <v>125</v>
      </c>
      <c r="D136" s="241" t="s">
        <v>813</v>
      </c>
      <c r="E136" s="16" t="s">
        <v>106</v>
      </c>
      <c r="F136" s="48"/>
      <c r="G136" s="77"/>
      <c r="H136" s="74">
        <f>F136*G136</f>
        <v>0</v>
      </c>
      <c r="I136" s="255" t="s">
        <v>37</v>
      </c>
    </row>
    <row r="137" spans="1:9" ht="13" x14ac:dyDescent="0.25">
      <c r="A137" s="50"/>
      <c r="B137" s="50"/>
      <c r="C137" s="53" t="s">
        <v>128</v>
      </c>
      <c r="D137" s="241" t="s">
        <v>813</v>
      </c>
      <c r="E137" s="16" t="s">
        <v>106</v>
      </c>
      <c r="F137" s="48"/>
      <c r="G137" s="77"/>
      <c r="H137" s="74">
        <f>F137*G137</f>
        <v>0</v>
      </c>
      <c r="I137" s="255" t="s">
        <v>37</v>
      </c>
    </row>
    <row r="138" spans="1:9" ht="13" x14ac:dyDescent="0.25">
      <c r="A138" s="50"/>
      <c r="B138" s="50" t="s">
        <v>1016</v>
      </c>
      <c r="C138" s="53"/>
      <c r="D138" s="241" t="s">
        <v>794</v>
      </c>
      <c r="E138" s="227"/>
      <c r="F138" s="48"/>
      <c r="G138" s="77"/>
      <c r="H138" s="74">
        <f>F138*G138</f>
        <v>0</v>
      </c>
      <c r="I138" s="255" t="s">
        <v>37</v>
      </c>
    </row>
    <row r="139" spans="1:9" ht="39" x14ac:dyDescent="0.25">
      <c r="A139" s="50" t="s">
        <v>1017</v>
      </c>
      <c r="B139" s="50"/>
      <c r="C139" s="53"/>
      <c r="D139" s="118" t="s">
        <v>1018</v>
      </c>
      <c r="E139" s="16"/>
      <c r="F139" s="6"/>
      <c r="G139" s="78"/>
      <c r="H139" s="74"/>
    </row>
    <row r="140" spans="1:9" ht="26" x14ac:dyDescent="0.25">
      <c r="A140" s="50"/>
      <c r="B140" s="50" t="s">
        <v>1019</v>
      </c>
      <c r="C140" s="53"/>
      <c r="D140" s="241" t="s">
        <v>1020</v>
      </c>
      <c r="E140" s="16"/>
      <c r="F140" s="6"/>
      <c r="G140" s="78"/>
      <c r="H140" s="74"/>
      <c r="I140" s="255" t="s">
        <v>37</v>
      </c>
    </row>
    <row r="141" spans="1:9" ht="13" x14ac:dyDescent="0.25">
      <c r="A141" s="50"/>
      <c r="B141" s="50"/>
      <c r="C141" s="53" t="s">
        <v>125</v>
      </c>
      <c r="D141" s="241" t="s">
        <v>813</v>
      </c>
      <c r="E141" s="16" t="s">
        <v>106</v>
      </c>
      <c r="F141" s="48"/>
      <c r="G141" s="77"/>
      <c r="H141" s="74">
        <f>F141*G141</f>
        <v>0</v>
      </c>
      <c r="I141" s="255" t="s">
        <v>37</v>
      </c>
    </row>
    <row r="142" spans="1:9" ht="13" x14ac:dyDescent="0.25">
      <c r="A142" s="50"/>
      <c r="B142" s="50"/>
      <c r="C142" s="53" t="s">
        <v>128</v>
      </c>
      <c r="D142" s="241" t="s">
        <v>813</v>
      </c>
      <c r="E142" s="16" t="s">
        <v>106</v>
      </c>
      <c r="F142" s="48"/>
      <c r="G142" s="77"/>
      <c r="H142" s="74">
        <f>F142*G142</f>
        <v>0</v>
      </c>
      <c r="I142" s="255" t="s">
        <v>37</v>
      </c>
    </row>
    <row r="143" spans="1:9" ht="26" x14ac:dyDescent="0.25">
      <c r="A143" s="50"/>
      <c r="B143" s="50" t="s">
        <v>1021</v>
      </c>
      <c r="C143" s="53"/>
      <c r="D143" s="241" t="s">
        <v>1020</v>
      </c>
      <c r="E143" s="16"/>
      <c r="F143" s="6"/>
      <c r="G143" s="78"/>
      <c r="H143" s="74"/>
      <c r="I143" s="255" t="s">
        <v>37</v>
      </c>
    </row>
    <row r="144" spans="1:9" ht="13" x14ac:dyDescent="0.25">
      <c r="A144" s="50"/>
      <c r="B144" s="50"/>
      <c r="C144" s="53" t="s">
        <v>125</v>
      </c>
      <c r="D144" s="241" t="s">
        <v>813</v>
      </c>
      <c r="E144" s="16" t="s">
        <v>106</v>
      </c>
      <c r="F144" s="48"/>
      <c r="G144" s="77"/>
      <c r="H144" s="74">
        <f>F144*G144</f>
        <v>0</v>
      </c>
      <c r="I144" s="255" t="s">
        <v>37</v>
      </c>
    </row>
    <row r="145" spans="1:9" ht="13" x14ac:dyDescent="0.25">
      <c r="A145" s="46"/>
      <c r="B145" s="50"/>
      <c r="C145" s="53" t="s">
        <v>128</v>
      </c>
      <c r="D145" s="241" t="s">
        <v>813</v>
      </c>
      <c r="E145" s="16" t="s">
        <v>106</v>
      </c>
      <c r="F145" s="48"/>
      <c r="G145" s="77"/>
      <c r="H145" s="74">
        <f>F145*G145</f>
        <v>0</v>
      </c>
      <c r="I145" s="255" t="s">
        <v>37</v>
      </c>
    </row>
    <row r="146" spans="1:9" ht="13" x14ac:dyDescent="0.25">
      <c r="A146" s="46"/>
      <c r="B146" s="50" t="s">
        <v>1022</v>
      </c>
      <c r="C146" s="53"/>
      <c r="D146" s="241" t="s">
        <v>794</v>
      </c>
      <c r="E146" s="227"/>
      <c r="F146" s="48"/>
      <c r="G146" s="77"/>
      <c r="H146" s="74">
        <f>F146*G146</f>
        <v>0</v>
      </c>
      <c r="I146" s="255" t="s">
        <v>37</v>
      </c>
    </row>
    <row r="147" spans="1:9" ht="26" x14ac:dyDescent="0.25">
      <c r="A147" s="50" t="s">
        <v>1023</v>
      </c>
      <c r="B147" s="50"/>
      <c r="C147" s="53"/>
      <c r="D147" s="127" t="s">
        <v>1024</v>
      </c>
      <c r="E147" s="27"/>
      <c r="F147" s="6"/>
      <c r="G147" s="78"/>
      <c r="H147" s="74"/>
    </row>
    <row r="148" spans="1:9" ht="26" x14ac:dyDescent="0.25">
      <c r="A148" s="47"/>
      <c r="B148" s="50" t="s">
        <v>1025</v>
      </c>
      <c r="C148" s="53"/>
      <c r="D148" s="241" t="s">
        <v>1026</v>
      </c>
      <c r="E148" s="5"/>
      <c r="F148" s="6"/>
      <c r="G148" s="78"/>
      <c r="H148" s="74"/>
      <c r="I148" s="255" t="s">
        <v>37</v>
      </c>
    </row>
    <row r="149" spans="1:9" ht="13" x14ac:dyDescent="0.25">
      <c r="A149" s="47"/>
      <c r="B149" s="50"/>
      <c r="C149" s="53" t="s">
        <v>125</v>
      </c>
      <c r="D149" s="241" t="s">
        <v>1027</v>
      </c>
      <c r="E149" s="11" t="s">
        <v>0</v>
      </c>
      <c r="F149" s="48"/>
      <c r="G149" s="77"/>
      <c r="H149" s="74">
        <f>F149*G149</f>
        <v>0</v>
      </c>
      <c r="I149" s="255" t="s">
        <v>37</v>
      </c>
    </row>
    <row r="150" spans="1:9" ht="13" x14ac:dyDescent="0.25">
      <c r="A150" s="47"/>
      <c r="B150" s="50"/>
      <c r="C150" s="53" t="s">
        <v>128</v>
      </c>
      <c r="D150" s="241" t="s">
        <v>1027</v>
      </c>
      <c r="E150" s="11" t="s">
        <v>0</v>
      </c>
      <c r="F150" s="48"/>
      <c r="G150" s="77"/>
      <c r="H150" s="74">
        <f>F150*G150</f>
        <v>0</v>
      </c>
      <c r="I150" s="255" t="s">
        <v>37</v>
      </c>
    </row>
    <row r="151" spans="1:9" ht="26" x14ac:dyDescent="0.25">
      <c r="A151" s="47"/>
      <c r="B151" s="50" t="s">
        <v>1028</v>
      </c>
      <c r="C151" s="53"/>
      <c r="D151" s="241" t="s">
        <v>1029</v>
      </c>
      <c r="E151" s="5"/>
      <c r="F151" s="6"/>
      <c r="G151" s="78"/>
      <c r="H151" s="74"/>
      <c r="I151" s="255" t="s">
        <v>37</v>
      </c>
    </row>
    <row r="152" spans="1:9" ht="13" x14ac:dyDescent="0.25">
      <c r="A152" s="47"/>
      <c r="B152" s="50"/>
      <c r="C152" s="53" t="s">
        <v>125</v>
      </c>
      <c r="D152" s="241" t="s">
        <v>813</v>
      </c>
      <c r="E152" s="16" t="s">
        <v>106</v>
      </c>
      <c r="F152" s="48"/>
      <c r="G152" s="77"/>
      <c r="H152" s="74">
        <f>F152*G152</f>
        <v>0</v>
      </c>
      <c r="I152" s="255" t="s">
        <v>37</v>
      </c>
    </row>
    <row r="153" spans="1:9" ht="13" x14ac:dyDescent="0.25">
      <c r="A153" s="47"/>
      <c r="B153" s="50"/>
      <c r="C153" s="53" t="s">
        <v>128</v>
      </c>
      <c r="D153" s="241" t="s">
        <v>813</v>
      </c>
      <c r="E153" s="16" t="s">
        <v>106</v>
      </c>
      <c r="F153" s="48"/>
      <c r="G153" s="77"/>
      <c r="H153" s="74">
        <f>F153*G153</f>
        <v>0</v>
      </c>
      <c r="I153" s="255" t="s">
        <v>37</v>
      </c>
    </row>
    <row r="154" spans="1:9" ht="13" x14ac:dyDescent="0.25">
      <c r="A154" s="47"/>
      <c r="B154" s="50" t="s">
        <v>1030</v>
      </c>
      <c r="C154" s="53"/>
      <c r="D154" s="241" t="s">
        <v>794</v>
      </c>
      <c r="E154" s="227"/>
      <c r="F154" s="48"/>
      <c r="G154" s="77"/>
      <c r="H154" s="74">
        <f>F154*G154</f>
        <v>0</v>
      </c>
    </row>
    <row r="155" spans="1:9" ht="26" x14ac:dyDescent="0.25">
      <c r="A155" s="55" t="s">
        <v>1</v>
      </c>
      <c r="B155" s="47"/>
      <c r="C155" s="48"/>
      <c r="D155" s="127" t="s">
        <v>2</v>
      </c>
      <c r="E155" s="5"/>
      <c r="F155" s="6"/>
      <c r="G155" s="78"/>
      <c r="H155" s="74"/>
    </row>
    <row r="156" spans="1:9" ht="26" x14ac:dyDescent="0.25">
      <c r="A156" s="47"/>
      <c r="B156" s="50" t="s">
        <v>3</v>
      </c>
      <c r="C156" s="53"/>
      <c r="D156" s="241" t="s">
        <v>1031</v>
      </c>
      <c r="E156" s="5"/>
      <c r="F156" s="6"/>
      <c r="G156" s="78"/>
      <c r="H156" s="74"/>
      <c r="I156" s="255" t="s">
        <v>37</v>
      </c>
    </row>
    <row r="157" spans="1:9" ht="13" x14ac:dyDescent="0.25">
      <c r="A157" s="47"/>
      <c r="B157" s="50"/>
      <c r="C157" s="53" t="s">
        <v>125</v>
      </c>
      <c r="D157" s="241" t="s">
        <v>813</v>
      </c>
      <c r="E157" s="16" t="s">
        <v>106</v>
      </c>
      <c r="F157" s="48"/>
      <c r="G157" s="77"/>
      <c r="H157" s="74">
        <f>F157*G157</f>
        <v>0</v>
      </c>
      <c r="I157" s="255" t="s">
        <v>37</v>
      </c>
    </row>
    <row r="158" spans="1:9" ht="13" x14ac:dyDescent="0.25">
      <c r="A158" s="47"/>
      <c r="B158" s="50"/>
      <c r="C158" s="53" t="s">
        <v>128</v>
      </c>
      <c r="D158" s="241" t="s">
        <v>813</v>
      </c>
      <c r="E158" s="16" t="s">
        <v>106</v>
      </c>
      <c r="F158" s="48"/>
      <c r="G158" s="77"/>
      <c r="H158" s="74">
        <f>F158*G158</f>
        <v>0</v>
      </c>
      <c r="I158" s="255" t="s">
        <v>37</v>
      </c>
    </row>
    <row r="159" spans="1:9" ht="13" x14ac:dyDescent="0.25">
      <c r="A159" s="55" t="s">
        <v>6</v>
      </c>
      <c r="B159" s="50"/>
      <c r="C159" s="53"/>
      <c r="D159" s="127" t="s">
        <v>7</v>
      </c>
      <c r="E159" s="5"/>
      <c r="F159" s="6"/>
      <c r="G159" s="78"/>
      <c r="H159" s="74"/>
    </row>
    <row r="160" spans="1:9" ht="13" x14ac:dyDescent="0.25">
      <c r="A160" s="47"/>
      <c r="B160" s="50" t="s">
        <v>8</v>
      </c>
      <c r="C160" s="53"/>
      <c r="D160" s="241" t="s">
        <v>1032</v>
      </c>
      <c r="E160" s="16" t="s">
        <v>106</v>
      </c>
      <c r="F160" s="48"/>
      <c r="G160" s="77"/>
      <c r="H160" s="74">
        <f>F160*G160</f>
        <v>0</v>
      </c>
      <c r="I160" s="255" t="s">
        <v>37</v>
      </c>
    </row>
    <row r="161" spans="1:9" ht="13" x14ac:dyDescent="0.25">
      <c r="A161" s="47"/>
      <c r="B161" s="50" t="s">
        <v>10</v>
      </c>
      <c r="C161" s="53"/>
      <c r="D161" s="241" t="s">
        <v>1033</v>
      </c>
      <c r="E161" s="16" t="s">
        <v>106</v>
      </c>
      <c r="F161" s="48"/>
      <c r="G161" s="77"/>
      <c r="H161" s="74">
        <f>F161*G161</f>
        <v>0</v>
      </c>
      <c r="I161" s="255" t="s">
        <v>37</v>
      </c>
    </row>
    <row r="162" spans="1:9" ht="13" x14ac:dyDescent="0.25">
      <c r="A162" s="47"/>
      <c r="B162" s="50" t="s">
        <v>12</v>
      </c>
      <c r="C162" s="53"/>
      <c r="D162" s="241" t="s">
        <v>794</v>
      </c>
      <c r="E162" s="16" t="s">
        <v>106</v>
      </c>
      <c r="F162" s="48"/>
      <c r="G162" s="77"/>
      <c r="H162" s="74">
        <f>F162*G162</f>
        <v>0</v>
      </c>
      <c r="I162" s="255" t="s">
        <v>37</v>
      </c>
    </row>
    <row r="163" spans="1:9" ht="39" x14ac:dyDescent="0.25">
      <c r="A163" s="55" t="s">
        <v>14</v>
      </c>
      <c r="B163" s="47"/>
      <c r="C163" s="48"/>
      <c r="D163" s="81" t="s">
        <v>1034</v>
      </c>
      <c r="E163" s="5"/>
      <c r="F163" s="6"/>
      <c r="G163" s="78"/>
      <c r="H163" s="74"/>
    </row>
    <row r="164" spans="1:9" x14ac:dyDescent="0.25">
      <c r="A164" s="47"/>
      <c r="B164" s="55" t="s">
        <v>16</v>
      </c>
      <c r="C164" s="48"/>
      <c r="D164" s="128" t="s">
        <v>908</v>
      </c>
      <c r="E164" s="5"/>
      <c r="F164" s="6"/>
      <c r="G164" s="78"/>
      <c r="H164" s="74"/>
    </row>
    <row r="165" spans="1:9" ht="14.5" x14ac:dyDescent="0.25">
      <c r="A165" s="47"/>
      <c r="B165" s="47"/>
      <c r="C165" s="53" t="s">
        <v>125</v>
      </c>
      <c r="D165" s="128" t="s">
        <v>667</v>
      </c>
      <c r="E165" s="27" t="s">
        <v>434</v>
      </c>
      <c r="F165" s="48"/>
      <c r="G165" s="77"/>
      <c r="H165" s="74">
        <f>F165*G165</f>
        <v>0</v>
      </c>
    </row>
    <row r="166" spans="1:9" ht="14.5" x14ac:dyDescent="0.25">
      <c r="A166" s="47"/>
      <c r="B166" s="47"/>
      <c r="C166" s="53" t="s">
        <v>128</v>
      </c>
      <c r="D166" s="128" t="s">
        <v>912</v>
      </c>
      <c r="E166" s="27" t="s">
        <v>434</v>
      </c>
      <c r="F166" s="48"/>
      <c r="G166" s="77"/>
      <c r="H166" s="74">
        <f>F166*G166</f>
        <v>0</v>
      </c>
    </row>
    <row r="167" spans="1:9" ht="14.5" x14ac:dyDescent="0.25">
      <c r="A167" s="47"/>
      <c r="B167" s="47"/>
      <c r="C167" s="53" t="s">
        <v>17</v>
      </c>
      <c r="D167" s="128" t="s">
        <v>669</v>
      </c>
      <c r="E167" s="27" t="s">
        <v>434</v>
      </c>
      <c r="F167" s="48"/>
      <c r="G167" s="77"/>
      <c r="H167" s="74">
        <f>F167*G167</f>
        <v>0</v>
      </c>
    </row>
    <row r="168" spans="1:9" ht="14.5" x14ac:dyDescent="0.25">
      <c r="A168" s="47"/>
      <c r="B168" s="47"/>
      <c r="C168" s="53" t="s">
        <v>18</v>
      </c>
      <c r="D168" s="128" t="s">
        <v>670</v>
      </c>
      <c r="E168" s="27" t="s">
        <v>434</v>
      </c>
      <c r="F168" s="48"/>
      <c r="G168" s="77"/>
      <c r="H168" s="74">
        <f>F168*G168</f>
        <v>0</v>
      </c>
    </row>
    <row r="169" spans="1:9" ht="14.5" x14ac:dyDescent="0.25">
      <c r="A169" s="47"/>
      <c r="B169" s="47"/>
      <c r="C169" s="53" t="s">
        <v>19</v>
      </c>
      <c r="D169" s="128" t="s">
        <v>836</v>
      </c>
      <c r="E169" s="27" t="s">
        <v>434</v>
      </c>
      <c r="F169" s="48"/>
      <c r="G169" s="77"/>
      <c r="H169" s="74">
        <f>F169*G169</f>
        <v>0</v>
      </c>
    </row>
    <row r="170" spans="1:9" x14ac:dyDescent="0.25">
      <c r="A170" s="47"/>
      <c r="B170" s="55" t="s">
        <v>20</v>
      </c>
      <c r="C170" s="48"/>
      <c r="D170" s="128" t="s">
        <v>911</v>
      </c>
      <c r="E170" s="5"/>
      <c r="F170" s="6"/>
      <c r="G170" s="78"/>
      <c r="H170" s="74"/>
    </row>
    <row r="171" spans="1:9" ht="14.5" x14ac:dyDescent="0.25">
      <c r="A171" s="47"/>
      <c r="B171" s="47"/>
      <c r="C171" s="53" t="s">
        <v>125</v>
      </c>
      <c r="D171" s="128" t="s">
        <v>667</v>
      </c>
      <c r="E171" s="27" t="s">
        <v>434</v>
      </c>
      <c r="F171" s="48"/>
      <c r="G171" s="77"/>
      <c r="H171" s="74">
        <f t="shared" ref="H171:H176" si="2">F171*G171</f>
        <v>0</v>
      </c>
    </row>
    <row r="172" spans="1:9" ht="14.5" x14ac:dyDescent="0.25">
      <c r="A172" s="47"/>
      <c r="B172" s="47"/>
      <c r="C172" s="53" t="s">
        <v>128</v>
      </c>
      <c r="D172" s="128" t="s">
        <v>912</v>
      </c>
      <c r="E172" s="27" t="s">
        <v>434</v>
      </c>
      <c r="F172" s="48"/>
      <c r="G172" s="77"/>
      <c r="H172" s="74">
        <f t="shared" si="2"/>
        <v>0</v>
      </c>
    </row>
    <row r="173" spans="1:9" ht="14.5" x14ac:dyDescent="0.25">
      <c r="A173" s="47"/>
      <c r="B173" s="47"/>
      <c r="C173" s="53" t="s">
        <v>17</v>
      </c>
      <c r="D173" s="128" t="s">
        <v>669</v>
      </c>
      <c r="E173" s="27" t="s">
        <v>434</v>
      </c>
      <c r="F173" s="48"/>
      <c r="G173" s="77"/>
      <c r="H173" s="74">
        <f t="shared" si="2"/>
        <v>0</v>
      </c>
    </row>
    <row r="174" spans="1:9" ht="14.5" x14ac:dyDescent="0.25">
      <c r="A174" s="47"/>
      <c r="B174" s="47"/>
      <c r="C174" s="53" t="s">
        <v>18</v>
      </c>
      <c r="D174" s="128" t="s">
        <v>670</v>
      </c>
      <c r="E174" s="27" t="s">
        <v>434</v>
      </c>
      <c r="F174" s="48"/>
      <c r="G174" s="77"/>
      <c r="H174" s="74">
        <f t="shared" si="2"/>
        <v>0</v>
      </c>
    </row>
    <row r="175" spans="1:9" ht="14.5" x14ac:dyDescent="0.25">
      <c r="A175" s="47"/>
      <c r="B175" s="47"/>
      <c r="C175" s="53" t="s">
        <v>19</v>
      </c>
      <c r="D175" s="128" t="s">
        <v>836</v>
      </c>
      <c r="E175" s="27" t="s">
        <v>434</v>
      </c>
      <c r="F175" s="48"/>
      <c r="G175" s="77"/>
      <c r="H175" s="74">
        <f t="shared" si="2"/>
        <v>0</v>
      </c>
    </row>
    <row r="176" spans="1:9" ht="37.5" x14ac:dyDescent="0.25">
      <c r="A176" s="47"/>
      <c r="B176" s="55" t="s">
        <v>1035</v>
      </c>
      <c r="C176" s="48"/>
      <c r="D176" s="62" t="s">
        <v>1036</v>
      </c>
      <c r="E176" s="27" t="s">
        <v>434</v>
      </c>
      <c r="F176" s="48"/>
      <c r="G176" s="77"/>
      <c r="H176" s="74">
        <f t="shared" si="2"/>
        <v>0</v>
      </c>
    </row>
    <row r="177" spans="1:9" ht="26" x14ac:dyDescent="0.25">
      <c r="A177" s="55" t="s">
        <v>1037</v>
      </c>
      <c r="B177" s="47"/>
      <c r="C177" s="48"/>
      <c r="D177" s="127" t="s">
        <v>1038</v>
      </c>
      <c r="E177" s="5"/>
      <c r="F177" s="6"/>
      <c r="G177" s="78"/>
      <c r="H177" s="74"/>
    </row>
    <row r="178" spans="1:9" ht="26" x14ac:dyDescent="0.25">
      <c r="A178" s="47"/>
      <c r="B178" s="55" t="s">
        <v>1039</v>
      </c>
      <c r="C178" s="48"/>
      <c r="D178" s="241" t="s">
        <v>918</v>
      </c>
      <c r="E178" s="27" t="s">
        <v>434</v>
      </c>
      <c r="F178" s="48"/>
      <c r="G178" s="77"/>
      <c r="H178" s="74">
        <f>F178*G178</f>
        <v>0</v>
      </c>
      <c r="I178" s="255" t="s">
        <v>37</v>
      </c>
    </row>
    <row r="179" spans="1:9" ht="14.5" x14ac:dyDescent="0.25">
      <c r="A179" s="47"/>
      <c r="B179" s="55" t="s">
        <v>1040</v>
      </c>
      <c r="C179" s="48"/>
      <c r="D179" s="241" t="s">
        <v>1041</v>
      </c>
      <c r="E179" s="27" t="s">
        <v>434</v>
      </c>
      <c r="F179" s="48"/>
      <c r="G179" s="77"/>
      <c r="H179" s="74">
        <f>F179*G179</f>
        <v>0</v>
      </c>
      <c r="I179" s="255" t="s">
        <v>37</v>
      </c>
    </row>
    <row r="180" spans="1:9" ht="26" x14ac:dyDescent="0.25">
      <c r="A180" s="55" t="s">
        <v>1042</v>
      </c>
      <c r="B180" s="47"/>
      <c r="C180" s="48"/>
      <c r="D180" s="127" t="s">
        <v>1043</v>
      </c>
      <c r="E180" s="5"/>
      <c r="F180" s="6"/>
      <c r="G180" s="78"/>
      <c r="H180" s="74"/>
    </row>
    <row r="181" spans="1:9" ht="26" x14ac:dyDescent="0.25">
      <c r="A181" s="47"/>
      <c r="B181" s="47" t="s">
        <v>1044</v>
      </c>
      <c r="C181" s="48"/>
      <c r="D181" s="241" t="s">
        <v>1045</v>
      </c>
      <c r="E181" s="5"/>
      <c r="F181" s="6"/>
      <c r="G181" s="78"/>
      <c r="H181" s="74"/>
      <c r="I181" s="255" t="s">
        <v>37</v>
      </c>
    </row>
    <row r="182" spans="1:9" ht="13" x14ac:dyDescent="0.25">
      <c r="A182" s="47"/>
      <c r="B182" s="47"/>
      <c r="C182" s="53" t="s">
        <v>125</v>
      </c>
      <c r="D182" s="241" t="s">
        <v>925</v>
      </c>
      <c r="E182" s="16" t="s">
        <v>106</v>
      </c>
      <c r="F182" s="48"/>
      <c r="G182" s="77"/>
      <c r="H182" s="74">
        <f>F182*G182</f>
        <v>0</v>
      </c>
      <c r="I182" s="255" t="s">
        <v>37</v>
      </c>
    </row>
    <row r="183" spans="1:9" ht="13" x14ac:dyDescent="0.25">
      <c r="A183" s="47"/>
      <c r="B183" s="47"/>
      <c r="C183" s="53" t="s">
        <v>128</v>
      </c>
      <c r="D183" s="241" t="s">
        <v>925</v>
      </c>
      <c r="E183" s="16" t="s">
        <v>106</v>
      </c>
      <c r="F183" s="48"/>
      <c r="G183" s="77"/>
      <c r="H183" s="74">
        <f>F183*G183</f>
        <v>0</v>
      </c>
      <c r="I183" s="255" t="s">
        <v>37</v>
      </c>
    </row>
    <row r="184" spans="1:9" ht="38.5" x14ac:dyDescent="0.25">
      <c r="A184" s="47"/>
      <c r="B184" s="55" t="s">
        <v>1046</v>
      </c>
      <c r="C184" s="48"/>
      <c r="D184" s="241" t="s">
        <v>1047</v>
      </c>
      <c r="E184" s="5"/>
      <c r="F184" s="6"/>
      <c r="G184" s="78"/>
      <c r="H184" s="74"/>
      <c r="I184" s="255" t="s">
        <v>37</v>
      </c>
    </row>
    <row r="185" spans="1:9" ht="13" x14ac:dyDescent="0.25">
      <c r="A185" s="47"/>
      <c r="B185" s="47"/>
      <c r="C185" s="53" t="s">
        <v>125</v>
      </c>
      <c r="D185" s="241" t="s">
        <v>925</v>
      </c>
      <c r="E185" s="16" t="s">
        <v>106</v>
      </c>
      <c r="F185" s="48"/>
      <c r="G185" s="77"/>
      <c r="H185" s="74">
        <f>F185*G185</f>
        <v>0</v>
      </c>
      <c r="I185" s="255" t="s">
        <v>37</v>
      </c>
    </row>
    <row r="186" spans="1:9" ht="13" x14ac:dyDescent="0.25">
      <c r="A186" s="47"/>
      <c r="B186" s="47"/>
      <c r="C186" s="53" t="s">
        <v>128</v>
      </c>
      <c r="D186" s="241" t="s">
        <v>925</v>
      </c>
      <c r="E186" s="16" t="s">
        <v>106</v>
      </c>
      <c r="F186" s="48"/>
      <c r="G186" s="77"/>
      <c r="H186" s="74">
        <f>F186*G186</f>
        <v>0</v>
      </c>
      <c r="I186" s="255" t="s">
        <v>37</v>
      </c>
    </row>
    <row r="187" spans="1:9" ht="26" x14ac:dyDescent="0.25">
      <c r="A187" s="47"/>
      <c r="B187" s="55" t="s">
        <v>1048</v>
      </c>
      <c r="C187" s="48"/>
      <c r="D187" s="241" t="s">
        <v>1049</v>
      </c>
      <c r="E187" s="5"/>
      <c r="F187" s="6"/>
      <c r="G187" s="78"/>
      <c r="H187" s="74"/>
      <c r="I187" s="255" t="s">
        <v>37</v>
      </c>
    </row>
    <row r="188" spans="1:9" ht="13" x14ac:dyDescent="0.25">
      <c r="A188" s="47"/>
      <c r="B188" s="47"/>
      <c r="C188" s="53" t="s">
        <v>125</v>
      </c>
      <c r="D188" s="241" t="s">
        <v>925</v>
      </c>
      <c r="E188" s="16" t="s">
        <v>106</v>
      </c>
      <c r="F188" s="48"/>
      <c r="G188" s="77"/>
      <c r="H188" s="74">
        <f>F188*G188</f>
        <v>0</v>
      </c>
      <c r="I188" s="255" t="s">
        <v>37</v>
      </c>
    </row>
    <row r="189" spans="1:9" ht="13" x14ac:dyDescent="0.25">
      <c r="A189" s="47"/>
      <c r="B189" s="47"/>
      <c r="C189" s="53" t="s">
        <v>128</v>
      </c>
      <c r="D189" s="241" t="s">
        <v>925</v>
      </c>
      <c r="E189" s="16" t="s">
        <v>106</v>
      </c>
      <c r="F189" s="48"/>
      <c r="G189" s="77"/>
      <c r="H189" s="74">
        <f>F189*G189</f>
        <v>0</v>
      </c>
      <c r="I189" s="255" t="s">
        <v>37</v>
      </c>
    </row>
    <row r="190" spans="1:9" ht="26" x14ac:dyDescent="0.25">
      <c r="A190" s="47"/>
      <c r="B190" s="55" t="s">
        <v>1050</v>
      </c>
      <c r="C190" s="48"/>
      <c r="D190" s="241" t="s">
        <v>1051</v>
      </c>
      <c r="E190" s="5"/>
      <c r="F190" s="6"/>
      <c r="G190" s="78"/>
      <c r="H190" s="74"/>
      <c r="I190" s="255" t="s">
        <v>37</v>
      </c>
    </row>
    <row r="191" spans="1:9" ht="13" x14ac:dyDescent="0.25">
      <c r="A191" s="47"/>
      <c r="B191" s="47"/>
      <c r="C191" s="53" t="s">
        <v>125</v>
      </c>
      <c r="D191" s="241" t="s">
        <v>925</v>
      </c>
      <c r="E191" s="16" t="s">
        <v>106</v>
      </c>
      <c r="F191" s="48"/>
      <c r="G191" s="77"/>
      <c r="H191" s="74">
        <f>F191*G191</f>
        <v>0</v>
      </c>
      <c r="I191" s="255" t="s">
        <v>37</v>
      </c>
    </row>
    <row r="192" spans="1:9" ht="13" x14ac:dyDescent="0.25">
      <c r="A192" s="47"/>
      <c r="B192" s="47"/>
      <c r="C192" s="53" t="s">
        <v>128</v>
      </c>
      <c r="D192" s="241" t="s">
        <v>925</v>
      </c>
      <c r="E192" s="16" t="s">
        <v>106</v>
      </c>
      <c r="F192" s="48"/>
      <c r="G192" s="77"/>
      <c r="H192" s="74">
        <f>F192*G192</f>
        <v>0</v>
      </c>
      <c r="I192" s="255" t="s">
        <v>37</v>
      </c>
    </row>
    <row r="193" spans="1:9" ht="39" x14ac:dyDescent="0.25">
      <c r="A193" s="55" t="s">
        <v>1052</v>
      </c>
      <c r="B193" s="47"/>
      <c r="C193" s="48"/>
      <c r="D193" s="235" t="s">
        <v>1053</v>
      </c>
      <c r="E193" s="5"/>
      <c r="F193" s="6"/>
      <c r="G193" s="78"/>
      <c r="H193" s="74"/>
    </row>
    <row r="194" spans="1:9" ht="26" x14ac:dyDescent="0.25">
      <c r="A194" s="47"/>
      <c r="B194" s="55" t="s">
        <v>1054</v>
      </c>
      <c r="C194" s="48"/>
      <c r="D194" s="241" t="s">
        <v>1055</v>
      </c>
      <c r="E194" s="16" t="s">
        <v>106</v>
      </c>
      <c r="F194" s="48"/>
      <c r="G194" s="77"/>
      <c r="H194" s="74">
        <f>F194*G194</f>
        <v>0</v>
      </c>
      <c r="I194" s="255" t="s">
        <v>37</v>
      </c>
    </row>
    <row r="195" spans="1:9" ht="26" x14ac:dyDescent="0.25">
      <c r="A195" s="47"/>
      <c r="B195" s="55" t="s">
        <v>1056</v>
      </c>
      <c r="C195" s="48"/>
      <c r="D195" s="241" t="s">
        <v>1055</v>
      </c>
      <c r="E195" s="16" t="s">
        <v>106</v>
      </c>
      <c r="F195" s="48"/>
      <c r="G195" s="77"/>
      <c r="H195" s="74">
        <f>F195*G195</f>
        <v>0</v>
      </c>
      <c r="I195" s="255" t="s">
        <v>37</v>
      </c>
    </row>
    <row r="196" spans="1:9" ht="26" x14ac:dyDescent="0.25">
      <c r="A196" s="47"/>
      <c r="B196" s="55" t="s">
        <v>1057</v>
      </c>
      <c r="C196" s="48"/>
      <c r="D196" s="241" t="s">
        <v>1055</v>
      </c>
      <c r="E196" s="16" t="s">
        <v>106</v>
      </c>
      <c r="F196" s="48"/>
      <c r="G196" s="77"/>
      <c r="H196" s="74">
        <f>F196*G196</f>
        <v>0</v>
      </c>
      <c r="I196" s="255" t="s">
        <v>37</v>
      </c>
    </row>
    <row r="197" spans="1:9" ht="13" x14ac:dyDescent="0.25">
      <c r="A197" s="47"/>
      <c r="B197" s="55" t="s">
        <v>1058</v>
      </c>
      <c r="C197" s="48"/>
      <c r="D197" s="241" t="s">
        <v>794</v>
      </c>
      <c r="E197" s="16" t="s">
        <v>106</v>
      </c>
      <c r="F197" s="48"/>
      <c r="G197" s="77"/>
      <c r="H197" s="74">
        <f>F197*G197</f>
        <v>0</v>
      </c>
      <c r="I197" s="255" t="s">
        <v>37</v>
      </c>
    </row>
    <row r="198" spans="1:9" ht="26" x14ac:dyDescent="0.25">
      <c r="A198" s="55" t="s">
        <v>1059</v>
      </c>
      <c r="B198" s="47"/>
      <c r="C198" s="48"/>
      <c r="D198" s="127" t="s">
        <v>1060</v>
      </c>
      <c r="E198" s="5"/>
      <c r="F198" s="6"/>
      <c r="G198" s="78"/>
      <c r="H198" s="74"/>
    </row>
    <row r="199" spans="1:9" ht="26" x14ac:dyDescent="0.25">
      <c r="A199" s="47"/>
      <c r="B199" s="47" t="s">
        <v>1061</v>
      </c>
      <c r="C199" s="48"/>
      <c r="D199" s="241" t="s">
        <v>1062</v>
      </c>
      <c r="E199" s="16" t="s">
        <v>106</v>
      </c>
      <c r="F199" s="48"/>
      <c r="G199" s="77"/>
      <c r="H199" s="74">
        <f>F199*G199</f>
        <v>0</v>
      </c>
      <c r="I199" s="255" t="s">
        <v>37</v>
      </c>
    </row>
    <row r="200" spans="1:9" ht="26" x14ac:dyDescent="0.25">
      <c r="A200" s="47"/>
      <c r="B200" s="47" t="s">
        <v>1063</v>
      </c>
      <c r="C200" s="48"/>
      <c r="D200" s="241" t="s">
        <v>1064</v>
      </c>
      <c r="E200" s="27" t="s">
        <v>434</v>
      </c>
      <c r="F200" s="48"/>
      <c r="G200" s="77"/>
      <c r="H200" s="74">
        <f>F200*G200</f>
        <v>0</v>
      </c>
      <c r="I200" s="255" t="s">
        <v>37</v>
      </c>
    </row>
    <row r="201" spans="1:9" ht="13" x14ac:dyDescent="0.25">
      <c r="A201" s="47"/>
      <c r="B201" s="47" t="s">
        <v>1065</v>
      </c>
      <c r="C201" s="48"/>
      <c r="D201" s="241" t="s">
        <v>1066</v>
      </c>
      <c r="E201" s="16" t="s">
        <v>106</v>
      </c>
      <c r="F201" s="48"/>
      <c r="G201" s="77"/>
      <c r="H201" s="74">
        <f>F201*G201</f>
        <v>0</v>
      </c>
      <c r="I201" s="255" t="s">
        <v>37</v>
      </c>
    </row>
    <row r="202" spans="1:9" ht="14.5" x14ac:dyDescent="0.25">
      <c r="A202" s="47"/>
      <c r="B202" s="47" t="s">
        <v>1067</v>
      </c>
      <c r="C202" s="48"/>
      <c r="D202" s="241" t="s">
        <v>1066</v>
      </c>
      <c r="E202" s="27" t="s">
        <v>434</v>
      </c>
      <c r="F202" s="48"/>
      <c r="G202" s="77"/>
      <c r="H202" s="74">
        <f>F202*G202</f>
        <v>0</v>
      </c>
      <c r="I202" s="255" t="s">
        <v>37</v>
      </c>
    </row>
    <row r="203" spans="1:9" ht="26" x14ac:dyDescent="0.25">
      <c r="A203" s="47"/>
      <c r="B203" s="47" t="s">
        <v>1068</v>
      </c>
      <c r="C203" s="48"/>
      <c r="D203" s="241" t="s">
        <v>1069</v>
      </c>
      <c r="E203" s="16" t="s">
        <v>106</v>
      </c>
      <c r="F203" s="48"/>
      <c r="G203" s="77"/>
      <c r="H203" s="74">
        <f>F203*G203</f>
        <v>0</v>
      </c>
      <c r="I203" s="255" t="s">
        <v>37</v>
      </c>
    </row>
    <row r="204" spans="1:9" x14ac:dyDescent="0.25">
      <c r="A204" s="47"/>
      <c r="B204" s="47" t="s">
        <v>1070</v>
      </c>
      <c r="C204" s="48"/>
      <c r="D204" s="241" t="s">
        <v>860</v>
      </c>
      <c r="E204" s="5"/>
      <c r="F204" s="6"/>
      <c r="G204" s="78"/>
      <c r="H204" s="74"/>
    </row>
    <row r="205" spans="1:9" ht="13" x14ac:dyDescent="0.25">
      <c r="A205" s="47"/>
      <c r="B205" s="47"/>
      <c r="C205" s="53" t="s">
        <v>125</v>
      </c>
      <c r="D205" s="241" t="s">
        <v>861</v>
      </c>
      <c r="E205" s="16" t="s">
        <v>106</v>
      </c>
      <c r="F205" s="48"/>
      <c r="G205" s="77"/>
      <c r="H205" s="74">
        <f>F205*G205</f>
        <v>0</v>
      </c>
      <c r="I205" s="255" t="s">
        <v>37</v>
      </c>
    </row>
    <row r="206" spans="1:9" ht="13" x14ac:dyDescent="0.25">
      <c r="A206" s="47"/>
      <c r="B206" s="47"/>
      <c r="C206" s="53" t="s">
        <v>128</v>
      </c>
      <c r="D206" s="241" t="s">
        <v>861</v>
      </c>
      <c r="E206" s="16" t="s">
        <v>106</v>
      </c>
      <c r="F206" s="6"/>
      <c r="G206" s="77"/>
      <c r="H206" s="74">
        <f>F206*G206</f>
        <v>0</v>
      </c>
      <c r="I206" s="255" t="s">
        <v>37</v>
      </c>
    </row>
    <row r="207" spans="1:9" ht="13" x14ac:dyDescent="0.25">
      <c r="A207" s="55" t="s">
        <v>1071</v>
      </c>
      <c r="B207" s="47"/>
      <c r="C207" s="48"/>
      <c r="D207" s="127" t="s">
        <v>1072</v>
      </c>
      <c r="E207" s="5"/>
      <c r="F207" s="6"/>
      <c r="G207" s="78"/>
      <c r="H207" s="74"/>
    </row>
    <row r="208" spans="1:9" ht="13" x14ac:dyDescent="0.25">
      <c r="A208" s="47"/>
      <c r="B208" s="55" t="s">
        <v>1073</v>
      </c>
      <c r="C208" s="48"/>
      <c r="D208" s="241" t="s">
        <v>1074</v>
      </c>
      <c r="E208" s="16" t="s">
        <v>106</v>
      </c>
      <c r="F208" s="48"/>
      <c r="G208" s="77"/>
      <c r="H208" s="74">
        <f>F208*G208</f>
        <v>0</v>
      </c>
      <c r="I208" s="255" t="s">
        <v>37</v>
      </c>
    </row>
    <row r="209" spans="1:9" ht="13" x14ac:dyDescent="0.25">
      <c r="A209" s="47"/>
      <c r="B209" s="55" t="s">
        <v>1075</v>
      </c>
      <c r="C209" s="48"/>
      <c r="D209" s="241" t="s">
        <v>1074</v>
      </c>
      <c r="E209" s="16" t="s">
        <v>106</v>
      </c>
      <c r="F209" s="48"/>
      <c r="G209" s="77"/>
      <c r="H209" s="74">
        <f>F209*G209</f>
        <v>0</v>
      </c>
      <c r="I209" s="255" t="s">
        <v>37</v>
      </c>
    </row>
    <row r="210" spans="1:9" ht="13" x14ac:dyDescent="0.25">
      <c r="A210" s="47"/>
      <c r="B210" s="55" t="s">
        <v>1076</v>
      </c>
      <c r="C210" s="48"/>
      <c r="D210" s="241" t="s">
        <v>1074</v>
      </c>
      <c r="E210" s="16" t="s">
        <v>106</v>
      </c>
      <c r="F210" s="48"/>
      <c r="G210" s="77"/>
      <c r="H210" s="74">
        <f>F210*G210</f>
        <v>0</v>
      </c>
      <c r="I210" s="255" t="s">
        <v>37</v>
      </c>
    </row>
    <row r="211" spans="1:9" ht="13" x14ac:dyDescent="0.25">
      <c r="A211" s="47"/>
      <c r="B211" s="55" t="s">
        <v>1077</v>
      </c>
      <c r="C211" s="48"/>
      <c r="D211" s="241" t="s">
        <v>794</v>
      </c>
      <c r="E211" s="16" t="s">
        <v>106</v>
      </c>
      <c r="F211" s="48"/>
      <c r="G211" s="77"/>
      <c r="H211" s="74">
        <f>F211*G211</f>
        <v>0</v>
      </c>
      <c r="I211" s="255" t="s">
        <v>37</v>
      </c>
    </row>
    <row r="212" spans="1:9" ht="26" x14ac:dyDescent="0.25">
      <c r="A212" s="55" t="s">
        <v>1078</v>
      </c>
      <c r="B212" s="47"/>
      <c r="C212" s="48"/>
      <c r="D212" s="127" t="s">
        <v>1079</v>
      </c>
      <c r="E212" s="5"/>
      <c r="F212" s="6"/>
      <c r="G212" s="78"/>
      <c r="H212" s="74"/>
    </row>
    <row r="213" spans="1:9" x14ac:dyDescent="0.25">
      <c r="A213" s="47"/>
      <c r="B213" s="47" t="s">
        <v>1080</v>
      </c>
      <c r="C213" s="48"/>
      <c r="D213" s="128" t="s">
        <v>1081</v>
      </c>
      <c r="E213" s="5"/>
      <c r="F213" s="6"/>
      <c r="G213" s="78"/>
      <c r="H213" s="74"/>
    </row>
    <row r="214" spans="1:9" ht="26" x14ac:dyDescent="0.25">
      <c r="A214" s="47"/>
      <c r="B214" s="47"/>
      <c r="C214" s="53" t="s">
        <v>125</v>
      </c>
      <c r="D214" s="241" t="s">
        <v>971</v>
      </c>
      <c r="E214" s="16" t="s">
        <v>1082</v>
      </c>
      <c r="F214" s="48"/>
      <c r="G214" s="77"/>
      <c r="H214" s="74">
        <f>F214*G214</f>
        <v>0</v>
      </c>
      <c r="I214" s="255" t="s">
        <v>37</v>
      </c>
    </row>
    <row r="215" spans="1:9" ht="26" x14ac:dyDescent="0.25">
      <c r="A215" s="47"/>
      <c r="B215" s="47"/>
      <c r="C215" s="53" t="s">
        <v>128</v>
      </c>
      <c r="D215" s="241" t="s">
        <v>971</v>
      </c>
      <c r="E215" s="16" t="s">
        <v>106</v>
      </c>
      <c r="F215" s="48"/>
      <c r="G215" s="77"/>
      <c r="H215" s="74">
        <f>F215*G215</f>
        <v>0</v>
      </c>
      <c r="I215" s="255" t="s">
        <v>37</v>
      </c>
    </row>
    <row r="216" spans="1:9" ht="25" x14ac:dyDescent="0.25">
      <c r="A216" s="47"/>
      <c r="B216" s="55" t="s">
        <v>1083</v>
      </c>
      <c r="C216" s="48"/>
      <c r="D216" s="241" t="s">
        <v>1084</v>
      </c>
      <c r="E216" s="5"/>
      <c r="F216" s="6"/>
      <c r="G216" s="78"/>
      <c r="H216" s="74"/>
    </row>
    <row r="217" spans="1:9" ht="26" x14ac:dyDescent="0.25">
      <c r="A217" s="47"/>
      <c r="B217" s="47"/>
      <c r="C217" s="53" t="s">
        <v>125</v>
      </c>
      <c r="D217" s="241" t="s">
        <v>1085</v>
      </c>
      <c r="E217" s="16" t="s">
        <v>106</v>
      </c>
      <c r="F217" s="48"/>
      <c r="G217" s="77"/>
      <c r="H217" s="74">
        <f>F217*G217</f>
        <v>0</v>
      </c>
      <c r="I217" s="255" t="s">
        <v>37</v>
      </c>
    </row>
    <row r="218" spans="1:9" ht="26" x14ac:dyDescent="0.25">
      <c r="A218" s="47"/>
      <c r="B218" s="47"/>
      <c r="C218" s="53" t="s">
        <v>128</v>
      </c>
      <c r="D218" s="241" t="s">
        <v>1085</v>
      </c>
      <c r="E218" s="16" t="s">
        <v>106</v>
      </c>
      <c r="F218" s="48"/>
      <c r="G218" s="77"/>
      <c r="H218" s="74">
        <f>F218*G218</f>
        <v>0</v>
      </c>
      <c r="I218" s="255" t="s">
        <v>37</v>
      </c>
    </row>
    <row r="219" spans="1:9" ht="13" x14ac:dyDescent="0.25">
      <c r="A219" s="55" t="s">
        <v>1086</v>
      </c>
      <c r="B219" s="47"/>
      <c r="C219" s="48"/>
      <c r="D219" s="242" t="s">
        <v>1087</v>
      </c>
      <c r="E219" s="5"/>
      <c r="F219" s="6"/>
      <c r="G219" s="78"/>
      <c r="H219" s="74"/>
    </row>
    <row r="220" spans="1:9" ht="13" x14ac:dyDescent="0.25">
      <c r="A220" s="47"/>
      <c r="B220" s="55" t="s">
        <v>1088</v>
      </c>
      <c r="C220" s="48"/>
      <c r="D220" s="241" t="s">
        <v>1089</v>
      </c>
      <c r="E220" s="16" t="s">
        <v>0</v>
      </c>
      <c r="F220" s="48"/>
      <c r="G220" s="77"/>
      <c r="H220" s="74">
        <f>F220*G220</f>
        <v>0</v>
      </c>
      <c r="I220" s="255" t="s">
        <v>37</v>
      </c>
    </row>
    <row r="221" spans="1:9" ht="13" x14ac:dyDescent="0.25">
      <c r="A221" s="47"/>
      <c r="B221" s="55" t="s">
        <v>1090</v>
      </c>
      <c r="C221" s="48"/>
      <c r="D221" s="241" t="s">
        <v>1089</v>
      </c>
      <c r="E221" s="16" t="s">
        <v>0</v>
      </c>
      <c r="F221" s="48"/>
      <c r="G221" s="77"/>
      <c r="H221" s="74">
        <f>F221*G221</f>
        <v>0</v>
      </c>
      <c r="I221" s="255" t="s">
        <v>37</v>
      </c>
    </row>
    <row r="222" spans="1:9" ht="13" x14ac:dyDescent="0.25">
      <c r="A222" s="47"/>
      <c r="B222" s="55" t="s">
        <v>1091</v>
      </c>
      <c r="C222" s="48"/>
      <c r="D222" s="241" t="s">
        <v>794</v>
      </c>
      <c r="E222" s="16" t="s">
        <v>0</v>
      </c>
      <c r="F222" s="48"/>
      <c r="G222" s="77"/>
      <c r="H222" s="74">
        <f>F222*G222</f>
        <v>0</v>
      </c>
      <c r="I222" s="255" t="s">
        <v>37</v>
      </c>
    </row>
    <row r="223" spans="1:9" x14ac:dyDescent="0.25">
      <c r="A223" s="47"/>
      <c r="B223" s="47"/>
      <c r="C223" s="48"/>
      <c r="D223" s="47"/>
      <c r="E223" s="5"/>
      <c r="F223" s="6"/>
      <c r="G223" s="6"/>
      <c r="H223" s="54"/>
    </row>
    <row r="224" spans="1:9" x14ac:dyDescent="0.25">
      <c r="A224" s="47"/>
      <c r="B224" s="47"/>
      <c r="C224" s="48"/>
      <c r="D224" s="47"/>
      <c r="E224" s="5"/>
      <c r="F224" s="5"/>
      <c r="G224" s="5"/>
      <c r="H224" s="54"/>
    </row>
    <row r="225" spans="1:8" x14ac:dyDescent="0.25">
      <c r="A225" s="47"/>
      <c r="B225" s="47"/>
      <c r="C225" s="48"/>
      <c r="D225" s="47"/>
      <c r="E225" s="5"/>
      <c r="F225" s="5"/>
      <c r="G225" s="5"/>
      <c r="H225" s="54"/>
    </row>
    <row r="226" spans="1:8" x14ac:dyDescent="0.25">
      <c r="A226" s="66" t="s">
        <v>172</v>
      </c>
      <c r="B226" s="66"/>
      <c r="C226" s="66"/>
      <c r="D226" s="66"/>
      <c r="E226" s="148"/>
      <c r="F226" s="2"/>
      <c r="G226" s="2"/>
      <c r="H226" s="88">
        <f>SUM(H5:H225)</f>
        <v>0</v>
      </c>
    </row>
    <row r="1048573" spans="5:5" x14ac:dyDescent="0.25">
      <c r="E1048573" s="53"/>
    </row>
  </sheetData>
  <mergeCells count="1">
    <mergeCell ref="E1:H1"/>
  </mergeCells>
  <phoneticPr fontId="8" type="noConversion"/>
  <pageMargins left="0.75" right="0.75" top="1" bottom="1" header="0.5" footer="0.5"/>
  <pageSetup paperSize="9" scale="61" orientation="portrait" r:id="rId1"/>
  <headerFooter alignWithMargins="0">
    <oddHeader>&amp;C&amp;"Calibri"&amp;10&amp;K000000 Confidential&amp;1#_x000D_</oddHeader>
    <oddFooter>&amp;R_x000D_&amp;1#&amp;"Calibri"&amp;10&amp;K000000 Confidential</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7D82A-F1EE-48AC-AE47-2F3F42318FB5}">
  <sheetPr>
    <tabColor rgb="FFFFFF00"/>
  </sheetPr>
  <dimension ref="A1:J1048312"/>
  <sheetViews>
    <sheetView view="pageBreakPreview" zoomScale="75" zoomScaleNormal="100" zoomScaleSheetLayoutView="100" workbookViewId="0">
      <selection activeCell="H32" sqref="H32"/>
    </sheetView>
  </sheetViews>
  <sheetFormatPr defaultColWidth="8.81640625" defaultRowHeight="12.5" x14ac:dyDescent="0.25"/>
  <cols>
    <col min="1" max="1" width="9.6328125" customWidth="1"/>
    <col min="2" max="2" width="11.1796875" customWidth="1"/>
    <col min="3" max="4" width="3.81640625" customWidth="1"/>
    <col min="5" max="5" width="40.6328125" customWidth="1"/>
    <col min="6" max="6" width="25.453125" bestFit="1" customWidth="1"/>
    <col min="7" max="9" width="20.6328125" customWidth="1"/>
    <col min="10" max="258" width="9.1796875"/>
    <col min="259" max="259" width="9.36328125" customWidth="1"/>
    <col min="260" max="260" width="6.6328125" customWidth="1"/>
    <col min="261" max="261" width="40.6328125" customWidth="1"/>
    <col min="262" max="265" width="9.36328125" customWidth="1"/>
    <col min="266" max="514" width="9.1796875"/>
    <col min="515" max="515" width="9.36328125" customWidth="1"/>
    <col min="516" max="516" width="6.6328125" customWidth="1"/>
    <col min="517" max="517" width="40.6328125" customWidth="1"/>
    <col min="518" max="521" width="9.36328125" customWidth="1"/>
    <col min="522" max="770" width="9.1796875"/>
    <col min="771" max="771" width="9.36328125" customWidth="1"/>
    <col min="772" max="772" width="6.6328125" customWidth="1"/>
    <col min="773" max="773" width="40.6328125" customWidth="1"/>
    <col min="774" max="777" width="9.36328125" customWidth="1"/>
    <col min="778" max="1026" width="9.1796875"/>
    <col min="1027" max="1027" width="9.36328125" customWidth="1"/>
    <col min="1028" max="1028" width="6.6328125" customWidth="1"/>
    <col min="1029" max="1029" width="40.6328125" customWidth="1"/>
    <col min="1030" max="1033" width="9.36328125" customWidth="1"/>
    <col min="1034" max="1282" width="9.1796875"/>
    <col min="1283" max="1283" width="9.36328125" customWidth="1"/>
    <col min="1284" max="1284" width="6.6328125" customWidth="1"/>
    <col min="1285" max="1285" width="40.6328125" customWidth="1"/>
    <col min="1286" max="1289" width="9.36328125" customWidth="1"/>
    <col min="1290" max="1538" width="9.1796875"/>
    <col min="1539" max="1539" width="9.36328125" customWidth="1"/>
    <col min="1540" max="1540" width="6.6328125" customWidth="1"/>
    <col min="1541" max="1541" width="40.6328125" customWidth="1"/>
    <col min="1542" max="1545" width="9.36328125" customWidth="1"/>
    <col min="1546" max="1794" width="9.1796875"/>
    <col min="1795" max="1795" width="9.36328125" customWidth="1"/>
    <col min="1796" max="1796" width="6.6328125" customWidth="1"/>
    <col min="1797" max="1797" width="40.6328125" customWidth="1"/>
    <col min="1798" max="1801" width="9.36328125" customWidth="1"/>
    <col min="1802" max="2050" width="9.1796875"/>
    <col min="2051" max="2051" width="9.36328125" customWidth="1"/>
    <col min="2052" max="2052" width="6.6328125" customWidth="1"/>
    <col min="2053" max="2053" width="40.6328125" customWidth="1"/>
    <col min="2054" max="2057" width="9.36328125" customWidth="1"/>
    <col min="2058" max="2306" width="9.1796875"/>
    <col min="2307" max="2307" width="9.36328125" customWidth="1"/>
    <col min="2308" max="2308" width="6.6328125" customWidth="1"/>
    <col min="2309" max="2309" width="40.6328125" customWidth="1"/>
    <col min="2310" max="2313" width="9.36328125" customWidth="1"/>
    <col min="2314" max="2562" width="9.1796875"/>
    <col min="2563" max="2563" width="9.36328125" customWidth="1"/>
    <col min="2564" max="2564" width="6.6328125" customWidth="1"/>
    <col min="2565" max="2565" width="40.6328125" customWidth="1"/>
    <col min="2566" max="2569" width="9.36328125" customWidth="1"/>
    <col min="2570" max="2818" width="9.1796875"/>
    <col min="2819" max="2819" width="9.36328125" customWidth="1"/>
    <col min="2820" max="2820" width="6.6328125" customWidth="1"/>
    <col min="2821" max="2821" width="40.6328125" customWidth="1"/>
    <col min="2822" max="2825" width="9.36328125" customWidth="1"/>
    <col min="2826" max="3074" width="9.1796875"/>
    <col min="3075" max="3075" width="9.36328125" customWidth="1"/>
    <col min="3076" max="3076" width="6.6328125" customWidth="1"/>
    <col min="3077" max="3077" width="40.6328125" customWidth="1"/>
    <col min="3078" max="3081" width="9.36328125" customWidth="1"/>
    <col min="3082" max="3330" width="9.1796875"/>
    <col min="3331" max="3331" width="9.36328125" customWidth="1"/>
    <col min="3332" max="3332" width="6.6328125" customWidth="1"/>
    <col min="3333" max="3333" width="40.6328125" customWidth="1"/>
    <col min="3334" max="3337" width="9.36328125" customWidth="1"/>
    <col min="3338" max="3586" width="9.1796875"/>
    <col min="3587" max="3587" width="9.36328125" customWidth="1"/>
    <col min="3588" max="3588" width="6.6328125" customWidth="1"/>
    <col min="3589" max="3589" width="40.6328125" customWidth="1"/>
    <col min="3590" max="3593" width="9.36328125" customWidth="1"/>
    <col min="3594" max="3842" width="9.1796875"/>
    <col min="3843" max="3843" width="9.36328125" customWidth="1"/>
    <col min="3844" max="3844" width="6.6328125" customWidth="1"/>
    <col min="3845" max="3845" width="40.6328125" customWidth="1"/>
    <col min="3846" max="3849" width="9.36328125" customWidth="1"/>
    <col min="3850" max="4098" width="9.1796875"/>
    <col min="4099" max="4099" width="9.36328125" customWidth="1"/>
    <col min="4100" max="4100" width="6.6328125" customWidth="1"/>
    <col min="4101" max="4101" width="40.6328125" customWidth="1"/>
    <col min="4102" max="4105" width="9.36328125" customWidth="1"/>
    <col min="4106" max="4354" width="9.1796875"/>
    <col min="4355" max="4355" width="9.36328125" customWidth="1"/>
    <col min="4356" max="4356" width="6.6328125" customWidth="1"/>
    <col min="4357" max="4357" width="40.6328125" customWidth="1"/>
    <col min="4358" max="4361" width="9.36328125" customWidth="1"/>
    <col min="4362" max="4610" width="9.1796875"/>
    <col min="4611" max="4611" width="9.36328125" customWidth="1"/>
    <col min="4612" max="4612" width="6.6328125" customWidth="1"/>
    <col min="4613" max="4613" width="40.6328125" customWidth="1"/>
    <col min="4614" max="4617" width="9.36328125" customWidth="1"/>
    <col min="4618" max="4866" width="9.1796875"/>
    <col min="4867" max="4867" width="9.36328125" customWidth="1"/>
    <col min="4868" max="4868" width="6.6328125" customWidth="1"/>
    <col min="4869" max="4869" width="40.6328125" customWidth="1"/>
    <col min="4870" max="4873" width="9.36328125" customWidth="1"/>
    <col min="4874" max="5122" width="9.1796875"/>
    <col min="5123" max="5123" width="9.36328125" customWidth="1"/>
    <col min="5124" max="5124" width="6.6328125" customWidth="1"/>
    <col min="5125" max="5125" width="40.6328125" customWidth="1"/>
    <col min="5126" max="5129" width="9.36328125" customWidth="1"/>
    <col min="5130" max="5378" width="9.1796875"/>
    <col min="5379" max="5379" width="9.36328125" customWidth="1"/>
    <col min="5380" max="5380" width="6.6328125" customWidth="1"/>
    <col min="5381" max="5381" width="40.6328125" customWidth="1"/>
    <col min="5382" max="5385" width="9.36328125" customWidth="1"/>
    <col min="5386" max="5634" width="9.1796875"/>
    <col min="5635" max="5635" width="9.36328125" customWidth="1"/>
    <col min="5636" max="5636" width="6.6328125" customWidth="1"/>
    <col min="5637" max="5637" width="40.6328125" customWidth="1"/>
    <col min="5638" max="5641" width="9.36328125" customWidth="1"/>
    <col min="5642" max="5890" width="9.1796875"/>
    <col min="5891" max="5891" width="9.36328125" customWidth="1"/>
    <col min="5892" max="5892" width="6.6328125" customWidth="1"/>
    <col min="5893" max="5893" width="40.6328125" customWidth="1"/>
    <col min="5894" max="5897" width="9.36328125" customWidth="1"/>
    <col min="5898" max="6146" width="9.1796875"/>
    <col min="6147" max="6147" width="9.36328125" customWidth="1"/>
    <col min="6148" max="6148" width="6.6328125" customWidth="1"/>
    <col min="6149" max="6149" width="40.6328125" customWidth="1"/>
    <col min="6150" max="6153" width="9.36328125" customWidth="1"/>
    <col min="6154" max="6402" width="9.1796875"/>
    <col min="6403" max="6403" width="9.36328125" customWidth="1"/>
    <col min="6404" max="6404" width="6.6328125" customWidth="1"/>
    <col min="6405" max="6405" width="40.6328125" customWidth="1"/>
    <col min="6406" max="6409" width="9.36328125" customWidth="1"/>
    <col min="6410" max="6658" width="9.1796875"/>
    <col min="6659" max="6659" width="9.36328125" customWidth="1"/>
    <col min="6660" max="6660" width="6.6328125" customWidth="1"/>
    <col min="6661" max="6661" width="40.6328125" customWidth="1"/>
    <col min="6662" max="6665" width="9.36328125" customWidth="1"/>
    <col min="6666" max="6914" width="9.1796875"/>
    <col min="6915" max="6915" width="9.36328125" customWidth="1"/>
    <col min="6916" max="6916" width="6.6328125" customWidth="1"/>
    <col min="6917" max="6917" width="40.6328125" customWidth="1"/>
    <col min="6918" max="6921" width="9.36328125" customWidth="1"/>
    <col min="6922" max="7170" width="9.1796875"/>
    <col min="7171" max="7171" width="9.36328125" customWidth="1"/>
    <col min="7172" max="7172" width="6.6328125" customWidth="1"/>
    <col min="7173" max="7173" width="40.6328125" customWidth="1"/>
    <col min="7174" max="7177" width="9.36328125" customWidth="1"/>
    <col min="7178" max="7426" width="9.1796875"/>
    <col min="7427" max="7427" width="9.36328125" customWidth="1"/>
    <col min="7428" max="7428" width="6.6328125" customWidth="1"/>
    <col min="7429" max="7429" width="40.6328125" customWidth="1"/>
    <col min="7430" max="7433" width="9.36328125" customWidth="1"/>
    <col min="7434" max="7682" width="9.1796875"/>
    <col min="7683" max="7683" width="9.36328125" customWidth="1"/>
    <col min="7684" max="7684" width="6.6328125" customWidth="1"/>
    <col min="7685" max="7685" width="40.6328125" customWidth="1"/>
    <col min="7686" max="7689" width="9.36328125" customWidth="1"/>
    <col min="7690" max="7938" width="9.1796875"/>
    <col min="7939" max="7939" width="9.36328125" customWidth="1"/>
    <col min="7940" max="7940" width="6.6328125" customWidth="1"/>
    <col min="7941" max="7941" width="40.6328125" customWidth="1"/>
    <col min="7942" max="7945" width="9.36328125" customWidth="1"/>
    <col min="7946" max="8194" width="9.1796875"/>
    <col min="8195" max="8195" width="9.36328125" customWidth="1"/>
    <col min="8196" max="8196" width="6.6328125" customWidth="1"/>
    <col min="8197" max="8197" width="40.6328125" customWidth="1"/>
    <col min="8198" max="8201" width="9.36328125" customWidth="1"/>
    <col min="8202" max="8450" width="9.1796875"/>
    <col min="8451" max="8451" width="9.36328125" customWidth="1"/>
    <col min="8452" max="8452" width="6.6328125" customWidth="1"/>
    <col min="8453" max="8453" width="40.6328125" customWidth="1"/>
    <col min="8454" max="8457" width="9.36328125" customWidth="1"/>
    <col min="8458" max="8706" width="9.1796875"/>
    <col min="8707" max="8707" width="9.36328125" customWidth="1"/>
    <col min="8708" max="8708" width="6.6328125" customWidth="1"/>
    <col min="8709" max="8709" width="40.6328125" customWidth="1"/>
    <col min="8710" max="8713" width="9.36328125" customWidth="1"/>
    <col min="8714" max="8962" width="9.1796875"/>
    <col min="8963" max="8963" width="9.36328125" customWidth="1"/>
    <col min="8964" max="8964" width="6.6328125" customWidth="1"/>
    <col min="8965" max="8965" width="40.6328125" customWidth="1"/>
    <col min="8966" max="8969" width="9.36328125" customWidth="1"/>
    <col min="8970" max="9218" width="9.1796875"/>
    <col min="9219" max="9219" width="9.36328125" customWidth="1"/>
    <col min="9220" max="9220" width="6.6328125" customWidth="1"/>
    <col min="9221" max="9221" width="40.6328125" customWidth="1"/>
    <col min="9222" max="9225" width="9.36328125" customWidth="1"/>
    <col min="9226" max="9474" width="9.1796875"/>
    <col min="9475" max="9475" width="9.36328125" customWidth="1"/>
    <col min="9476" max="9476" width="6.6328125" customWidth="1"/>
    <col min="9477" max="9477" width="40.6328125" customWidth="1"/>
    <col min="9478" max="9481" width="9.36328125" customWidth="1"/>
    <col min="9482" max="9730" width="9.1796875"/>
    <col min="9731" max="9731" width="9.36328125" customWidth="1"/>
    <col min="9732" max="9732" width="6.6328125" customWidth="1"/>
    <col min="9733" max="9733" width="40.6328125" customWidth="1"/>
    <col min="9734" max="9737" width="9.36328125" customWidth="1"/>
    <col min="9738" max="9986" width="9.1796875"/>
    <col min="9987" max="9987" width="9.36328125" customWidth="1"/>
    <col min="9988" max="9988" width="6.6328125" customWidth="1"/>
    <col min="9989" max="9989" width="40.6328125" customWidth="1"/>
    <col min="9990" max="9993" width="9.36328125" customWidth="1"/>
    <col min="9994" max="10242" width="9.1796875"/>
    <col min="10243" max="10243" width="9.36328125" customWidth="1"/>
    <col min="10244" max="10244" width="6.6328125" customWidth="1"/>
    <col min="10245" max="10245" width="40.6328125" customWidth="1"/>
    <col min="10246" max="10249" width="9.36328125" customWidth="1"/>
    <col min="10250" max="10498" width="9.1796875"/>
    <col min="10499" max="10499" width="9.36328125" customWidth="1"/>
    <col min="10500" max="10500" width="6.6328125" customWidth="1"/>
    <col min="10501" max="10501" width="40.6328125" customWidth="1"/>
    <col min="10502" max="10505" width="9.36328125" customWidth="1"/>
    <col min="10506" max="10754" width="9.1796875"/>
    <col min="10755" max="10755" width="9.36328125" customWidth="1"/>
    <col min="10756" max="10756" width="6.6328125" customWidth="1"/>
    <col min="10757" max="10757" width="40.6328125" customWidth="1"/>
    <col min="10758" max="10761" width="9.36328125" customWidth="1"/>
    <col min="10762" max="11010" width="9.1796875"/>
    <col min="11011" max="11011" width="9.36328125" customWidth="1"/>
    <col min="11012" max="11012" width="6.6328125" customWidth="1"/>
    <col min="11013" max="11013" width="40.6328125" customWidth="1"/>
    <col min="11014" max="11017" width="9.36328125" customWidth="1"/>
    <col min="11018" max="11266" width="9.1796875"/>
    <col min="11267" max="11267" width="9.36328125" customWidth="1"/>
    <col min="11268" max="11268" width="6.6328125" customWidth="1"/>
    <col min="11269" max="11269" width="40.6328125" customWidth="1"/>
    <col min="11270" max="11273" width="9.36328125" customWidth="1"/>
    <col min="11274" max="11522" width="9.1796875"/>
    <col min="11523" max="11523" width="9.36328125" customWidth="1"/>
    <col min="11524" max="11524" width="6.6328125" customWidth="1"/>
    <col min="11525" max="11525" width="40.6328125" customWidth="1"/>
    <col min="11526" max="11529" width="9.36328125" customWidth="1"/>
    <col min="11530" max="11778" width="9.1796875"/>
    <col min="11779" max="11779" width="9.36328125" customWidth="1"/>
    <col min="11780" max="11780" width="6.6328125" customWidth="1"/>
    <col min="11781" max="11781" width="40.6328125" customWidth="1"/>
    <col min="11782" max="11785" width="9.36328125" customWidth="1"/>
    <col min="11786" max="12034" width="9.1796875"/>
    <col min="12035" max="12035" width="9.36328125" customWidth="1"/>
    <col min="12036" max="12036" width="6.6328125" customWidth="1"/>
    <col min="12037" max="12037" width="40.6328125" customWidth="1"/>
    <col min="12038" max="12041" width="9.36328125" customWidth="1"/>
    <col min="12042" max="12290" width="9.1796875"/>
    <col min="12291" max="12291" width="9.36328125" customWidth="1"/>
    <col min="12292" max="12292" width="6.6328125" customWidth="1"/>
    <col min="12293" max="12293" width="40.6328125" customWidth="1"/>
    <col min="12294" max="12297" width="9.36328125" customWidth="1"/>
    <col min="12298" max="12546" width="9.1796875"/>
    <col min="12547" max="12547" width="9.36328125" customWidth="1"/>
    <col min="12548" max="12548" width="6.6328125" customWidth="1"/>
    <col min="12549" max="12549" width="40.6328125" customWidth="1"/>
    <col min="12550" max="12553" width="9.36328125" customWidth="1"/>
    <col min="12554" max="12802" width="9.1796875"/>
    <col min="12803" max="12803" width="9.36328125" customWidth="1"/>
    <col min="12804" max="12804" width="6.6328125" customWidth="1"/>
    <col min="12805" max="12805" width="40.6328125" customWidth="1"/>
    <col min="12806" max="12809" width="9.36328125" customWidth="1"/>
    <col min="12810" max="13058" width="9.1796875"/>
    <col min="13059" max="13059" width="9.36328125" customWidth="1"/>
    <col min="13060" max="13060" width="6.6328125" customWidth="1"/>
    <col min="13061" max="13061" width="40.6328125" customWidth="1"/>
    <col min="13062" max="13065" width="9.36328125" customWidth="1"/>
    <col min="13066" max="13314" width="9.1796875"/>
    <col min="13315" max="13315" width="9.36328125" customWidth="1"/>
    <col min="13316" max="13316" width="6.6328125" customWidth="1"/>
    <col min="13317" max="13317" width="40.6328125" customWidth="1"/>
    <col min="13318" max="13321" width="9.36328125" customWidth="1"/>
    <col min="13322" max="13570" width="9.1796875"/>
    <col min="13571" max="13571" width="9.36328125" customWidth="1"/>
    <col min="13572" max="13572" width="6.6328125" customWidth="1"/>
    <col min="13573" max="13573" width="40.6328125" customWidth="1"/>
    <col min="13574" max="13577" width="9.36328125" customWidth="1"/>
    <col min="13578" max="13826" width="9.1796875"/>
    <col min="13827" max="13827" width="9.36328125" customWidth="1"/>
    <col min="13828" max="13828" width="6.6328125" customWidth="1"/>
    <col min="13829" max="13829" width="40.6328125" customWidth="1"/>
    <col min="13830" max="13833" width="9.36328125" customWidth="1"/>
    <col min="13834" max="14082" width="9.1796875"/>
    <col min="14083" max="14083" width="9.36328125" customWidth="1"/>
    <col min="14084" max="14084" width="6.6328125" customWidth="1"/>
    <col min="14085" max="14085" width="40.6328125" customWidth="1"/>
    <col min="14086" max="14089" width="9.36328125" customWidth="1"/>
    <col min="14090" max="14338" width="9.1796875"/>
    <col min="14339" max="14339" width="9.36328125" customWidth="1"/>
    <col min="14340" max="14340" width="6.6328125" customWidth="1"/>
    <col min="14341" max="14341" width="40.6328125" customWidth="1"/>
    <col min="14342" max="14345" width="9.36328125" customWidth="1"/>
    <col min="14346" max="14594" width="9.1796875"/>
    <col min="14595" max="14595" width="9.36328125" customWidth="1"/>
    <col min="14596" max="14596" width="6.6328125" customWidth="1"/>
    <col min="14597" max="14597" width="40.6328125" customWidth="1"/>
    <col min="14598" max="14601" width="9.36328125" customWidth="1"/>
    <col min="14602" max="14850" width="9.1796875"/>
    <col min="14851" max="14851" width="9.36328125" customWidth="1"/>
    <col min="14852" max="14852" width="6.6328125" customWidth="1"/>
    <col min="14853" max="14853" width="40.6328125" customWidth="1"/>
    <col min="14854" max="14857" width="9.36328125" customWidth="1"/>
    <col min="14858" max="15106" width="9.1796875"/>
    <col min="15107" max="15107" width="9.36328125" customWidth="1"/>
    <col min="15108" max="15108" width="6.6328125" customWidth="1"/>
    <col min="15109" max="15109" width="40.6328125" customWidth="1"/>
    <col min="15110" max="15113" width="9.36328125" customWidth="1"/>
    <col min="15114" max="15362" width="9.1796875"/>
    <col min="15363" max="15363" width="9.36328125" customWidth="1"/>
    <col min="15364" max="15364" width="6.6328125" customWidth="1"/>
    <col min="15365" max="15365" width="40.6328125" customWidth="1"/>
    <col min="15366" max="15369" width="9.36328125" customWidth="1"/>
    <col min="15370" max="15618" width="9.1796875"/>
    <col min="15619" max="15619" width="9.36328125" customWidth="1"/>
    <col min="15620" max="15620" width="6.6328125" customWidth="1"/>
    <col min="15621" max="15621" width="40.6328125" customWidth="1"/>
    <col min="15622" max="15625" width="9.36328125" customWidth="1"/>
    <col min="15626" max="15874" width="9.1796875"/>
    <col min="15875" max="15875" width="9.36328125" customWidth="1"/>
    <col min="15876" max="15876" width="6.6328125" customWidth="1"/>
    <col min="15877" max="15877" width="40.6328125" customWidth="1"/>
    <col min="15878" max="15881" width="9.36328125" customWidth="1"/>
    <col min="15882" max="16130" width="9.1796875"/>
    <col min="16131" max="16131" width="9.36328125" customWidth="1"/>
    <col min="16132" max="16132" width="6.6328125" customWidth="1"/>
    <col min="16133" max="16133" width="40.6328125" customWidth="1"/>
    <col min="16134" max="16137" width="9.36328125" customWidth="1"/>
    <col min="16138" max="16384" width="9.1796875"/>
  </cols>
  <sheetData>
    <row r="1" spans="1:10" ht="48" customHeight="1" x14ac:dyDescent="0.25">
      <c r="A1" s="23" t="s">
        <v>5567</v>
      </c>
      <c r="B1" s="10"/>
      <c r="C1" s="10"/>
      <c r="D1" s="10"/>
      <c r="E1" s="10"/>
      <c r="F1" s="652" t="s">
        <v>5568</v>
      </c>
      <c r="G1" s="652"/>
      <c r="H1" s="652"/>
      <c r="I1" s="652"/>
    </row>
    <row r="2" spans="1:10" ht="13" x14ac:dyDescent="0.3">
      <c r="A2" s="24" t="s">
        <v>23</v>
      </c>
      <c r="B2" s="24"/>
      <c r="C2" s="563"/>
      <c r="D2" s="9"/>
      <c r="E2" s="9" t="s">
        <v>24</v>
      </c>
      <c r="F2" s="9" t="s">
        <v>25</v>
      </c>
      <c r="G2" s="9" t="s">
        <v>26</v>
      </c>
      <c r="H2" s="9" t="s">
        <v>27</v>
      </c>
      <c r="I2" s="9" t="s">
        <v>28</v>
      </c>
      <c r="J2" s="518" t="s">
        <v>29</v>
      </c>
    </row>
    <row r="3" spans="1:10" x14ac:dyDescent="0.25">
      <c r="A3" s="7"/>
      <c r="B3" s="7"/>
      <c r="C3" s="564"/>
      <c r="D3" s="6"/>
      <c r="E3" s="5"/>
      <c r="F3" s="6"/>
      <c r="G3" s="6"/>
      <c r="H3" s="6"/>
      <c r="I3" s="74"/>
    </row>
    <row r="4" spans="1:10" x14ac:dyDescent="0.25">
      <c r="A4" s="555"/>
      <c r="B4" s="555"/>
      <c r="C4" s="556"/>
      <c r="D4" s="556"/>
      <c r="E4" s="15"/>
      <c r="F4" s="16"/>
      <c r="G4" s="16"/>
      <c r="H4" s="16"/>
      <c r="I4" s="159"/>
    </row>
    <row r="5" spans="1:10" ht="25.5" hidden="1" x14ac:dyDescent="0.25">
      <c r="A5" s="555" t="s">
        <v>5569</v>
      </c>
      <c r="B5" s="555"/>
      <c r="C5" s="556"/>
      <c r="D5" s="556"/>
      <c r="E5" s="240" t="s">
        <v>5570</v>
      </c>
      <c r="F5" s="16" t="s">
        <v>106</v>
      </c>
      <c r="G5" s="16"/>
      <c r="H5" s="160"/>
      <c r="I5" s="159">
        <f>G5*H5</f>
        <v>0</v>
      </c>
    </row>
    <row r="6" spans="1:10" ht="13" hidden="1" x14ac:dyDescent="0.25">
      <c r="A6" s="555" t="s">
        <v>5571</v>
      </c>
      <c r="B6" s="555"/>
      <c r="C6" s="556"/>
      <c r="D6" s="556"/>
      <c r="E6" s="240" t="s">
        <v>5572</v>
      </c>
      <c r="F6" s="16"/>
      <c r="G6" s="16"/>
      <c r="H6" s="16"/>
      <c r="I6" s="159"/>
    </row>
    <row r="7" spans="1:10" ht="25" hidden="1" x14ac:dyDescent="0.25">
      <c r="A7" s="555"/>
      <c r="B7" s="555" t="s">
        <v>5573</v>
      </c>
      <c r="C7" s="556"/>
      <c r="D7" s="556"/>
      <c r="E7" s="237" t="s">
        <v>5574</v>
      </c>
      <c r="F7" s="16"/>
      <c r="G7" s="16"/>
      <c r="H7" s="16"/>
      <c r="I7" s="159"/>
    </row>
    <row r="8" spans="1:10" hidden="1" x14ac:dyDescent="0.25">
      <c r="A8" s="555"/>
      <c r="B8" s="555"/>
      <c r="C8" s="556" t="s">
        <v>125</v>
      </c>
      <c r="D8" s="556"/>
      <c r="E8" s="237" t="s">
        <v>5575</v>
      </c>
      <c r="F8" s="91" t="s">
        <v>169</v>
      </c>
      <c r="G8" s="16" t="s">
        <v>170</v>
      </c>
      <c r="H8" s="16" t="s">
        <v>171</v>
      </c>
      <c r="I8" s="159"/>
    </row>
    <row r="9" spans="1:10" ht="25" hidden="1" x14ac:dyDescent="0.25">
      <c r="A9" s="555"/>
      <c r="B9" s="555"/>
      <c r="C9" s="556"/>
      <c r="D9" s="556" t="s">
        <v>543</v>
      </c>
      <c r="E9" s="237" t="s">
        <v>5576</v>
      </c>
      <c r="F9" s="91" t="s">
        <v>91</v>
      </c>
      <c r="G9" s="160">
        <f>I8</f>
        <v>0</v>
      </c>
      <c r="H9" s="560"/>
      <c r="I9" s="159">
        <f>G9*H9</f>
        <v>0</v>
      </c>
    </row>
    <row r="10" spans="1:10" hidden="1" x14ac:dyDescent="0.25">
      <c r="A10" s="555"/>
      <c r="B10" s="555"/>
      <c r="C10" s="556" t="s">
        <v>128</v>
      </c>
      <c r="D10" s="556"/>
      <c r="E10" s="237" t="s">
        <v>5577</v>
      </c>
      <c r="F10" s="91" t="s">
        <v>169</v>
      </c>
      <c r="G10" s="16" t="s">
        <v>170</v>
      </c>
      <c r="H10" s="16" t="s">
        <v>171</v>
      </c>
      <c r="I10" s="159"/>
    </row>
    <row r="11" spans="1:10" ht="25" hidden="1" x14ac:dyDescent="0.25">
      <c r="A11" s="555"/>
      <c r="B11" s="555"/>
      <c r="C11" s="556"/>
      <c r="D11" s="556" t="s">
        <v>543</v>
      </c>
      <c r="E11" s="237" t="s">
        <v>5578</v>
      </c>
      <c r="F11" s="91" t="s">
        <v>91</v>
      </c>
      <c r="G11" s="160">
        <f>I10</f>
        <v>0</v>
      </c>
      <c r="H11" s="560"/>
      <c r="I11" s="159">
        <f>G11*H11</f>
        <v>0</v>
      </c>
    </row>
    <row r="12" spans="1:10" hidden="1" x14ac:dyDescent="0.25">
      <c r="A12" s="555"/>
      <c r="B12" s="555"/>
      <c r="C12" s="556" t="s">
        <v>17</v>
      </c>
      <c r="D12" s="556"/>
      <c r="E12" s="237" t="s">
        <v>5579</v>
      </c>
      <c r="F12" s="91" t="s">
        <v>169</v>
      </c>
      <c r="G12" s="16" t="s">
        <v>170</v>
      </c>
      <c r="H12" s="16" t="s">
        <v>171</v>
      </c>
      <c r="I12" s="159"/>
    </row>
    <row r="13" spans="1:10" ht="25" hidden="1" x14ac:dyDescent="0.25">
      <c r="A13" s="555"/>
      <c r="B13" s="555"/>
      <c r="C13" s="556"/>
      <c r="D13" s="556" t="s">
        <v>543</v>
      </c>
      <c r="E13" s="237" t="s">
        <v>5580</v>
      </c>
      <c r="F13" s="91" t="s">
        <v>91</v>
      </c>
      <c r="G13" s="165">
        <f>I12</f>
        <v>0</v>
      </c>
      <c r="H13" s="560"/>
      <c r="I13" s="159">
        <f>G13*H13</f>
        <v>0</v>
      </c>
    </row>
    <row r="14" spans="1:10" hidden="1" x14ac:dyDescent="0.25">
      <c r="A14" s="555"/>
      <c r="B14" s="555"/>
      <c r="C14" s="556" t="s">
        <v>18</v>
      </c>
      <c r="D14" s="556"/>
      <c r="E14" s="237" t="s">
        <v>5581</v>
      </c>
      <c r="F14" s="91" t="s">
        <v>169</v>
      </c>
      <c r="G14" s="16" t="s">
        <v>170</v>
      </c>
      <c r="H14" s="16" t="s">
        <v>171</v>
      </c>
      <c r="I14" s="159"/>
    </row>
    <row r="15" spans="1:10" ht="25" hidden="1" x14ac:dyDescent="0.25">
      <c r="A15" s="555"/>
      <c r="B15" s="555"/>
      <c r="C15" s="556"/>
      <c r="D15" s="556" t="s">
        <v>543</v>
      </c>
      <c r="E15" s="237" t="s">
        <v>5582</v>
      </c>
      <c r="F15" s="91" t="s">
        <v>91</v>
      </c>
      <c r="G15" s="165">
        <f>I14</f>
        <v>0</v>
      </c>
      <c r="H15" s="560"/>
      <c r="I15" s="159">
        <f>G15*H15</f>
        <v>0</v>
      </c>
    </row>
    <row r="16" spans="1:10" hidden="1" x14ac:dyDescent="0.25">
      <c r="A16" s="555"/>
      <c r="B16" s="555" t="s">
        <v>5583</v>
      </c>
      <c r="C16" s="170"/>
      <c r="D16" s="170"/>
      <c r="E16" s="237" t="s">
        <v>5584</v>
      </c>
      <c r="F16" s="16"/>
      <c r="G16" s="16"/>
      <c r="H16" s="16"/>
      <c r="I16" s="159"/>
    </row>
    <row r="17" spans="1:10" hidden="1" x14ac:dyDescent="0.25">
      <c r="A17" s="555"/>
      <c r="B17" s="555"/>
      <c r="C17" s="556" t="s">
        <v>125</v>
      </c>
      <c r="D17" s="556"/>
      <c r="E17" s="559" t="s">
        <v>5585</v>
      </c>
      <c r="F17" s="16" t="s">
        <v>169</v>
      </c>
      <c r="G17" s="16" t="s">
        <v>170</v>
      </c>
      <c r="H17" s="16" t="s">
        <v>171</v>
      </c>
      <c r="I17" s="516"/>
      <c r="J17" s="256" t="s">
        <v>37</v>
      </c>
    </row>
    <row r="18" spans="1:10" ht="25" hidden="1" x14ac:dyDescent="0.25">
      <c r="A18" s="555"/>
      <c r="B18" s="555"/>
      <c r="C18" s="556"/>
      <c r="D18" s="556" t="s">
        <v>543</v>
      </c>
      <c r="E18" s="559" t="s">
        <v>5586</v>
      </c>
      <c r="F18" s="16" t="s">
        <v>91</v>
      </c>
      <c r="G18" s="165">
        <f>I17</f>
        <v>0</v>
      </c>
      <c r="H18" s="565">
        <v>0.01</v>
      </c>
      <c r="I18" s="516">
        <f>ROUND(G18*H18,2)</f>
        <v>0</v>
      </c>
    </row>
    <row r="19" spans="1:10" ht="13" hidden="1" x14ac:dyDescent="0.25">
      <c r="A19" s="555" t="s">
        <v>5587</v>
      </c>
      <c r="B19" s="555"/>
      <c r="C19" s="556"/>
      <c r="D19" s="556"/>
      <c r="E19" s="557" t="s">
        <v>5588</v>
      </c>
      <c r="F19" s="16"/>
      <c r="G19" s="16"/>
      <c r="H19" s="16"/>
      <c r="I19" s="516"/>
    </row>
    <row r="20" spans="1:10" hidden="1" x14ac:dyDescent="0.25">
      <c r="A20" s="555"/>
      <c r="B20" s="555" t="s">
        <v>5589</v>
      </c>
      <c r="C20" s="556"/>
      <c r="D20" s="556"/>
      <c r="E20" s="559" t="s">
        <v>5590</v>
      </c>
      <c r="F20" s="16" t="s">
        <v>106</v>
      </c>
      <c r="G20" s="16">
        <v>1</v>
      </c>
      <c r="H20" s="512"/>
      <c r="I20" s="516"/>
    </row>
    <row r="21" spans="1:10" ht="65" hidden="1" x14ac:dyDescent="0.3">
      <c r="A21" s="555" t="s">
        <v>5591</v>
      </c>
      <c r="B21" s="555"/>
      <c r="C21" s="556"/>
      <c r="D21" s="556"/>
      <c r="E21" s="566" t="s">
        <v>5592</v>
      </c>
      <c r="F21" s="16"/>
      <c r="G21" s="16"/>
      <c r="H21" s="16"/>
      <c r="I21" s="516"/>
    </row>
    <row r="22" spans="1:10" ht="25" hidden="1" x14ac:dyDescent="0.25">
      <c r="A22" s="555"/>
      <c r="B22" s="555" t="s">
        <v>5593</v>
      </c>
      <c r="C22" s="556"/>
      <c r="D22" s="556"/>
      <c r="E22" s="559" t="s">
        <v>5594</v>
      </c>
      <c r="F22" s="16" t="s">
        <v>169</v>
      </c>
      <c r="G22" s="16" t="s">
        <v>170</v>
      </c>
      <c r="H22" s="16" t="s">
        <v>171</v>
      </c>
      <c r="I22" s="516"/>
    </row>
    <row r="23" spans="1:10" ht="25" hidden="1" x14ac:dyDescent="0.25">
      <c r="A23" s="555"/>
      <c r="B23" s="170"/>
      <c r="C23" s="556" t="s">
        <v>125</v>
      </c>
      <c r="D23" s="556"/>
      <c r="E23" s="559" t="s">
        <v>5595</v>
      </c>
      <c r="F23" s="16" t="s">
        <v>91</v>
      </c>
      <c r="G23" s="165">
        <f>I22</f>
        <v>0</v>
      </c>
      <c r="H23" s="565"/>
      <c r="I23" s="516">
        <f>G23*H23</f>
        <v>0</v>
      </c>
    </row>
    <row r="24" spans="1:10" ht="25" hidden="1" x14ac:dyDescent="0.25">
      <c r="A24" s="555"/>
      <c r="B24" s="555" t="s">
        <v>5596</v>
      </c>
      <c r="C24" s="556"/>
      <c r="D24" s="556"/>
      <c r="E24" s="559" t="s">
        <v>5597</v>
      </c>
      <c r="F24" s="16" t="s">
        <v>169</v>
      </c>
      <c r="G24" s="16" t="s">
        <v>170</v>
      </c>
      <c r="H24" s="16" t="s">
        <v>171</v>
      </c>
      <c r="I24" s="516"/>
    </row>
    <row r="25" spans="1:10" ht="25" hidden="1" x14ac:dyDescent="0.25">
      <c r="A25" s="555"/>
      <c r="B25" s="555"/>
      <c r="C25" s="556" t="s">
        <v>125</v>
      </c>
      <c r="D25" s="556"/>
      <c r="E25" s="559" t="s">
        <v>5598</v>
      </c>
      <c r="F25" s="16" t="s">
        <v>91</v>
      </c>
      <c r="G25" s="165">
        <f>I24</f>
        <v>0</v>
      </c>
      <c r="H25" s="565"/>
      <c r="I25" s="516">
        <f>G25*H25</f>
        <v>0</v>
      </c>
    </row>
    <row r="26" spans="1:10" hidden="1" x14ac:dyDescent="0.25">
      <c r="A26" s="555"/>
      <c r="B26" s="555" t="s">
        <v>5599</v>
      </c>
      <c r="C26" s="556"/>
      <c r="D26" s="556"/>
      <c r="E26" s="559" t="s">
        <v>5600</v>
      </c>
      <c r="F26" s="16" t="s">
        <v>169</v>
      </c>
      <c r="G26" s="16" t="s">
        <v>170</v>
      </c>
      <c r="H26" s="16" t="s">
        <v>171</v>
      </c>
      <c r="I26" s="516"/>
    </row>
    <row r="27" spans="1:10" ht="25" hidden="1" x14ac:dyDescent="0.25">
      <c r="A27" s="555"/>
      <c r="B27" s="555"/>
      <c r="C27" s="556" t="s">
        <v>125</v>
      </c>
      <c r="D27" s="556"/>
      <c r="E27" s="559" t="s">
        <v>5601</v>
      </c>
      <c r="F27" s="16" t="s">
        <v>91</v>
      </c>
      <c r="G27" s="165">
        <f>I26</f>
        <v>0</v>
      </c>
      <c r="H27" s="565"/>
      <c r="I27" s="516">
        <f>G27*H27</f>
        <v>0</v>
      </c>
    </row>
    <row r="28" spans="1:10" hidden="1" x14ac:dyDescent="0.25">
      <c r="A28" s="555"/>
      <c r="B28" s="555" t="s">
        <v>5602</v>
      </c>
      <c r="C28" s="556"/>
      <c r="D28" s="556"/>
      <c r="E28" s="559" t="s">
        <v>5603</v>
      </c>
      <c r="F28" s="16" t="s">
        <v>169</v>
      </c>
      <c r="G28" s="16" t="s">
        <v>170</v>
      </c>
      <c r="H28" s="16" t="s">
        <v>171</v>
      </c>
      <c r="I28" s="516"/>
    </row>
    <row r="29" spans="1:10" ht="25" hidden="1" x14ac:dyDescent="0.25">
      <c r="A29" s="555"/>
      <c r="B29" s="555"/>
      <c r="C29" s="556" t="s">
        <v>125</v>
      </c>
      <c r="D29" s="556"/>
      <c r="E29" s="559" t="s">
        <v>5604</v>
      </c>
      <c r="F29" s="16" t="s">
        <v>91</v>
      </c>
      <c r="G29" s="165">
        <f>I28</f>
        <v>0</v>
      </c>
      <c r="H29" s="565"/>
      <c r="I29" s="516">
        <f>G29*H29</f>
        <v>0</v>
      </c>
    </row>
    <row r="30" spans="1:10" ht="25" hidden="1" x14ac:dyDescent="0.25">
      <c r="A30" s="555"/>
      <c r="B30" s="555" t="s">
        <v>5605</v>
      </c>
      <c r="C30" s="556"/>
      <c r="D30" s="556"/>
      <c r="E30" s="559" t="s">
        <v>5606</v>
      </c>
      <c r="F30" s="16" t="s">
        <v>169</v>
      </c>
      <c r="G30" s="16" t="s">
        <v>170</v>
      </c>
      <c r="H30" s="16" t="s">
        <v>171</v>
      </c>
      <c r="I30" s="516"/>
    </row>
    <row r="31" spans="1:10" ht="25" hidden="1" x14ac:dyDescent="0.25">
      <c r="A31" s="555"/>
      <c r="B31" s="555"/>
      <c r="C31" s="556" t="s">
        <v>125</v>
      </c>
      <c r="D31" s="556"/>
      <c r="E31" s="559" t="s">
        <v>5607</v>
      </c>
      <c r="F31" s="16" t="s">
        <v>91</v>
      </c>
      <c r="G31" s="165">
        <f>I30</f>
        <v>0</v>
      </c>
      <c r="H31" s="565"/>
      <c r="I31" s="516">
        <f>G31*H31</f>
        <v>0</v>
      </c>
    </row>
    <row r="32" spans="1:10" ht="26" x14ac:dyDescent="0.25">
      <c r="A32" s="555" t="s">
        <v>5608</v>
      </c>
      <c r="B32" s="555"/>
      <c r="C32" s="556"/>
      <c r="D32" s="556"/>
      <c r="E32" s="557" t="s">
        <v>5609</v>
      </c>
      <c r="F32" s="16" t="s">
        <v>34</v>
      </c>
      <c r="G32" s="562">
        <v>1</v>
      </c>
      <c r="H32" s="513"/>
      <c r="I32" s="516">
        <f>G32*H32</f>
        <v>0</v>
      </c>
      <c r="J32" t="s">
        <v>5610</v>
      </c>
    </row>
    <row r="33" spans="1:10" ht="78" hidden="1" x14ac:dyDescent="0.25">
      <c r="A33" s="555" t="s">
        <v>5611</v>
      </c>
      <c r="B33" s="555"/>
      <c r="C33" s="556"/>
      <c r="D33" s="556"/>
      <c r="E33" s="557" t="s">
        <v>5612</v>
      </c>
      <c r="F33" s="558" t="s">
        <v>5613</v>
      </c>
      <c r="G33" s="16"/>
      <c r="H33" s="16"/>
      <c r="I33" s="159"/>
      <c r="J33" s="256" t="s">
        <v>37</v>
      </c>
    </row>
    <row r="34" spans="1:10" hidden="1" x14ac:dyDescent="0.25">
      <c r="A34" s="555"/>
      <c r="B34" s="555" t="s">
        <v>5614</v>
      </c>
      <c r="C34" s="556"/>
      <c r="D34" s="556"/>
      <c r="E34" s="559" t="s">
        <v>5615</v>
      </c>
      <c r="F34" s="16" t="s">
        <v>169</v>
      </c>
      <c r="G34" s="16" t="s">
        <v>170</v>
      </c>
      <c r="H34" s="16" t="s">
        <v>171</v>
      </c>
      <c r="I34" s="159"/>
    </row>
    <row r="35" spans="1:10" ht="25" hidden="1" x14ac:dyDescent="0.25">
      <c r="A35" s="555"/>
      <c r="B35" s="555"/>
      <c r="C35" s="556" t="s">
        <v>125</v>
      </c>
      <c r="D35" s="556"/>
      <c r="E35" s="559" t="s">
        <v>5616</v>
      </c>
      <c r="F35" s="91" t="s">
        <v>91</v>
      </c>
      <c r="G35" s="165">
        <f>I34</f>
        <v>0</v>
      </c>
      <c r="H35" s="560"/>
      <c r="I35" s="159">
        <f>G35*H35</f>
        <v>0</v>
      </c>
    </row>
    <row r="36" spans="1:10" x14ac:dyDescent="0.25">
      <c r="A36" s="152" t="s">
        <v>172</v>
      </c>
      <c r="B36" s="152"/>
      <c r="C36" s="152"/>
      <c r="D36" s="152"/>
      <c r="E36" s="152"/>
      <c r="G36" s="154"/>
      <c r="H36" s="154"/>
      <c r="I36" s="141">
        <f>SUM(I5:I35)</f>
        <v>0</v>
      </c>
    </row>
    <row r="37" spans="1:10" x14ac:dyDescent="0.25">
      <c r="F37" s="561"/>
    </row>
    <row r="1048312" spans="6:6" x14ac:dyDescent="0.25">
      <c r="F1048312" s="11"/>
    </row>
  </sheetData>
  <sheetProtection algorithmName="SHA-512" hashValue="EEQNB59vnlSwagpfz621rzfoT2bi2JkEZUoJ0UZjqVsMD0EWV3vXZpCamLNER9kXgn8iI1bxQtWkHf1X51mylw==" saltValue="zUwrZMFckfmnwTeoSLXYGA==" spinCount="100000" sheet="1" objects="1" scenarios="1" selectLockedCells="1"/>
  <mergeCells count="1">
    <mergeCell ref="F1:I1"/>
  </mergeCells>
  <pageMargins left="0.75" right="0.75" top="1" bottom="1" header="0.5" footer="0.5"/>
  <pageSetup paperSize="9" scale="51" orientation="portrait" r:id="rId1"/>
  <headerFooter alignWithMargins="0">
    <oddHeader>&amp;C&amp;"Calibri"&amp;10&amp;K000000 Confidential&amp;1#_x000D_</oddHeader>
    <oddFooter>&amp;R_x000D_&amp;1#&amp;"Calibri"&amp;10&amp;K000000 Confidential</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526F2-8B1E-4BFE-8480-72E97CF676AF}">
  <sheetPr codeName="Sheet95"/>
  <dimension ref="A1:L85"/>
  <sheetViews>
    <sheetView view="pageBreakPreview" topLeftCell="A15" zoomScale="94" zoomScaleNormal="100" zoomScaleSheetLayoutView="100" workbookViewId="0">
      <selection activeCell="F34" sqref="F34"/>
    </sheetView>
  </sheetViews>
  <sheetFormatPr defaultColWidth="8.81640625" defaultRowHeight="12.5" x14ac:dyDescent="0.25"/>
  <cols>
    <col min="1" max="1" width="9.36328125" customWidth="1"/>
    <col min="2" max="3" width="3.81640625" customWidth="1"/>
    <col min="4" max="4" width="40.6328125" customWidth="1"/>
    <col min="5" max="5" width="25.453125" customWidth="1"/>
    <col min="6" max="7" width="20.6328125" customWidth="1"/>
    <col min="8" max="8" width="20.6328125" style="36" customWidth="1"/>
    <col min="11" max="11" width="15.453125" bestFit="1" customWidth="1"/>
    <col min="258" max="258" width="9.36328125" customWidth="1"/>
    <col min="259" max="259" width="6.6328125" customWidth="1"/>
    <col min="260" max="260" width="40.6328125" customWidth="1"/>
    <col min="261" max="264" width="9.36328125" customWidth="1"/>
    <col min="514" max="514" width="9.36328125" customWidth="1"/>
    <col min="515" max="515" width="6.6328125" customWidth="1"/>
    <col min="516" max="516" width="40.6328125" customWidth="1"/>
    <col min="517" max="520" width="9.36328125" customWidth="1"/>
    <col min="770" max="770" width="9.36328125" customWidth="1"/>
    <col min="771" max="771" width="6.6328125" customWidth="1"/>
    <col min="772" max="772" width="40.6328125" customWidth="1"/>
    <col min="773" max="776" width="9.36328125" customWidth="1"/>
    <col min="1026" max="1026" width="9.36328125" customWidth="1"/>
    <col min="1027" max="1027" width="6.6328125" customWidth="1"/>
    <col min="1028" max="1028" width="40.6328125" customWidth="1"/>
    <col min="1029" max="1032" width="9.36328125" customWidth="1"/>
    <col min="1282" max="1282" width="9.36328125" customWidth="1"/>
    <col min="1283" max="1283" width="6.6328125" customWidth="1"/>
    <col min="1284" max="1284" width="40.6328125" customWidth="1"/>
    <col min="1285" max="1288" width="9.36328125" customWidth="1"/>
    <col min="1538" max="1538" width="9.36328125" customWidth="1"/>
    <col min="1539" max="1539" width="6.6328125" customWidth="1"/>
    <col min="1540" max="1540" width="40.6328125" customWidth="1"/>
    <col min="1541" max="1544" width="9.36328125" customWidth="1"/>
    <col min="1794" max="1794" width="9.36328125" customWidth="1"/>
    <col min="1795" max="1795" width="6.6328125" customWidth="1"/>
    <col min="1796" max="1796" width="40.6328125" customWidth="1"/>
    <col min="1797" max="1800" width="9.36328125" customWidth="1"/>
    <col min="2050" max="2050" width="9.36328125" customWidth="1"/>
    <col min="2051" max="2051" width="6.6328125" customWidth="1"/>
    <col min="2052" max="2052" width="40.6328125" customWidth="1"/>
    <col min="2053" max="2056" width="9.36328125" customWidth="1"/>
    <col min="2306" max="2306" width="9.36328125" customWidth="1"/>
    <col min="2307" max="2307" width="6.6328125" customWidth="1"/>
    <col min="2308" max="2308" width="40.6328125" customWidth="1"/>
    <col min="2309" max="2312" width="9.36328125" customWidth="1"/>
    <col min="2562" max="2562" width="9.36328125" customWidth="1"/>
    <col min="2563" max="2563" width="6.6328125" customWidth="1"/>
    <col min="2564" max="2564" width="40.6328125" customWidth="1"/>
    <col min="2565" max="2568" width="9.36328125" customWidth="1"/>
    <col min="2818" max="2818" width="9.36328125" customWidth="1"/>
    <col min="2819" max="2819" width="6.6328125" customWidth="1"/>
    <col min="2820" max="2820" width="40.6328125" customWidth="1"/>
    <col min="2821" max="2824" width="9.36328125" customWidth="1"/>
    <col min="3074" max="3074" width="9.36328125" customWidth="1"/>
    <col min="3075" max="3075" width="6.6328125" customWidth="1"/>
    <col min="3076" max="3076" width="40.6328125" customWidth="1"/>
    <col min="3077" max="3080" width="9.36328125" customWidth="1"/>
    <col min="3330" max="3330" width="9.36328125" customWidth="1"/>
    <col min="3331" max="3331" width="6.6328125" customWidth="1"/>
    <col min="3332" max="3332" width="40.6328125" customWidth="1"/>
    <col min="3333" max="3336" width="9.36328125" customWidth="1"/>
    <col min="3586" max="3586" width="9.36328125" customWidth="1"/>
    <col min="3587" max="3587" width="6.6328125" customWidth="1"/>
    <col min="3588" max="3588" width="40.6328125" customWidth="1"/>
    <col min="3589" max="3592" width="9.36328125" customWidth="1"/>
    <col min="3842" max="3842" width="9.36328125" customWidth="1"/>
    <col min="3843" max="3843" width="6.6328125" customWidth="1"/>
    <col min="3844" max="3844" width="40.6328125" customWidth="1"/>
    <col min="3845" max="3848" width="9.36328125" customWidth="1"/>
    <col min="4098" max="4098" width="9.36328125" customWidth="1"/>
    <col min="4099" max="4099" width="6.6328125" customWidth="1"/>
    <col min="4100" max="4100" width="40.6328125" customWidth="1"/>
    <col min="4101" max="4104" width="9.36328125" customWidth="1"/>
    <col min="4354" max="4354" width="9.36328125" customWidth="1"/>
    <col min="4355" max="4355" width="6.6328125" customWidth="1"/>
    <col min="4356" max="4356" width="40.6328125" customWidth="1"/>
    <col min="4357" max="4360" width="9.36328125" customWidth="1"/>
    <col min="4610" max="4610" width="9.36328125" customWidth="1"/>
    <col min="4611" max="4611" width="6.6328125" customWidth="1"/>
    <col min="4612" max="4612" width="40.6328125" customWidth="1"/>
    <col min="4613" max="4616" width="9.36328125" customWidth="1"/>
    <col min="4866" max="4866" width="9.36328125" customWidth="1"/>
    <col min="4867" max="4867" width="6.6328125" customWidth="1"/>
    <col min="4868" max="4868" width="40.6328125" customWidth="1"/>
    <col min="4869" max="4872" width="9.36328125" customWidth="1"/>
    <col min="5122" max="5122" width="9.36328125" customWidth="1"/>
    <col min="5123" max="5123" width="6.6328125" customWidth="1"/>
    <col min="5124" max="5124" width="40.6328125" customWidth="1"/>
    <col min="5125" max="5128" width="9.36328125" customWidth="1"/>
    <col min="5378" max="5378" width="9.36328125" customWidth="1"/>
    <col min="5379" max="5379" width="6.6328125" customWidth="1"/>
    <col min="5380" max="5380" width="40.6328125" customWidth="1"/>
    <col min="5381" max="5384" width="9.36328125" customWidth="1"/>
    <col min="5634" max="5634" width="9.36328125" customWidth="1"/>
    <col min="5635" max="5635" width="6.6328125" customWidth="1"/>
    <col min="5636" max="5636" width="40.6328125" customWidth="1"/>
    <col min="5637" max="5640" width="9.36328125" customWidth="1"/>
    <col min="5890" max="5890" width="9.36328125" customWidth="1"/>
    <col min="5891" max="5891" width="6.6328125" customWidth="1"/>
    <col min="5892" max="5892" width="40.6328125" customWidth="1"/>
    <col min="5893" max="5896" width="9.36328125" customWidth="1"/>
    <col min="6146" max="6146" width="9.36328125" customWidth="1"/>
    <col min="6147" max="6147" width="6.6328125" customWidth="1"/>
    <col min="6148" max="6148" width="40.6328125" customWidth="1"/>
    <col min="6149" max="6152" width="9.36328125" customWidth="1"/>
    <col min="6402" max="6402" width="9.36328125" customWidth="1"/>
    <col min="6403" max="6403" width="6.6328125" customWidth="1"/>
    <col min="6404" max="6404" width="40.6328125" customWidth="1"/>
    <col min="6405" max="6408" width="9.36328125" customWidth="1"/>
    <col min="6658" max="6658" width="9.36328125" customWidth="1"/>
    <col min="6659" max="6659" width="6.6328125" customWidth="1"/>
    <col min="6660" max="6660" width="40.6328125" customWidth="1"/>
    <col min="6661" max="6664" width="9.36328125" customWidth="1"/>
    <col min="6914" max="6914" width="9.36328125" customWidth="1"/>
    <col min="6915" max="6915" width="6.6328125" customWidth="1"/>
    <col min="6916" max="6916" width="40.6328125" customWidth="1"/>
    <col min="6917" max="6920" width="9.36328125" customWidth="1"/>
    <col min="7170" max="7170" width="9.36328125" customWidth="1"/>
    <col min="7171" max="7171" width="6.6328125" customWidth="1"/>
    <col min="7172" max="7172" width="40.6328125" customWidth="1"/>
    <col min="7173" max="7176" width="9.36328125" customWidth="1"/>
    <col min="7426" max="7426" width="9.36328125" customWidth="1"/>
    <col min="7427" max="7427" width="6.6328125" customWidth="1"/>
    <col min="7428" max="7428" width="40.6328125" customWidth="1"/>
    <col min="7429" max="7432" width="9.36328125" customWidth="1"/>
    <col min="7682" max="7682" width="9.36328125" customWidth="1"/>
    <col min="7683" max="7683" width="6.6328125" customWidth="1"/>
    <col min="7684" max="7684" width="40.6328125" customWidth="1"/>
    <col min="7685" max="7688" width="9.36328125" customWidth="1"/>
    <col min="7938" max="7938" width="9.36328125" customWidth="1"/>
    <col min="7939" max="7939" width="6.6328125" customWidth="1"/>
    <col min="7940" max="7940" width="40.6328125" customWidth="1"/>
    <col min="7941" max="7944" width="9.36328125" customWidth="1"/>
    <col min="8194" max="8194" width="9.36328125" customWidth="1"/>
    <col min="8195" max="8195" width="6.6328125" customWidth="1"/>
    <col min="8196" max="8196" width="40.6328125" customWidth="1"/>
    <col min="8197" max="8200" width="9.36328125" customWidth="1"/>
    <col min="8450" max="8450" width="9.36328125" customWidth="1"/>
    <col min="8451" max="8451" width="6.6328125" customWidth="1"/>
    <col min="8452" max="8452" width="40.6328125" customWidth="1"/>
    <col min="8453" max="8456" width="9.36328125" customWidth="1"/>
    <col min="8706" max="8706" width="9.36328125" customWidth="1"/>
    <col min="8707" max="8707" width="6.6328125" customWidth="1"/>
    <col min="8708" max="8708" width="40.6328125" customWidth="1"/>
    <col min="8709" max="8712" width="9.36328125" customWidth="1"/>
    <col min="8962" max="8962" width="9.36328125" customWidth="1"/>
    <col min="8963" max="8963" width="6.6328125" customWidth="1"/>
    <col min="8964" max="8964" width="40.6328125" customWidth="1"/>
    <col min="8965" max="8968" width="9.36328125" customWidth="1"/>
    <col min="9218" max="9218" width="9.36328125" customWidth="1"/>
    <col min="9219" max="9219" width="6.6328125" customWidth="1"/>
    <col min="9220" max="9220" width="40.6328125" customWidth="1"/>
    <col min="9221" max="9224" width="9.36328125" customWidth="1"/>
    <col min="9474" max="9474" width="9.36328125" customWidth="1"/>
    <col min="9475" max="9475" width="6.6328125" customWidth="1"/>
    <col min="9476" max="9476" width="40.6328125" customWidth="1"/>
    <col min="9477" max="9480" width="9.36328125" customWidth="1"/>
    <col min="9730" max="9730" width="9.36328125" customWidth="1"/>
    <col min="9731" max="9731" width="6.6328125" customWidth="1"/>
    <col min="9732" max="9732" width="40.6328125" customWidth="1"/>
    <col min="9733" max="9736" width="9.36328125" customWidth="1"/>
    <col min="9986" max="9986" width="9.36328125" customWidth="1"/>
    <col min="9987" max="9987" width="6.6328125" customWidth="1"/>
    <col min="9988" max="9988" width="40.6328125" customWidth="1"/>
    <col min="9989" max="9992" width="9.36328125" customWidth="1"/>
    <col min="10242" max="10242" width="9.36328125" customWidth="1"/>
    <col min="10243" max="10243" width="6.6328125" customWidth="1"/>
    <col min="10244" max="10244" width="40.6328125" customWidth="1"/>
    <col min="10245" max="10248" width="9.36328125" customWidth="1"/>
    <col min="10498" max="10498" width="9.36328125" customWidth="1"/>
    <col min="10499" max="10499" width="6.6328125" customWidth="1"/>
    <col min="10500" max="10500" width="40.6328125" customWidth="1"/>
    <col min="10501" max="10504" width="9.36328125" customWidth="1"/>
    <col min="10754" max="10754" width="9.36328125" customWidth="1"/>
    <col min="10755" max="10755" width="6.6328125" customWidth="1"/>
    <col min="10756" max="10756" width="40.6328125" customWidth="1"/>
    <col min="10757" max="10760" width="9.36328125" customWidth="1"/>
    <col min="11010" max="11010" width="9.36328125" customWidth="1"/>
    <col min="11011" max="11011" width="6.6328125" customWidth="1"/>
    <col min="11012" max="11012" width="40.6328125" customWidth="1"/>
    <col min="11013" max="11016" width="9.36328125" customWidth="1"/>
    <col min="11266" max="11266" width="9.36328125" customWidth="1"/>
    <col min="11267" max="11267" width="6.6328125" customWidth="1"/>
    <col min="11268" max="11268" width="40.6328125" customWidth="1"/>
    <col min="11269" max="11272" width="9.36328125" customWidth="1"/>
    <col min="11522" max="11522" width="9.36328125" customWidth="1"/>
    <col min="11523" max="11523" width="6.6328125" customWidth="1"/>
    <col min="11524" max="11524" width="40.6328125" customWidth="1"/>
    <col min="11525" max="11528" width="9.36328125" customWidth="1"/>
    <col min="11778" max="11778" width="9.36328125" customWidth="1"/>
    <col min="11779" max="11779" width="6.6328125" customWidth="1"/>
    <col min="11780" max="11780" width="40.6328125" customWidth="1"/>
    <col min="11781" max="11784" width="9.36328125" customWidth="1"/>
    <col min="12034" max="12034" width="9.36328125" customWidth="1"/>
    <col min="12035" max="12035" width="6.6328125" customWidth="1"/>
    <col min="12036" max="12036" width="40.6328125" customWidth="1"/>
    <col min="12037" max="12040" width="9.36328125" customWidth="1"/>
    <col min="12290" max="12290" width="9.36328125" customWidth="1"/>
    <col min="12291" max="12291" width="6.6328125" customWidth="1"/>
    <col min="12292" max="12292" width="40.6328125" customWidth="1"/>
    <col min="12293" max="12296" width="9.36328125" customWidth="1"/>
    <col min="12546" max="12546" width="9.36328125" customWidth="1"/>
    <col min="12547" max="12547" width="6.6328125" customWidth="1"/>
    <col min="12548" max="12548" width="40.6328125" customWidth="1"/>
    <col min="12549" max="12552" width="9.36328125" customWidth="1"/>
    <col min="12802" max="12802" width="9.36328125" customWidth="1"/>
    <col min="12803" max="12803" width="6.6328125" customWidth="1"/>
    <col min="12804" max="12804" width="40.6328125" customWidth="1"/>
    <col min="12805" max="12808" width="9.36328125" customWidth="1"/>
    <col min="13058" max="13058" width="9.36328125" customWidth="1"/>
    <col min="13059" max="13059" width="6.6328125" customWidth="1"/>
    <col min="13060" max="13060" width="40.6328125" customWidth="1"/>
    <col min="13061" max="13064" width="9.36328125" customWidth="1"/>
    <col min="13314" max="13314" width="9.36328125" customWidth="1"/>
    <col min="13315" max="13315" width="6.6328125" customWidth="1"/>
    <col min="13316" max="13316" width="40.6328125" customWidth="1"/>
    <col min="13317" max="13320" width="9.36328125" customWidth="1"/>
    <col min="13570" max="13570" width="9.36328125" customWidth="1"/>
    <col min="13571" max="13571" width="6.6328125" customWidth="1"/>
    <col min="13572" max="13572" width="40.6328125" customWidth="1"/>
    <col min="13573" max="13576" width="9.36328125" customWidth="1"/>
    <col min="13826" max="13826" width="9.36328125" customWidth="1"/>
    <col min="13827" max="13827" width="6.6328125" customWidth="1"/>
    <col min="13828" max="13828" width="40.6328125" customWidth="1"/>
    <col min="13829" max="13832" width="9.36328125" customWidth="1"/>
    <col min="14082" max="14082" width="9.36328125" customWidth="1"/>
    <col min="14083" max="14083" width="6.6328125" customWidth="1"/>
    <col min="14084" max="14084" width="40.6328125" customWidth="1"/>
    <col min="14085" max="14088" width="9.36328125" customWidth="1"/>
    <col min="14338" max="14338" width="9.36328125" customWidth="1"/>
    <col min="14339" max="14339" width="6.6328125" customWidth="1"/>
    <col min="14340" max="14340" width="40.6328125" customWidth="1"/>
    <col min="14341" max="14344" width="9.36328125" customWidth="1"/>
    <col min="14594" max="14594" width="9.36328125" customWidth="1"/>
    <col min="14595" max="14595" width="6.6328125" customWidth="1"/>
    <col min="14596" max="14596" width="40.6328125" customWidth="1"/>
    <col min="14597" max="14600" width="9.36328125" customWidth="1"/>
    <col min="14850" max="14850" width="9.36328125" customWidth="1"/>
    <col min="14851" max="14851" width="6.6328125" customWidth="1"/>
    <col min="14852" max="14852" width="40.6328125" customWidth="1"/>
    <col min="14853" max="14856" width="9.36328125" customWidth="1"/>
    <col min="15106" max="15106" width="9.36328125" customWidth="1"/>
    <col min="15107" max="15107" width="6.6328125" customWidth="1"/>
    <col min="15108" max="15108" width="40.6328125" customWidth="1"/>
    <col min="15109" max="15112" width="9.36328125" customWidth="1"/>
    <col min="15362" max="15362" width="9.36328125" customWidth="1"/>
    <col min="15363" max="15363" width="6.6328125" customWidth="1"/>
    <col min="15364" max="15364" width="40.6328125" customWidth="1"/>
    <col min="15365" max="15368" width="9.36328125" customWidth="1"/>
    <col min="15618" max="15618" width="9.36328125" customWidth="1"/>
    <col min="15619" max="15619" width="6.6328125" customWidth="1"/>
    <col min="15620" max="15620" width="40.6328125" customWidth="1"/>
    <col min="15621" max="15624" width="9.36328125" customWidth="1"/>
    <col min="15874" max="15874" width="9.36328125" customWidth="1"/>
    <col min="15875" max="15875" width="6.6328125" customWidth="1"/>
    <col min="15876" max="15876" width="40.6328125" customWidth="1"/>
    <col min="15877" max="15880" width="9.36328125" customWidth="1"/>
    <col min="16130" max="16130" width="9.36328125" customWidth="1"/>
    <col min="16131" max="16131" width="6.6328125" customWidth="1"/>
    <col min="16132" max="16132" width="40.6328125" customWidth="1"/>
    <col min="16133" max="16136" width="9.36328125" customWidth="1"/>
  </cols>
  <sheetData>
    <row r="1" spans="1:12" ht="48" customHeight="1" x14ac:dyDescent="0.25">
      <c r="A1" s="714" t="s">
        <v>5617</v>
      </c>
      <c r="B1" s="715"/>
      <c r="C1" s="715"/>
      <c r="D1" s="716"/>
      <c r="E1" s="714" t="s">
        <v>5618</v>
      </c>
      <c r="F1" s="715"/>
      <c r="G1" s="715"/>
      <c r="H1" s="716"/>
    </row>
    <row r="2" spans="1:12" ht="13" x14ac:dyDescent="0.3">
      <c r="A2" s="517" t="s">
        <v>23</v>
      </c>
      <c r="B2" s="517"/>
      <c r="C2" s="517"/>
      <c r="D2" s="517" t="s">
        <v>24</v>
      </c>
      <c r="E2" s="517" t="s">
        <v>25</v>
      </c>
      <c r="F2" s="517" t="s">
        <v>26</v>
      </c>
      <c r="G2" s="517" t="s">
        <v>27</v>
      </c>
      <c r="H2" s="404" t="s">
        <v>28</v>
      </c>
      <c r="I2" s="518"/>
    </row>
    <row r="3" spans="1:12" ht="13" x14ac:dyDescent="0.25">
      <c r="A3" s="224"/>
      <c r="B3" s="224"/>
      <c r="C3" s="224"/>
      <c r="D3" s="224"/>
      <c r="E3" s="224"/>
      <c r="F3" s="224"/>
      <c r="G3" s="224"/>
      <c r="H3" s="519"/>
    </row>
    <row r="4" spans="1:12" ht="13" x14ac:dyDescent="0.25">
      <c r="A4" s="224"/>
      <c r="B4" s="224"/>
      <c r="C4" s="224"/>
      <c r="D4" s="224"/>
      <c r="E4" s="224"/>
      <c r="F4" s="224"/>
      <c r="G4" s="224"/>
      <c r="H4" s="519"/>
      <c r="J4" s="12"/>
    </row>
    <row r="5" spans="1:12" ht="13" x14ac:dyDescent="0.25">
      <c r="A5" s="13" t="s">
        <v>5619</v>
      </c>
      <c r="B5" s="7"/>
      <c r="C5" s="7"/>
      <c r="D5" s="520" t="s">
        <v>5620</v>
      </c>
      <c r="E5" s="6"/>
      <c r="F5" s="6"/>
      <c r="G5" s="6"/>
      <c r="H5" s="74"/>
      <c r="J5" s="12"/>
      <c r="K5" s="521"/>
      <c r="L5" s="522"/>
    </row>
    <row r="6" spans="1:12" x14ac:dyDescent="0.25">
      <c r="A6" s="7"/>
      <c r="B6" s="11" t="s">
        <v>125</v>
      </c>
      <c r="C6" s="11"/>
      <c r="D6" s="15" t="s">
        <v>5621</v>
      </c>
      <c r="E6" s="91" t="s">
        <v>169</v>
      </c>
      <c r="F6" s="6" t="s">
        <v>170</v>
      </c>
      <c r="G6" s="6" t="s">
        <v>171</v>
      </c>
      <c r="H6" s="74"/>
      <c r="J6" s="12"/>
      <c r="K6" s="521"/>
      <c r="L6" s="522"/>
    </row>
    <row r="7" spans="1:12" ht="26" x14ac:dyDescent="0.25">
      <c r="A7" s="13" t="s">
        <v>5622</v>
      </c>
      <c r="B7" s="6"/>
      <c r="C7" s="6"/>
      <c r="D7" s="520" t="s">
        <v>5623</v>
      </c>
      <c r="E7" s="6"/>
      <c r="F7" s="6"/>
      <c r="G7" s="6"/>
      <c r="H7" s="74"/>
    </row>
    <row r="8" spans="1:12" ht="25" x14ac:dyDescent="0.25">
      <c r="A8" s="7"/>
      <c r="B8" s="11" t="s">
        <v>125</v>
      </c>
      <c r="C8" s="11"/>
      <c r="D8" s="15" t="s">
        <v>5624</v>
      </c>
      <c r="E8" s="91" t="s">
        <v>169</v>
      </c>
      <c r="F8" s="6" t="s">
        <v>170</v>
      </c>
      <c r="G8" s="6" t="s">
        <v>171</v>
      </c>
      <c r="H8" s="74"/>
      <c r="J8" s="12"/>
    </row>
    <row r="9" spans="1:12" ht="25" x14ac:dyDescent="0.25">
      <c r="A9" s="7"/>
      <c r="B9" s="11" t="s">
        <v>128</v>
      </c>
      <c r="C9" s="11"/>
      <c r="D9" s="15" t="s">
        <v>5625</v>
      </c>
      <c r="E9" s="11" t="s">
        <v>91</v>
      </c>
      <c r="F9" s="78">
        <f>H8</f>
        <v>0</v>
      </c>
      <c r="G9" s="509"/>
      <c r="H9" s="74">
        <f>F9*G9</f>
        <v>0</v>
      </c>
    </row>
    <row r="10" spans="1:12" ht="13" x14ac:dyDescent="0.25">
      <c r="A10" s="13" t="s">
        <v>5626</v>
      </c>
      <c r="B10" s="6"/>
      <c r="C10" s="6"/>
      <c r="D10" s="520" t="s">
        <v>5627</v>
      </c>
      <c r="E10" s="6"/>
      <c r="F10" s="6"/>
      <c r="G10" s="6"/>
      <c r="H10" s="74"/>
    </row>
    <row r="11" spans="1:12" ht="37.5" x14ac:dyDescent="0.25">
      <c r="A11" s="7"/>
      <c r="B11" s="11" t="s">
        <v>125</v>
      </c>
      <c r="C11" s="6"/>
      <c r="D11" s="15" t="s">
        <v>5628</v>
      </c>
      <c r="E11" s="6"/>
      <c r="F11" s="6"/>
      <c r="G11" s="6"/>
      <c r="H11" s="74"/>
    </row>
    <row r="12" spans="1:12" ht="50" x14ac:dyDescent="0.25">
      <c r="A12" s="7"/>
      <c r="B12" s="6"/>
      <c r="C12" s="11" t="s">
        <v>543</v>
      </c>
      <c r="D12" s="15" t="s">
        <v>5629</v>
      </c>
      <c r="E12" s="16" t="s">
        <v>106</v>
      </c>
      <c r="F12" s="511"/>
      <c r="G12" s="523">
        <v>5500</v>
      </c>
      <c r="H12" s="74">
        <f>F12*G12</f>
        <v>0</v>
      </c>
    </row>
    <row r="13" spans="1:12" ht="50" x14ac:dyDescent="0.25">
      <c r="A13" s="7"/>
      <c r="B13" s="6"/>
      <c r="C13" s="11" t="s">
        <v>545</v>
      </c>
      <c r="D13" s="15" t="s">
        <v>5630</v>
      </c>
      <c r="E13" s="16" t="s">
        <v>106</v>
      </c>
      <c r="F13" s="511"/>
      <c r="G13" s="523">
        <v>5500</v>
      </c>
      <c r="H13" s="74">
        <f>F13*G13</f>
        <v>0</v>
      </c>
    </row>
    <row r="14" spans="1:12" ht="50" x14ac:dyDescent="0.25">
      <c r="A14" s="7"/>
      <c r="B14" s="6"/>
      <c r="C14" s="11" t="s">
        <v>1847</v>
      </c>
      <c r="D14" s="15" t="s">
        <v>5631</v>
      </c>
      <c r="E14" s="16" t="s">
        <v>106</v>
      </c>
      <c r="F14" s="511"/>
      <c r="G14" s="523">
        <v>5500</v>
      </c>
      <c r="H14" s="74">
        <f>F14*G14</f>
        <v>0</v>
      </c>
    </row>
    <row r="15" spans="1:12" ht="37.5" x14ac:dyDescent="0.25">
      <c r="A15" s="7"/>
      <c r="B15" s="6"/>
      <c r="C15" s="11" t="s">
        <v>5632</v>
      </c>
      <c r="D15" s="15" t="s">
        <v>5633</v>
      </c>
      <c r="E15" s="16" t="s">
        <v>106</v>
      </c>
      <c r="F15" s="511"/>
      <c r="G15" s="523">
        <v>5500</v>
      </c>
      <c r="H15" s="74">
        <f>F15*G15</f>
        <v>0</v>
      </c>
    </row>
    <row r="16" spans="1:12" x14ac:dyDescent="0.25">
      <c r="A16" s="7"/>
      <c r="B16" s="11" t="s">
        <v>128</v>
      </c>
      <c r="C16" s="6"/>
      <c r="D16" s="15" t="s">
        <v>5634</v>
      </c>
      <c r="E16" s="11" t="s">
        <v>34</v>
      </c>
      <c r="F16" s="511"/>
      <c r="G16" s="523">
        <v>20000</v>
      </c>
      <c r="H16" s="74">
        <f>F16*G16</f>
        <v>0</v>
      </c>
    </row>
    <row r="17" spans="1:8" ht="26" x14ac:dyDescent="0.25">
      <c r="A17" s="13" t="s">
        <v>5635</v>
      </c>
      <c r="B17" s="6"/>
      <c r="C17" s="6"/>
      <c r="D17" s="520" t="s">
        <v>5636</v>
      </c>
      <c r="E17" s="6"/>
      <c r="F17" s="511"/>
      <c r="G17" s="511"/>
      <c r="H17" s="74"/>
    </row>
    <row r="18" spans="1:8" ht="50" x14ac:dyDescent="0.25">
      <c r="A18" s="7"/>
      <c r="B18" s="11" t="s">
        <v>125</v>
      </c>
      <c r="C18" s="7"/>
      <c r="D18" s="15" t="s">
        <v>5637</v>
      </c>
      <c r="E18" s="11" t="s">
        <v>34</v>
      </c>
      <c r="F18" s="511"/>
      <c r="G18" s="523">
        <v>35000</v>
      </c>
      <c r="H18" s="74">
        <f>F18*G18</f>
        <v>0</v>
      </c>
    </row>
    <row r="19" spans="1:8" ht="19.25" customHeight="1" x14ac:dyDescent="0.25">
      <c r="A19" s="7"/>
      <c r="B19" s="11" t="s">
        <v>128</v>
      </c>
      <c r="C19" s="7"/>
      <c r="D19" s="15" t="s">
        <v>5638</v>
      </c>
      <c r="E19" s="11" t="s">
        <v>5639</v>
      </c>
      <c r="F19" s="511"/>
      <c r="G19" s="523">
        <v>20000</v>
      </c>
      <c r="H19" s="74">
        <f>F19*G19</f>
        <v>0</v>
      </c>
    </row>
    <row r="20" spans="1:8" ht="20.5" customHeight="1" x14ac:dyDescent="0.25">
      <c r="A20" s="7"/>
      <c r="B20" s="11" t="s">
        <v>17</v>
      </c>
      <c r="C20" s="7"/>
      <c r="D20" s="15" t="s">
        <v>5640</v>
      </c>
      <c r="E20" s="11" t="s">
        <v>5639</v>
      </c>
      <c r="F20" s="511"/>
      <c r="G20" s="523">
        <v>25000</v>
      </c>
      <c r="H20" s="74">
        <f>F20*G20</f>
        <v>0</v>
      </c>
    </row>
    <row r="21" spans="1:8" ht="13" x14ac:dyDescent="0.25">
      <c r="A21" s="13" t="s">
        <v>5641</v>
      </c>
      <c r="B21" s="7"/>
      <c r="C21" s="7"/>
      <c r="D21" s="520" t="s">
        <v>5642</v>
      </c>
      <c r="E21" s="6"/>
      <c r="F21" s="511"/>
      <c r="G21" s="6"/>
      <c r="H21" s="74"/>
    </row>
    <row r="22" spans="1:8" ht="62.5" x14ac:dyDescent="0.25">
      <c r="A22" s="524"/>
      <c r="B22" s="11" t="s">
        <v>125</v>
      </c>
      <c r="C22" s="524"/>
      <c r="D22" s="15" t="s">
        <v>5643</v>
      </c>
      <c r="E22" s="27" t="s">
        <v>86</v>
      </c>
      <c r="F22" s="511" t="s">
        <v>87</v>
      </c>
      <c r="G22" s="6" t="s">
        <v>88</v>
      </c>
      <c r="H22" s="74"/>
    </row>
    <row r="23" spans="1:8" ht="25" x14ac:dyDescent="0.25">
      <c r="A23" s="524"/>
      <c r="B23" s="11" t="s">
        <v>128</v>
      </c>
      <c r="C23" s="524"/>
      <c r="D23" s="15" t="s">
        <v>5644</v>
      </c>
      <c r="E23" s="11" t="s">
        <v>91</v>
      </c>
      <c r="F23" s="525"/>
      <c r="G23" s="509">
        <v>2.5000000000000001E-2</v>
      </c>
      <c r="H23" s="74">
        <f>F23*G23</f>
        <v>0</v>
      </c>
    </row>
    <row r="24" spans="1:8" ht="37.5" x14ac:dyDescent="0.25">
      <c r="A24" s="524"/>
      <c r="B24" s="11" t="s">
        <v>17</v>
      </c>
      <c r="C24" s="524"/>
      <c r="D24" s="15" t="s">
        <v>5645</v>
      </c>
      <c r="E24" s="16" t="s">
        <v>42</v>
      </c>
      <c r="F24" s="511" t="s">
        <v>43</v>
      </c>
      <c r="G24" s="6" t="s">
        <v>44</v>
      </c>
      <c r="H24" s="40"/>
    </row>
    <row r="25" spans="1:8" ht="37.5" x14ac:dyDescent="0.25">
      <c r="A25" s="524"/>
      <c r="B25" s="11" t="s">
        <v>18</v>
      </c>
      <c r="C25" s="524"/>
      <c r="D25" s="15" t="s">
        <v>5646</v>
      </c>
      <c r="E25" s="11" t="s">
        <v>42</v>
      </c>
      <c r="F25" s="511" t="s">
        <v>43</v>
      </c>
      <c r="G25" s="6" t="s">
        <v>44</v>
      </c>
      <c r="H25" s="52"/>
    </row>
    <row r="26" spans="1:8" ht="26" x14ac:dyDescent="0.25">
      <c r="A26" s="526" t="s">
        <v>5647</v>
      </c>
      <c r="B26" s="524"/>
      <c r="C26" s="524"/>
      <c r="D26" s="520" t="s">
        <v>5648</v>
      </c>
      <c r="E26" s="122"/>
      <c r="F26" s="527"/>
      <c r="G26" s="122"/>
      <c r="H26" s="74"/>
    </row>
    <row r="27" spans="1:8" x14ac:dyDescent="0.25">
      <c r="A27" s="524"/>
      <c r="B27" s="11" t="s">
        <v>125</v>
      </c>
      <c r="C27" s="524"/>
      <c r="D27" s="12" t="s">
        <v>5649</v>
      </c>
      <c r="E27" s="122"/>
      <c r="F27" s="527"/>
      <c r="G27" s="122"/>
      <c r="H27" s="74"/>
    </row>
    <row r="28" spans="1:8" hidden="1" x14ac:dyDescent="0.25">
      <c r="A28" s="524"/>
      <c r="B28" s="11"/>
      <c r="C28" s="11" t="s">
        <v>543</v>
      </c>
      <c r="D28" s="12" t="s">
        <v>5650</v>
      </c>
      <c r="E28" s="173" t="s">
        <v>86</v>
      </c>
      <c r="F28" s="511" t="s">
        <v>87</v>
      </c>
      <c r="G28" s="6" t="s">
        <v>88</v>
      </c>
      <c r="H28" s="74"/>
    </row>
    <row r="29" spans="1:8" x14ac:dyDescent="0.25">
      <c r="A29" s="524"/>
      <c r="B29" s="11"/>
      <c r="C29" s="11" t="s">
        <v>545</v>
      </c>
      <c r="D29" s="12" t="s">
        <v>5651</v>
      </c>
      <c r="E29" s="173" t="s">
        <v>86</v>
      </c>
      <c r="F29" s="511" t="s">
        <v>87</v>
      </c>
      <c r="G29" s="6" t="s">
        <v>88</v>
      </c>
      <c r="H29" s="74"/>
    </row>
    <row r="30" spans="1:8" x14ac:dyDescent="0.25">
      <c r="A30" s="524"/>
      <c r="B30" s="11"/>
      <c r="C30" s="11" t="s">
        <v>1847</v>
      </c>
      <c r="D30" s="12" t="s">
        <v>5652</v>
      </c>
      <c r="E30" s="173" t="s">
        <v>86</v>
      </c>
      <c r="F30" s="511" t="s">
        <v>87</v>
      </c>
      <c r="G30" s="6" t="s">
        <v>88</v>
      </c>
      <c r="H30" s="74"/>
    </row>
    <row r="31" spans="1:8" ht="25" x14ac:dyDescent="0.25">
      <c r="A31" s="524"/>
      <c r="B31" s="11"/>
      <c r="C31" s="11" t="s">
        <v>5632</v>
      </c>
      <c r="D31" s="528" t="s">
        <v>5653</v>
      </c>
      <c r="E31" s="11" t="s">
        <v>91</v>
      </c>
      <c r="F31" s="78"/>
      <c r="G31" s="509"/>
      <c r="H31" s="74">
        <f>F31*G31</f>
        <v>0</v>
      </c>
    </row>
    <row r="32" spans="1:8" x14ac:dyDescent="0.25">
      <c r="A32" s="524"/>
      <c r="B32" s="11" t="s">
        <v>128</v>
      </c>
      <c r="C32" s="524"/>
      <c r="D32" s="12" t="s">
        <v>5654</v>
      </c>
      <c r="E32" s="171"/>
      <c r="F32" s="527"/>
      <c r="G32" s="122"/>
      <c r="H32" s="74"/>
    </row>
    <row r="33" spans="1:8" x14ac:dyDescent="0.25">
      <c r="A33" s="524"/>
      <c r="B33" s="11"/>
      <c r="C33" s="11" t="s">
        <v>543</v>
      </c>
      <c r="D33" s="32" t="s">
        <v>5655</v>
      </c>
      <c r="E33" s="171" t="s">
        <v>169</v>
      </c>
      <c r="F33" s="527" t="s">
        <v>170</v>
      </c>
      <c r="G33" s="122" t="s">
        <v>171</v>
      </c>
      <c r="H33" s="74"/>
    </row>
    <row r="34" spans="1:8" x14ac:dyDescent="0.25">
      <c r="A34" s="524"/>
      <c r="B34" s="11"/>
      <c r="C34" s="11" t="s">
        <v>545</v>
      </c>
      <c r="D34" s="32" t="s">
        <v>5656</v>
      </c>
      <c r="E34" s="171" t="s">
        <v>5639</v>
      </c>
      <c r="F34" s="527"/>
      <c r="G34" s="523"/>
      <c r="H34" s="74">
        <f>F34*G34</f>
        <v>0</v>
      </c>
    </row>
    <row r="35" spans="1:8" ht="13" hidden="1" x14ac:dyDescent="0.3">
      <c r="A35" s="524"/>
      <c r="B35" s="11" t="s">
        <v>17</v>
      </c>
      <c r="C35" s="524"/>
      <c r="D35" s="12" t="s">
        <v>5657</v>
      </c>
      <c r="E35" s="171" t="s">
        <v>86</v>
      </c>
      <c r="F35" s="6" t="s">
        <v>87</v>
      </c>
      <c r="G35" s="6" t="s">
        <v>88</v>
      </c>
      <c r="H35" s="74"/>
    </row>
    <row r="36" spans="1:8" x14ac:dyDescent="0.25">
      <c r="A36" s="524"/>
      <c r="B36" s="11" t="s">
        <v>18</v>
      </c>
      <c r="C36" s="524"/>
      <c r="D36" s="12" t="s">
        <v>5658</v>
      </c>
      <c r="E36" s="171" t="s">
        <v>42</v>
      </c>
      <c r="F36" s="6" t="s">
        <v>43</v>
      </c>
      <c r="G36" s="6" t="s">
        <v>44</v>
      </c>
      <c r="H36" s="52"/>
    </row>
    <row r="37" spans="1:8" ht="13" hidden="1" x14ac:dyDescent="0.25">
      <c r="A37" s="524" t="s">
        <v>5659</v>
      </c>
      <c r="B37" s="524"/>
      <c r="C37" s="524"/>
      <c r="D37" s="529" t="s">
        <v>5660</v>
      </c>
      <c r="E37" s="122"/>
      <c r="F37" s="122"/>
      <c r="G37" s="122"/>
      <c r="H37" s="74"/>
    </row>
    <row r="38" spans="1:8" ht="13" hidden="1" x14ac:dyDescent="0.3">
      <c r="A38" s="526" t="s">
        <v>5661</v>
      </c>
      <c r="B38" s="524"/>
      <c r="C38" s="524"/>
      <c r="D38" s="498" t="s">
        <v>5662</v>
      </c>
      <c r="E38" s="122"/>
      <c r="F38" s="122"/>
      <c r="G38" s="122"/>
      <c r="H38" s="74"/>
    </row>
    <row r="39" spans="1:8" hidden="1" x14ac:dyDescent="0.25">
      <c r="A39" s="524"/>
      <c r="B39" s="526" t="s">
        <v>125</v>
      </c>
      <c r="C39" s="524"/>
      <c r="D39" s="12" t="s">
        <v>5663</v>
      </c>
      <c r="E39" s="122"/>
      <c r="F39" s="122"/>
      <c r="G39" s="122"/>
      <c r="H39" s="74"/>
    </row>
    <row r="40" spans="1:8" hidden="1" x14ac:dyDescent="0.25">
      <c r="A40" s="524"/>
      <c r="B40" s="524"/>
      <c r="C40" s="526" t="s">
        <v>543</v>
      </c>
      <c r="D40" s="32" t="s">
        <v>5664</v>
      </c>
      <c r="E40" s="16" t="s">
        <v>42</v>
      </c>
      <c r="F40" s="6" t="s">
        <v>43</v>
      </c>
      <c r="G40" s="6" t="s">
        <v>44</v>
      </c>
      <c r="H40" s="74"/>
    </row>
    <row r="41" spans="1:8" hidden="1" x14ac:dyDescent="0.25">
      <c r="A41" s="524"/>
      <c r="B41" s="524"/>
      <c r="C41" s="526" t="s">
        <v>545</v>
      </c>
      <c r="D41" s="32" t="s">
        <v>5665</v>
      </c>
      <c r="E41" s="16" t="s">
        <v>42</v>
      </c>
      <c r="F41" s="6" t="s">
        <v>43</v>
      </c>
      <c r="G41" s="6" t="s">
        <v>44</v>
      </c>
      <c r="H41" s="74"/>
    </row>
    <row r="42" spans="1:8" hidden="1" x14ac:dyDescent="0.25">
      <c r="A42" s="524"/>
      <c r="B42" s="524"/>
      <c r="C42" s="526" t="s">
        <v>1847</v>
      </c>
      <c r="D42" s="32" t="s">
        <v>5666</v>
      </c>
      <c r="E42" s="16" t="s">
        <v>42</v>
      </c>
      <c r="F42" s="6" t="s">
        <v>43</v>
      </c>
      <c r="G42" s="6" t="s">
        <v>44</v>
      </c>
      <c r="H42" s="74"/>
    </row>
    <row r="43" spans="1:8" hidden="1" x14ac:dyDescent="0.25">
      <c r="A43" s="524"/>
      <c r="B43" s="524"/>
      <c r="C43" s="526" t="s">
        <v>5632</v>
      </c>
      <c r="D43" s="32" t="s">
        <v>5667</v>
      </c>
      <c r="E43" s="16" t="s">
        <v>42</v>
      </c>
      <c r="F43" s="6" t="s">
        <v>43</v>
      </c>
      <c r="G43" s="6" t="s">
        <v>44</v>
      </c>
      <c r="H43" s="74"/>
    </row>
    <row r="44" spans="1:8" hidden="1" x14ac:dyDescent="0.25">
      <c r="A44" s="524"/>
      <c r="B44" s="526" t="s">
        <v>128</v>
      </c>
      <c r="C44" s="524"/>
      <c r="D44" s="12" t="s">
        <v>5668</v>
      </c>
      <c r="E44" s="6"/>
      <c r="F44" s="6"/>
      <c r="G44" s="6"/>
      <c r="H44" s="74"/>
    </row>
    <row r="45" spans="1:8" hidden="1" x14ac:dyDescent="0.25">
      <c r="A45" s="524"/>
      <c r="B45" s="524"/>
      <c r="C45" s="526" t="s">
        <v>543</v>
      </c>
      <c r="D45" s="32" t="s">
        <v>5669</v>
      </c>
      <c r="E45" s="16" t="s">
        <v>42</v>
      </c>
      <c r="F45" s="6" t="s">
        <v>43</v>
      </c>
      <c r="G45" s="6" t="s">
        <v>44</v>
      </c>
      <c r="H45" s="74"/>
    </row>
    <row r="46" spans="1:8" hidden="1" x14ac:dyDescent="0.25">
      <c r="A46" s="524"/>
      <c r="B46" s="524"/>
      <c r="C46" s="526" t="s">
        <v>545</v>
      </c>
      <c r="D46" s="32" t="s">
        <v>5670</v>
      </c>
      <c r="E46" s="16" t="s">
        <v>42</v>
      </c>
      <c r="F46" s="6" t="s">
        <v>43</v>
      </c>
      <c r="G46" s="6" t="s">
        <v>44</v>
      </c>
      <c r="H46" s="74"/>
    </row>
    <row r="47" spans="1:8" hidden="1" x14ac:dyDescent="0.25">
      <c r="A47" s="524"/>
      <c r="B47" s="524"/>
      <c r="C47" s="526" t="s">
        <v>1847</v>
      </c>
      <c r="D47" s="32" t="s">
        <v>5671</v>
      </c>
      <c r="E47" s="16" t="s">
        <v>42</v>
      </c>
      <c r="F47" s="6" t="s">
        <v>43</v>
      </c>
      <c r="G47" s="6" t="s">
        <v>44</v>
      </c>
      <c r="H47" s="74"/>
    </row>
    <row r="48" spans="1:8" hidden="1" x14ac:dyDescent="0.25">
      <c r="A48" s="524"/>
      <c r="B48" s="524"/>
      <c r="C48" s="526" t="s">
        <v>5632</v>
      </c>
      <c r="D48" s="32" t="s">
        <v>5672</v>
      </c>
      <c r="E48" s="16" t="s">
        <v>42</v>
      </c>
      <c r="F48" s="6" t="s">
        <v>43</v>
      </c>
      <c r="G48" s="6" t="s">
        <v>44</v>
      </c>
      <c r="H48" s="74"/>
    </row>
    <row r="49" spans="1:10" ht="26" hidden="1" x14ac:dyDescent="0.3">
      <c r="A49" s="526" t="s">
        <v>5673</v>
      </c>
      <c r="B49" s="524"/>
      <c r="C49" s="524"/>
      <c r="D49" s="530" t="s">
        <v>5674</v>
      </c>
      <c r="E49" s="6"/>
      <c r="F49" s="6"/>
      <c r="G49" s="6"/>
      <c r="H49" s="74"/>
    </row>
    <row r="50" spans="1:10" hidden="1" x14ac:dyDescent="0.25">
      <c r="A50" s="524"/>
      <c r="B50" s="526" t="s">
        <v>125</v>
      </c>
      <c r="C50" s="524"/>
      <c r="D50" s="12" t="s">
        <v>5675</v>
      </c>
      <c r="E50" s="16" t="s">
        <v>42</v>
      </c>
      <c r="F50" s="6" t="s">
        <v>43</v>
      </c>
      <c r="G50" s="6" t="s">
        <v>44</v>
      </c>
      <c r="H50" s="74"/>
    </row>
    <row r="51" spans="1:10" ht="25.5" hidden="1" customHeight="1" x14ac:dyDescent="0.25">
      <c r="A51" s="524"/>
      <c r="B51" s="526" t="s">
        <v>128</v>
      </c>
      <c r="C51" s="524"/>
      <c r="D51" s="528" t="s">
        <v>5676</v>
      </c>
      <c r="E51" s="16" t="s">
        <v>42</v>
      </c>
      <c r="F51" s="6" t="s">
        <v>43</v>
      </c>
      <c r="G51" s="6" t="s">
        <v>44</v>
      </c>
      <c r="H51" s="74"/>
    </row>
    <row r="52" spans="1:10" ht="37.5" hidden="1" x14ac:dyDescent="0.25">
      <c r="A52" s="524"/>
      <c r="B52" s="526" t="s">
        <v>17</v>
      </c>
      <c r="C52" s="524"/>
      <c r="D52" s="528" t="s">
        <v>5677</v>
      </c>
      <c r="E52" s="16" t="s">
        <v>42</v>
      </c>
      <c r="F52" s="6" t="s">
        <v>43</v>
      </c>
      <c r="G52" s="6" t="s">
        <v>44</v>
      </c>
      <c r="H52" s="74"/>
    </row>
    <row r="53" spans="1:10" ht="13" hidden="1" x14ac:dyDescent="0.3">
      <c r="A53" s="526" t="s">
        <v>5678</v>
      </c>
      <c r="B53" s="524"/>
      <c r="C53" s="524"/>
      <c r="D53" s="498" t="s">
        <v>5679</v>
      </c>
      <c r="E53" s="122"/>
      <c r="F53" s="122"/>
      <c r="G53" s="122"/>
      <c r="H53" s="74"/>
    </row>
    <row r="54" spans="1:10" hidden="1" x14ac:dyDescent="0.25">
      <c r="A54" s="524"/>
      <c r="B54" s="526" t="s">
        <v>125</v>
      </c>
      <c r="C54" s="524"/>
      <c r="D54" s="12" t="s">
        <v>5680</v>
      </c>
      <c r="E54" s="16" t="s">
        <v>42</v>
      </c>
      <c r="F54" s="6" t="s">
        <v>43</v>
      </c>
      <c r="G54" s="6" t="s">
        <v>44</v>
      </c>
      <c r="H54" s="74"/>
    </row>
    <row r="55" spans="1:10" hidden="1" x14ac:dyDescent="0.25">
      <c r="A55" s="524"/>
      <c r="B55" s="526" t="s">
        <v>128</v>
      </c>
      <c r="C55" s="524"/>
      <c r="D55" s="12" t="s">
        <v>5681</v>
      </c>
      <c r="E55" s="16" t="s">
        <v>42</v>
      </c>
      <c r="F55" s="6" t="s">
        <v>43</v>
      </c>
      <c r="G55" s="6" t="s">
        <v>44</v>
      </c>
      <c r="H55" s="74"/>
    </row>
    <row r="56" spans="1:10" hidden="1" x14ac:dyDescent="0.25">
      <c r="A56" s="524"/>
      <c r="B56" s="526" t="s">
        <v>17</v>
      </c>
      <c r="C56" s="524"/>
      <c r="D56" s="12" t="s">
        <v>5682</v>
      </c>
      <c r="E56" s="16" t="s">
        <v>42</v>
      </c>
      <c r="F56" s="6" t="s">
        <v>43</v>
      </c>
      <c r="G56" s="6" t="s">
        <v>44</v>
      </c>
      <c r="H56" s="74"/>
    </row>
    <row r="57" spans="1:10" ht="25" hidden="1" x14ac:dyDescent="0.25">
      <c r="A57" s="524"/>
      <c r="B57" s="526" t="s">
        <v>18</v>
      </c>
      <c r="C57" s="524"/>
      <c r="D57" s="528" t="s">
        <v>5683</v>
      </c>
      <c r="E57" s="16" t="s">
        <v>42</v>
      </c>
      <c r="F57" s="6" t="s">
        <v>43</v>
      </c>
      <c r="G57" s="6" t="s">
        <v>44</v>
      </c>
      <c r="H57" s="74"/>
    </row>
    <row r="58" spans="1:10" ht="13" hidden="1" x14ac:dyDescent="0.3">
      <c r="A58" s="526" t="s">
        <v>5684</v>
      </c>
      <c r="B58" s="524"/>
      <c r="C58" s="524"/>
      <c r="D58" s="498" t="s">
        <v>5685</v>
      </c>
      <c r="E58" s="122"/>
      <c r="F58" s="122"/>
      <c r="G58" s="122"/>
      <c r="H58" s="74"/>
    </row>
    <row r="59" spans="1:10" hidden="1" x14ac:dyDescent="0.25">
      <c r="A59" s="524"/>
      <c r="B59" s="526" t="s">
        <v>125</v>
      </c>
      <c r="C59" s="524"/>
      <c r="D59" s="12" t="s">
        <v>5686</v>
      </c>
      <c r="E59" s="122"/>
      <c r="F59" s="122"/>
      <c r="G59" s="122"/>
      <c r="H59" s="74"/>
    </row>
    <row r="60" spans="1:10" ht="13" hidden="1" x14ac:dyDescent="0.3">
      <c r="A60" s="524"/>
      <c r="B60" s="524"/>
      <c r="C60" s="526" t="s">
        <v>543</v>
      </c>
      <c r="D60" s="32" t="s">
        <v>5687</v>
      </c>
      <c r="E60" s="494" t="s">
        <v>5688</v>
      </c>
      <c r="F60" s="531"/>
      <c r="G60" s="531"/>
      <c r="H60" s="495"/>
      <c r="I60" s="532"/>
    </row>
    <row r="61" spans="1:10" hidden="1" x14ac:dyDescent="0.25">
      <c r="A61" s="524"/>
      <c r="B61" s="524"/>
      <c r="C61" s="526" t="s">
        <v>545</v>
      </c>
      <c r="D61" s="32" t="s">
        <v>5689</v>
      </c>
      <c r="E61" s="533" t="s">
        <v>5688</v>
      </c>
      <c r="F61" s="531"/>
      <c r="G61" s="531"/>
      <c r="H61" s="495"/>
    </row>
    <row r="62" spans="1:10" hidden="1" x14ac:dyDescent="0.25">
      <c r="A62" s="524"/>
      <c r="B62" s="524"/>
      <c r="C62" s="526" t="s">
        <v>1847</v>
      </c>
      <c r="D62" s="32" t="s">
        <v>5690</v>
      </c>
      <c r="E62" s="534" t="s">
        <v>5688</v>
      </c>
      <c r="F62" s="531"/>
      <c r="G62" s="531"/>
      <c r="H62" s="495"/>
      <c r="J62" s="12"/>
    </row>
    <row r="63" spans="1:10" hidden="1" x14ac:dyDescent="0.25">
      <c r="A63" s="524"/>
      <c r="B63" s="524"/>
      <c r="C63" s="526" t="s">
        <v>5632</v>
      </c>
      <c r="D63" s="32" t="s">
        <v>5691</v>
      </c>
      <c r="E63" s="494" t="s">
        <v>5688</v>
      </c>
      <c r="F63" s="531"/>
      <c r="G63" s="531"/>
      <c r="H63" s="495"/>
    </row>
    <row r="64" spans="1:10" hidden="1" x14ac:dyDescent="0.25">
      <c r="A64" s="524"/>
      <c r="B64" s="526" t="s">
        <v>128</v>
      </c>
      <c r="C64" s="526" t="s">
        <v>543</v>
      </c>
      <c r="D64" s="32" t="s">
        <v>5692</v>
      </c>
      <c r="E64" s="27" t="s">
        <v>86</v>
      </c>
      <c r="F64" s="6" t="s">
        <v>87</v>
      </c>
      <c r="G64" s="6" t="s">
        <v>88</v>
      </c>
      <c r="H64" s="74"/>
    </row>
    <row r="65" spans="1:8" ht="25" hidden="1" x14ac:dyDescent="0.25">
      <c r="A65" s="524"/>
      <c r="B65" s="524"/>
      <c r="C65" s="526" t="s">
        <v>545</v>
      </c>
      <c r="D65" s="32" t="s">
        <v>5693</v>
      </c>
      <c r="E65" s="11" t="s">
        <v>91</v>
      </c>
      <c r="F65" s="78">
        <f>H64</f>
        <v>0</v>
      </c>
      <c r="G65" s="535"/>
      <c r="H65" s="74">
        <f>F65*G65</f>
        <v>0</v>
      </c>
    </row>
    <row r="66" spans="1:8" ht="13" hidden="1" x14ac:dyDescent="0.3">
      <c r="A66" s="526" t="s">
        <v>5694</v>
      </c>
      <c r="B66" s="524"/>
      <c r="C66" s="524"/>
      <c r="D66" s="498" t="s">
        <v>5695</v>
      </c>
      <c r="E66" s="122"/>
      <c r="F66" s="122"/>
      <c r="G66" s="122"/>
      <c r="H66" s="74"/>
    </row>
    <row r="67" spans="1:8" hidden="1" x14ac:dyDescent="0.25">
      <c r="A67" s="524"/>
      <c r="B67" s="526" t="s">
        <v>125</v>
      </c>
      <c r="C67" s="524"/>
      <c r="D67" s="32" t="s">
        <v>5696</v>
      </c>
      <c r="E67" s="16" t="s">
        <v>42</v>
      </c>
      <c r="F67" s="6" t="s">
        <v>43</v>
      </c>
      <c r="G67" s="6" t="s">
        <v>44</v>
      </c>
      <c r="H67" s="74"/>
    </row>
    <row r="68" spans="1:8" hidden="1" x14ac:dyDescent="0.25">
      <c r="A68" s="524"/>
      <c r="B68" s="526" t="s">
        <v>128</v>
      </c>
      <c r="C68" s="524"/>
      <c r="D68" s="12" t="s">
        <v>5697</v>
      </c>
      <c r="E68" s="16" t="s">
        <v>42</v>
      </c>
      <c r="F68" s="6" t="s">
        <v>43</v>
      </c>
      <c r="G68" s="6" t="s">
        <v>44</v>
      </c>
      <c r="H68" s="74"/>
    </row>
    <row r="69" spans="1:8" hidden="1" x14ac:dyDescent="0.25">
      <c r="A69" s="524"/>
      <c r="B69" s="526" t="s">
        <v>17</v>
      </c>
      <c r="C69" s="524"/>
      <c r="D69" s="12" t="s">
        <v>5698</v>
      </c>
      <c r="E69" s="16" t="s">
        <v>42</v>
      </c>
      <c r="F69" s="6" t="s">
        <v>43</v>
      </c>
      <c r="G69" s="6" t="s">
        <v>44</v>
      </c>
      <c r="H69" s="74"/>
    </row>
    <row r="70" spans="1:8" hidden="1" x14ac:dyDescent="0.25">
      <c r="A70" s="524"/>
      <c r="B70" s="526" t="s">
        <v>18</v>
      </c>
      <c r="C70" s="524"/>
      <c r="D70" s="12" t="s">
        <v>5699</v>
      </c>
      <c r="E70" s="16" t="s">
        <v>42</v>
      </c>
      <c r="F70" s="6" t="s">
        <v>43</v>
      </c>
      <c r="G70" s="6" t="s">
        <v>44</v>
      </c>
      <c r="H70" s="74"/>
    </row>
    <row r="71" spans="1:8" hidden="1" x14ac:dyDescent="0.25">
      <c r="A71" s="524"/>
      <c r="B71" s="526" t="s">
        <v>19</v>
      </c>
      <c r="C71" s="524"/>
      <c r="D71" s="12" t="s">
        <v>5700</v>
      </c>
      <c r="E71" s="16" t="s">
        <v>42</v>
      </c>
      <c r="F71" s="6" t="s">
        <v>43</v>
      </c>
      <c r="G71" s="6" t="s">
        <v>44</v>
      </c>
      <c r="H71" s="74"/>
    </row>
    <row r="72" spans="1:8" ht="13" hidden="1" x14ac:dyDescent="0.3">
      <c r="A72" s="526" t="s">
        <v>5701</v>
      </c>
      <c r="B72" s="524"/>
      <c r="C72" s="524"/>
      <c r="D72" s="498" t="s">
        <v>5702</v>
      </c>
      <c r="E72" s="16" t="s">
        <v>42</v>
      </c>
      <c r="F72" s="6" t="s">
        <v>43</v>
      </c>
      <c r="G72" s="6" t="s">
        <v>44</v>
      </c>
      <c r="H72" s="74"/>
    </row>
    <row r="73" spans="1:8" ht="26" hidden="1" x14ac:dyDescent="0.3">
      <c r="A73" s="526" t="s">
        <v>5703</v>
      </c>
      <c r="B73" s="524"/>
      <c r="C73" s="524"/>
      <c r="D73" s="530" t="s">
        <v>5704</v>
      </c>
      <c r="E73" s="122"/>
      <c r="F73" s="122"/>
      <c r="G73" s="122"/>
      <c r="H73" s="74"/>
    </row>
    <row r="74" spans="1:8" hidden="1" x14ac:dyDescent="0.25">
      <c r="A74" s="524"/>
      <c r="B74" s="526" t="s">
        <v>125</v>
      </c>
      <c r="C74" s="526" t="s">
        <v>543</v>
      </c>
      <c r="D74" s="32" t="s">
        <v>5705</v>
      </c>
      <c r="E74" s="171" t="s">
        <v>169</v>
      </c>
      <c r="F74" s="122" t="s">
        <v>170</v>
      </c>
      <c r="G74" s="122" t="s">
        <v>171</v>
      </c>
      <c r="H74" s="74"/>
    </row>
    <row r="75" spans="1:8" ht="25" hidden="1" x14ac:dyDescent="0.25">
      <c r="A75" s="524"/>
      <c r="B75" s="524"/>
      <c r="C75" s="526" t="s">
        <v>545</v>
      </c>
      <c r="D75" s="32" t="s">
        <v>5706</v>
      </c>
      <c r="E75" s="11" t="s">
        <v>91</v>
      </c>
      <c r="F75" s="78">
        <f>H74</f>
        <v>0</v>
      </c>
      <c r="G75" s="535"/>
      <c r="H75" s="74">
        <f>F75*G75</f>
        <v>0</v>
      </c>
    </row>
    <row r="76" spans="1:8" hidden="1" x14ac:dyDescent="0.25">
      <c r="A76" s="524"/>
      <c r="B76" s="526" t="s">
        <v>128</v>
      </c>
      <c r="C76" s="526" t="s">
        <v>543</v>
      </c>
      <c r="D76" s="32" t="s">
        <v>5707</v>
      </c>
      <c r="E76" s="171" t="s">
        <v>169</v>
      </c>
      <c r="F76" s="122" t="s">
        <v>170</v>
      </c>
      <c r="G76" s="122" t="s">
        <v>171</v>
      </c>
      <c r="H76" s="74"/>
    </row>
    <row r="77" spans="1:8" ht="25" hidden="1" x14ac:dyDescent="0.25">
      <c r="A77" s="524"/>
      <c r="B77" s="524"/>
      <c r="C77" s="526" t="s">
        <v>545</v>
      </c>
      <c r="D77" s="32" t="s">
        <v>5708</v>
      </c>
      <c r="E77" s="11" t="s">
        <v>91</v>
      </c>
      <c r="F77" s="78">
        <f>H76</f>
        <v>0</v>
      </c>
      <c r="G77" s="535"/>
      <c r="H77" s="74">
        <f>F77*G77</f>
        <v>0</v>
      </c>
    </row>
    <row r="78" spans="1:8" ht="13" hidden="1" x14ac:dyDescent="0.3">
      <c r="A78" s="526" t="s">
        <v>5709</v>
      </c>
      <c r="B78" s="524"/>
      <c r="C78" s="524"/>
      <c r="D78" s="498" t="s">
        <v>5710</v>
      </c>
      <c r="E78" s="16" t="s">
        <v>42</v>
      </c>
      <c r="F78" s="6" t="s">
        <v>43</v>
      </c>
      <c r="G78" s="6" t="s">
        <v>44</v>
      </c>
      <c r="H78" s="74"/>
    </row>
    <row r="79" spans="1:8" ht="13" hidden="1" x14ac:dyDescent="0.3">
      <c r="A79" s="526" t="s">
        <v>5711</v>
      </c>
      <c r="B79" s="524"/>
      <c r="C79" s="524"/>
      <c r="D79" s="498" t="s">
        <v>5712</v>
      </c>
      <c r="E79" s="16" t="s">
        <v>42</v>
      </c>
      <c r="F79" s="6" t="s">
        <v>43</v>
      </c>
      <c r="G79" s="6" t="s">
        <v>44</v>
      </c>
      <c r="H79" s="74"/>
    </row>
    <row r="80" spans="1:8" ht="13" hidden="1" x14ac:dyDescent="0.3">
      <c r="A80" s="526" t="s">
        <v>5713</v>
      </c>
      <c r="B80" s="524"/>
      <c r="C80" s="524"/>
      <c r="D80" s="498" t="s">
        <v>5714</v>
      </c>
      <c r="E80" s="122"/>
      <c r="F80" s="122"/>
      <c r="G80" s="122"/>
      <c r="H80" s="74"/>
    </row>
    <row r="81" spans="1:9" ht="50" hidden="1" x14ac:dyDescent="0.25">
      <c r="A81" s="524"/>
      <c r="B81" s="526" t="s">
        <v>125</v>
      </c>
      <c r="C81" s="524"/>
      <c r="D81" s="528" t="s">
        <v>5715</v>
      </c>
      <c r="E81" s="27" t="s">
        <v>86</v>
      </c>
      <c r="F81" s="6" t="s">
        <v>87</v>
      </c>
      <c r="G81" s="6" t="s">
        <v>88</v>
      </c>
      <c r="H81" s="74"/>
      <c r="I81" s="12"/>
    </row>
    <row r="82" spans="1:9" ht="25" hidden="1" x14ac:dyDescent="0.25">
      <c r="A82" s="524"/>
      <c r="B82" s="526" t="s">
        <v>128</v>
      </c>
      <c r="C82" s="524"/>
      <c r="D82" s="528" t="s">
        <v>5716</v>
      </c>
      <c r="E82" s="11" t="s">
        <v>91</v>
      </c>
      <c r="F82" s="78">
        <f>H81</f>
        <v>0</v>
      </c>
      <c r="G82" s="535"/>
      <c r="H82" s="74">
        <f>F82*G82</f>
        <v>0</v>
      </c>
      <c r="I82" s="12"/>
    </row>
    <row r="83" spans="1:9" ht="37.5" hidden="1" x14ac:dyDescent="0.25">
      <c r="A83" s="524"/>
      <c r="B83" s="526" t="s">
        <v>17</v>
      </c>
      <c r="C83" s="524"/>
      <c r="D83" s="528" t="s">
        <v>5717</v>
      </c>
      <c r="E83" s="16" t="s">
        <v>42</v>
      </c>
      <c r="F83" s="6" t="s">
        <v>43</v>
      </c>
      <c r="G83" s="6" t="s">
        <v>44</v>
      </c>
      <c r="H83" s="74"/>
      <c r="I83" s="12"/>
    </row>
    <row r="84" spans="1:9" ht="37.5" hidden="1" x14ac:dyDescent="0.25">
      <c r="A84" s="524"/>
      <c r="B84" s="526" t="s">
        <v>18</v>
      </c>
      <c r="C84" s="524"/>
      <c r="D84" s="528" t="s">
        <v>5718</v>
      </c>
      <c r="E84" s="16" t="s">
        <v>42</v>
      </c>
      <c r="F84" s="6" t="s">
        <v>43</v>
      </c>
      <c r="G84" s="6" t="s">
        <v>44</v>
      </c>
      <c r="H84" s="74"/>
      <c r="I84" s="12"/>
    </row>
    <row r="85" spans="1:9" x14ac:dyDescent="0.25">
      <c r="A85" s="2" t="s">
        <v>172</v>
      </c>
      <c r="B85" s="536"/>
      <c r="C85" s="536"/>
      <c r="D85" s="152"/>
      <c r="E85" s="225"/>
      <c r="F85" s="226"/>
      <c r="G85" s="226"/>
      <c r="H85" s="88">
        <f>SUM(H5:H84)</f>
        <v>0</v>
      </c>
    </row>
  </sheetData>
  <mergeCells count="2">
    <mergeCell ref="A1:D1"/>
    <mergeCell ref="E1:H1"/>
  </mergeCells>
  <pageMargins left="0.75" right="0.75" top="1" bottom="1" header="0.5" footer="0.5"/>
  <pageSetup paperSize="9" scale="55" orientation="portrait" r:id="rId1"/>
  <headerFooter alignWithMargins="0">
    <oddHeader>&amp;C&amp;"Calibri"&amp;10&amp;K000000 Confidential&amp;1#_x000D_</oddHeader>
    <oddFooter>&amp;R_x000D_&amp;1#&amp;"Calibri"&amp;10&amp;K000000 Confidential</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76DEA1-1C9C-47E3-B74E-B35807FCEE3C}">
  <sheetPr codeName="Sheet97"/>
  <dimension ref="A1:H141"/>
  <sheetViews>
    <sheetView view="pageBreakPreview" zoomScale="87" zoomScaleNormal="100" zoomScaleSheetLayoutView="100" workbookViewId="0">
      <selection activeCell="B31" sqref="B31"/>
    </sheetView>
  </sheetViews>
  <sheetFormatPr defaultColWidth="8.81640625" defaultRowHeight="12.5" x14ac:dyDescent="0.25"/>
  <cols>
    <col min="1" max="1" width="10.6328125" customWidth="1"/>
    <col min="2" max="2" width="72.453125" customWidth="1"/>
    <col min="3" max="3" width="21.453125" customWidth="1"/>
    <col min="4" max="4" width="20.6328125" customWidth="1"/>
    <col min="5" max="5" width="15.36328125" customWidth="1"/>
  </cols>
  <sheetData>
    <row r="1" spans="1:5" ht="13" x14ac:dyDescent="0.25">
      <c r="A1" s="18" t="s">
        <v>5719</v>
      </c>
      <c r="B1" s="18"/>
    </row>
    <row r="2" spans="1:5" ht="13" x14ac:dyDescent="0.25">
      <c r="B2" s="18"/>
    </row>
    <row r="3" spans="1:5" ht="13" customHeight="1" x14ac:dyDescent="0.25">
      <c r="A3" s="34" t="s">
        <v>5720</v>
      </c>
      <c r="B3" s="34"/>
    </row>
    <row r="4" spans="1:5" x14ac:dyDescent="0.25">
      <c r="A4" s="717" t="s">
        <v>5846</v>
      </c>
      <c r="B4" s="717"/>
    </row>
    <row r="5" spans="1:5" x14ac:dyDescent="0.25">
      <c r="A5" s="501"/>
      <c r="B5" s="501"/>
    </row>
    <row r="6" spans="1:5" ht="13" x14ac:dyDescent="0.3">
      <c r="A6" s="498" t="s">
        <v>5721</v>
      </c>
      <c r="B6" s="498"/>
    </row>
    <row r="7" spans="1:5" x14ac:dyDescent="0.25">
      <c r="A7" s="17" t="s">
        <v>21</v>
      </c>
      <c r="B7" s="34" t="s">
        <v>22</v>
      </c>
      <c r="C7" s="35">
        <f>'C1.2_Gen Requirements'!H76</f>
        <v>0</v>
      </c>
      <c r="D7" s="500"/>
      <c r="E7" s="33"/>
    </row>
    <row r="8" spans="1:5" x14ac:dyDescent="0.25">
      <c r="A8" s="17" t="s">
        <v>173</v>
      </c>
      <c r="B8" s="34" t="s">
        <v>174</v>
      </c>
      <c r="C8" s="35">
        <f>'C1.3_Estab &amp; Obligations'!H35</f>
        <v>100000</v>
      </c>
      <c r="D8" s="500"/>
      <c r="E8" s="33"/>
    </row>
    <row r="9" spans="1:5" x14ac:dyDescent="0.25">
      <c r="A9" s="17" t="s">
        <v>194</v>
      </c>
      <c r="B9" s="34" t="s">
        <v>195</v>
      </c>
      <c r="C9" s="35">
        <f>'C1.4_Facilities for the Eng'!G109</f>
        <v>50000</v>
      </c>
      <c r="D9" s="500"/>
      <c r="E9" s="33"/>
    </row>
    <row r="10" spans="1:5" x14ac:dyDescent="0.25">
      <c r="A10" s="17" t="s">
        <v>487</v>
      </c>
      <c r="B10" s="34" t="s">
        <v>488</v>
      </c>
      <c r="C10" s="37">
        <f>'C1.5_Traffic Accom'!I88</f>
        <v>0</v>
      </c>
      <c r="D10" s="500"/>
      <c r="E10" s="33"/>
    </row>
    <row r="11" spans="1:5" hidden="1" x14ac:dyDescent="0.25">
      <c r="A11" s="17" t="s">
        <v>396</v>
      </c>
      <c r="B11" s="34" t="s">
        <v>397</v>
      </c>
      <c r="C11" s="37">
        <f>'C1.6_Clearing'!G41</f>
        <v>0</v>
      </c>
      <c r="D11" s="500"/>
      <c r="E11" s="33"/>
    </row>
    <row r="12" spans="1:5" hidden="1" x14ac:dyDescent="0.25">
      <c r="A12" s="17" t="s">
        <v>465</v>
      </c>
      <c r="B12" s="34" t="s">
        <v>466</v>
      </c>
      <c r="C12" s="37">
        <f>'C1.7'!H20</f>
        <v>0</v>
      </c>
      <c r="D12" s="500"/>
      <c r="E12" s="33"/>
    </row>
    <row r="13" spans="1:5" ht="16" customHeight="1" x14ac:dyDescent="0.25">
      <c r="A13" s="36"/>
      <c r="B13" s="34"/>
      <c r="C13" s="33">
        <f>SUM(C7:C12)</f>
        <v>150000</v>
      </c>
      <c r="D13" s="500"/>
      <c r="E13" s="33"/>
    </row>
    <row r="14" spans="1:5" ht="13" hidden="1" x14ac:dyDescent="0.25">
      <c r="A14" s="18" t="s">
        <v>5722</v>
      </c>
      <c r="B14" s="18"/>
      <c r="C14" s="35"/>
      <c r="D14" s="500"/>
      <c r="E14" s="33"/>
    </row>
    <row r="15" spans="1:5" hidden="1" x14ac:dyDescent="0.25">
      <c r="A15" s="17" t="s">
        <v>587</v>
      </c>
      <c r="B15" s="34" t="s">
        <v>588</v>
      </c>
      <c r="C15" s="37">
        <f>'C2.1_Services'!H147</f>
        <v>0</v>
      </c>
      <c r="D15" s="500"/>
      <c r="E15" s="33"/>
    </row>
    <row r="16" spans="1:5" hidden="1" x14ac:dyDescent="0.25">
      <c r="A16" s="17" t="s">
        <v>803</v>
      </c>
      <c r="B16" s="34" t="s">
        <v>804</v>
      </c>
      <c r="C16" s="35">
        <f>'C2.2'!H73</f>
        <v>0</v>
      </c>
      <c r="D16" s="500"/>
      <c r="E16" s="33"/>
    </row>
    <row r="17" spans="1:5" hidden="1" x14ac:dyDescent="0.25">
      <c r="A17" s="17" t="s">
        <v>889</v>
      </c>
      <c r="B17" s="34" t="s">
        <v>890</v>
      </c>
      <c r="C17" s="35">
        <f>'C2.3'!H226</f>
        <v>0</v>
      </c>
      <c r="D17" s="500"/>
      <c r="E17" s="33"/>
    </row>
    <row r="18" spans="1:5" hidden="1" x14ac:dyDescent="0.25">
      <c r="A18" s="17" t="s">
        <v>1092</v>
      </c>
      <c r="B18" s="34" t="s">
        <v>1093</v>
      </c>
      <c r="C18" s="37">
        <f>'C2.4'!H26</f>
        <v>0</v>
      </c>
      <c r="D18" s="500"/>
      <c r="E18" s="33"/>
    </row>
    <row r="19" spans="1:5" hidden="1" x14ac:dyDescent="0.25">
      <c r="A19" s="36"/>
      <c r="B19" s="34"/>
      <c r="C19" s="33">
        <f>SUM(C15:C18)</f>
        <v>0</v>
      </c>
      <c r="D19" s="500"/>
      <c r="E19" s="33"/>
    </row>
    <row r="20" spans="1:5" ht="13" hidden="1" x14ac:dyDescent="0.25">
      <c r="A20" s="18" t="s">
        <v>5723</v>
      </c>
      <c r="B20" s="18"/>
      <c r="C20" s="35"/>
      <c r="D20" s="500"/>
      <c r="E20" s="33"/>
    </row>
    <row r="21" spans="1:5" hidden="1" x14ac:dyDescent="0.25">
      <c r="A21" s="17" t="s">
        <v>1118</v>
      </c>
      <c r="B21" s="34" t="s">
        <v>1119</v>
      </c>
      <c r="C21" s="35">
        <f>'C3.1_Drains'!H90</f>
        <v>0</v>
      </c>
      <c r="D21" s="500"/>
      <c r="E21" s="33"/>
    </row>
    <row r="22" spans="1:5" hidden="1" x14ac:dyDescent="0.25">
      <c r="A22" s="17" t="s">
        <v>1253</v>
      </c>
      <c r="B22" s="34" t="s">
        <v>1254</v>
      </c>
      <c r="C22" s="35">
        <f>'C3.2_Culverts'!H112</f>
        <v>0</v>
      </c>
      <c r="D22" s="500"/>
      <c r="E22" s="33"/>
    </row>
    <row r="23" spans="1:5" ht="37.5" hidden="1" x14ac:dyDescent="0.25">
      <c r="A23" s="17" t="s">
        <v>1426</v>
      </c>
      <c r="B23" s="34" t="s">
        <v>1427</v>
      </c>
      <c r="C23" s="37">
        <f>'C3.3_Concrete kerb'!H65</f>
        <v>0</v>
      </c>
      <c r="D23" s="500"/>
      <c r="E23" s="33"/>
    </row>
    <row r="24" spans="1:5" hidden="1" x14ac:dyDescent="0.25">
      <c r="A24" s="36"/>
      <c r="B24" s="34"/>
      <c r="C24" s="33">
        <f>SUM(C21:C23)</f>
        <v>0</v>
      </c>
      <c r="D24" s="500"/>
      <c r="E24" s="33"/>
    </row>
    <row r="25" spans="1:5" ht="13" x14ac:dyDescent="0.25">
      <c r="A25" s="18" t="s">
        <v>5724</v>
      </c>
      <c r="B25" s="18"/>
      <c r="C25" s="35"/>
      <c r="D25" s="500"/>
      <c r="E25" s="33"/>
    </row>
    <row r="26" spans="1:5" hidden="1" x14ac:dyDescent="0.25">
      <c r="A26" s="17" t="s">
        <v>1520</v>
      </c>
      <c r="B26" s="34" t="s">
        <v>1521</v>
      </c>
      <c r="C26" s="35">
        <f>'C4.1'!H81</f>
        <v>0</v>
      </c>
      <c r="D26" s="500"/>
      <c r="E26" s="33"/>
    </row>
    <row r="27" spans="1:5" hidden="1" x14ac:dyDescent="0.25">
      <c r="A27" s="17" t="s">
        <v>1651</v>
      </c>
      <c r="B27" s="34" t="s">
        <v>1652</v>
      </c>
      <c r="C27" s="35">
        <f>'C4.2'!H70</f>
        <v>0</v>
      </c>
      <c r="D27" s="500"/>
      <c r="E27" s="33"/>
    </row>
    <row r="28" spans="1:5" x14ac:dyDescent="0.25">
      <c r="A28" s="17" t="s">
        <v>1745</v>
      </c>
      <c r="B28" s="34" t="s">
        <v>1746</v>
      </c>
      <c r="C28" s="37">
        <f>'C4.3_Existing road mat'!I118</f>
        <v>0</v>
      </c>
      <c r="D28" s="500"/>
      <c r="E28" s="33"/>
    </row>
    <row r="29" spans="1:5" hidden="1" x14ac:dyDescent="0.25">
      <c r="A29" s="17" t="s">
        <v>1901</v>
      </c>
      <c r="B29" s="34" t="s">
        <v>1902</v>
      </c>
      <c r="C29" s="35">
        <f>'C4.4_COMMERCIAL MATERIALS'!H80</f>
        <v>0</v>
      </c>
      <c r="D29" s="500"/>
      <c r="E29" s="33"/>
    </row>
    <row r="30" spans="1:5" hidden="1" x14ac:dyDescent="0.25">
      <c r="A30" s="17" t="s">
        <v>1976</v>
      </c>
      <c r="B30" s="34" t="s">
        <v>1977</v>
      </c>
      <c r="C30" s="37">
        <f>'C4.5'!G19</f>
        <v>0</v>
      </c>
      <c r="D30" s="500"/>
      <c r="E30" s="33"/>
    </row>
    <row r="31" spans="1:5" x14ac:dyDescent="0.25">
      <c r="A31" s="36"/>
      <c r="B31" s="34"/>
      <c r="C31" s="33">
        <f>SUM(C26:C30)</f>
        <v>0</v>
      </c>
      <c r="D31" s="500"/>
      <c r="E31" s="33"/>
    </row>
    <row r="32" spans="1:5" ht="13" hidden="1" x14ac:dyDescent="0.25">
      <c r="A32" s="18" t="s">
        <v>5725</v>
      </c>
      <c r="B32" s="18"/>
      <c r="C32" s="35"/>
      <c r="D32" s="500"/>
      <c r="E32" s="33"/>
    </row>
    <row r="33" spans="1:5" hidden="1" x14ac:dyDescent="0.25">
      <c r="A33" s="17" t="s">
        <v>1998</v>
      </c>
      <c r="B33" s="34" t="s">
        <v>1999</v>
      </c>
      <c r="C33" s="35">
        <f>'C5.1'!I95</f>
        <v>0</v>
      </c>
      <c r="D33" s="500"/>
      <c r="E33" s="33"/>
    </row>
    <row r="34" spans="1:5" hidden="1" x14ac:dyDescent="0.25">
      <c r="A34" s="17" t="s">
        <v>2120</v>
      </c>
      <c r="B34" s="34" t="s">
        <v>2121</v>
      </c>
      <c r="C34" s="35">
        <f>'C5.2'!H51</f>
        <v>0</v>
      </c>
      <c r="D34" s="500"/>
      <c r="E34" s="33"/>
    </row>
    <row r="35" spans="1:5" hidden="1" x14ac:dyDescent="0.25">
      <c r="A35" s="17" t="s">
        <v>2198</v>
      </c>
      <c r="B35" s="34" t="s">
        <v>2199</v>
      </c>
      <c r="C35" s="35">
        <f>'C5.3'!H88</f>
        <v>0</v>
      </c>
      <c r="D35" s="500"/>
      <c r="E35" s="33"/>
    </row>
    <row r="36" spans="1:5" hidden="1" x14ac:dyDescent="0.25">
      <c r="A36" s="17" t="s">
        <v>2307</v>
      </c>
      <c r="B36" s="34" t="s">
        <v>2308</v>
      </c>
      <c r="C36" s="35">
        <f>'C5.4_Stab'!H51</f>
        <v>0</v>
      </c>
      <c r="D36" s="500"/>
      <c r="E36" s="33"/>
    </row>
    <row r="37" spans="1:5" hidden="1" x14ac:dyDescent="0.25">
      <c r="A37" s="17" t="s">
        <v>2386</v>
      </c>
      <c r="B37" s="34" t="s">
        <v>2387</v>
      </c>
      <c r="C37" s="37">
        <f>'C5.5_Rec Pav'!I200</f>
        <v>0</v>
      </c>
      <c r="D37" s="500"/>
      <c r="E37" s="33"/>
    </row>
    <row r="38" spans="1:5" hidden="1" x14ac:dyDescent="0.25">
      <c r="A38" s="36"/>
      <c r="B38" s="34"/>
      <c r="C38" s="33">
        <f>SUM(C33:C37)</f>
        <v>0</v>
      </c>
      <c r="D38" s="500"/>
      <c r="E38" s="33"/>
    </row>
    <row r="39" spans="1:5" ht="13" hidden="1" x14ac:dyDescent="0.25">
      <c r="A39" s="18" t="s">
        <v>5726</v>
      </c>
      <c r="B39" s="18"/>
      <c r="C39" s="35"/>
      <c r="D39" s="500"/>
      <c r="E39" s="33"/>
    </row>
    <row r="40" spans="1:5" hidden="1" x14ac:dyDescent="0.25">
      <c r="A40" s="17" t="s">
        <v>2547</v>
      </c>
      <c r="B40" s="34" t="s">
        <v>2548</v>
      </c>
      <c r="C40" s="35">
        <f>'C6.1'!H52</f>
        <v>0</v>
      </c>
      <c r="D40" s="500"/>
      <c r="E40" s="33"/>
    </row>
    <row r="41" spans="1:5" hidden="1" x14ac:dyDescent="0.25">
      <c r="A41" s="17" t="s">
        <v>2616</v>
      </c>
      <c r="B41" s="34" t="s">
        <v>2617</v>
      </c>
      <c r="C41" s="37">
        <f>'C6.2_Block paving'!G16</f>
        <v>0</v>
      </c>
      <c r="D41" s="500"/>
      <c r="E41" s="33"/>
    </row>
    <row r="42" spans="1:5" hidden="1" x14ac:dyDescent="0.25">
      <c r="A42" s="36"/>
      <c r="B42" s="34"/>
      <c r="C42" s="33">
        <f>SUM(C40:C41)</f>
        <v>0</v>
      </c>
      <c r="D42" s="500"/>
      <c r="E42" s="33"/>
    </row>
    <row r="43" spans="1:5" ht="13" hidden="1" x14ac:dyDescent="0.25">
      <c r="A43" s="18" t="s">
        <v>5727</v>
      </c>
      <c r="B43" s="18"/>
      <c r="C43" s="35"/>
      <c r="D43" s="500"/>
      <c r="E43" s="33"/>
    </row>
    <row r="44" spans="1:5" hidden="1" x14ac:dyDescent="0.25">
      <c r="A44" s="17" t="s">
        <v>2633</v>
      </c>
      <c r="B44" s="34" t="s">
        <v>2634</v>
      </c>
      <c r="C44" s="35">
        <f>'C7.1'!G16</f>
        <v>0</v>
      </c>
      <c r="D44" s="500"/>
      <c r="E44" s="33"/>
    </row>
    <row r="45" spans="1:5" ht="25" hidden="1" x14ac:dyDescent="0.25">
      <c r="A45" s="17" t="s">
        <v>2651</v>
      </c>
      <c r="B45" s="34" t="s">
        <v>5728</v>
      </c>
      <c r="C45" s="35">
        <f>'C7.2'!H38</f>
        <v>0</v>
      </c>
      <c r="D45" s="500"/>
      <c r="E45" s="33"/>
    </row>
    <row r="46" spans="1:5" hidden="1" x14ac:dyDescent="0.25">
      <c r="A46" s="17" t="s">
        <v>2697</v>
      </c>
      <c r="B46" s="34" t="s">
        <v>2698</v>
      </c>
      <c r="C46" s="37">
        <f>'C7.3'!G48</f>
        <v>0</v>
      </c>
      <c r="D46" s="500"/>
      <c r="E46" s="33"/>
    </row>
    <row r="47" spans="1:5" hidden="1" x14ac:dyDescent="0.25">
      <c r="A47" s="17" t="s">
        <v>2765</v>
      </c>
      <c r="B47" s="34" t="s">
        <v>2766</v>
      </c>
      <c r="C47" s="35">
        <f>'C7.4'!G8</f>
        <v>0</v>
      </c>
      <c r="D47" s="500"/>
      <c r="E47" s="33"/>
    </row>
    <row r="48" spans="1:5" hidden="1" x14ac:dyDescent="0.25">
      <c r="A48" s="17" t="s">
        <v>2770</v>
      </c>
      <c r="B48" s="34" t="s">
        <v>2771</v>
      </c>
      <c r="C48" s="35">
        <f>'C7.5'!G9</f>
        <v>0</v>
      </c>
      <c r="D48" s="500"/>
      <c r="E48" s="33"/>
    </row>
    <row r="49" spans="1:5" hidden="1" x14ac:dyDescent="0.25">
      <c r="A49" s="17" t="s">
        <v>2774</v>
      </c>
      <c r="B49" s="34" t="s">
        <v>2775</v>
      </c>
      <c r="C49" s="37">
        <f>'C7.6'!G9</f>
        <v>0</v>
      </c>
      <c r="D49" s="500"/>
      <c r="E49" s="33"/>
    </row>
    <row r="50" spans="1:5" hidden="1" x14ac:dyDescent="0.25">
      <c r="A50" s="36"/>
      <c r="B50" s="34"/>
      <c r="C50" s="33">
        <f>SUM(C44:C49)</f>
        <v>0</v>
      </c>
      <c r="D50" s="500"/>
      <c r="E50" s="33"/>
    </row>
    <row r="51" spans="1:5" ht="13" hidden="1" x14ac:dyDescent="0.25">
      <c r="A51" s="18" t="s">
        <v>5729</v>
      </c>
      <c r="B51" s="18"/>
      <c r="C51" s="35"/>
      <c r="D51" s="500"/>
      <c r="E51" s="33"/>
    </row>
    <row r="52" spans="1:5" hidden="1" x14ac:dyDescent="0.25">
      <c r="A52" s="17" t="s">
        <v>2778</v>
      </c>
      <c r="B52" s="34" t="s">
        <v>2779</v>
      </c>
      <c r="C52" s="35">
        <f>'C8.1_Prime coat'!G17</f>
        <v>0</v>
      </c>
      <c r="D52" s="500"/>
      <c r="E52" s="33"/>
    </row>
    <row r="53" spans="1:5" hidden="1" x14ac:dyDescent="0.25">
      <c r="A53" s="17" t="s">
        <v>2799</v>
      </c>
      <c r="B53" s="34" t="s">
        <v>2800</v>
      </c>
      <c r="C53" s="35">
        <f>'C8.2'!H22</f>
        <v>0</v>
      </c>
      <c r="D53" s="500"/>
      <c r="E53" s="33"/>
    </row>
    <row r="54" spans="1:5" hidden="1" x14ac:dyDescent="0.25">
      <c r="A54" s="17" t="s">
        <v>2820</v>
      </c>
      <c r="B54" s="34" t="s">
        <v>2821</v>
      </c>
      <c r="C54" s="35">
        <f>'C8.3_Texture Treatment'!G12</f>
        <v>0</v>
      </c>
      <c r="D54" s="500"/>
      <c r="E54" s="33"/>
    </row>
    <row r="55" spans="1:5" hidden="1" x14ac:dyDescent="0.25">
      <c r="A55" s="17" t="s">
        <v>2832</v>
      </c>
      <c r="B55" s="34" t="s">
        <v>2833</v>
      </c>
      <c r="C55" s="35">
        <f>'C8.4_Rut correction'!H16</f>
        <v>0</v>
      </c>
      <c r="D55" s="500"/>
      <c r="E55" s="33"/>
    </row>
    <row r="56" spans="1:5" hidden="1" x14ac:dyDescent="0.25">
      <c r="A56" s="17" t="s">
        <v>2846</v>
      </c>
      <c r="B56" s="34" t="s">
        <v>2847</v>
      </c>
      <c r="C56" s="35">
        <f>'C8.5_Standard Crack Sealing'!H18</f>
        <v>0</v>
      </c>
      <c r="D56" s="500"/>
      <c r="E56" s="33"/>
    </row>
    <row r="57" spans="1:5" hidden="1" x14ac:dyDescent="0.25">
      <c r="A57" s="17" t="s">
        <v>2865</v>
      </c>
      <c r="B57" s="34" t="s">
        <v>2866</v>
      </c>
      <c r="C57" s="35">
        <f>'C8.6_Geosynthetic CS'!G10</f>
        <v>0</v>
      </c>
      <c r="D57" s="500"/>
      <c r="E57" s="33"/>
    </row>
    <row r="58" spans="1:5" hidden="1" x14ac:dyDescent="0.25">
      <c r="A58" s="17" t="s">
        <v>2873</v>
      </c>
      <c r="B58" s="34" t="s">
        <v>2874</v>
      </c>
      <c r="C58" s="35">
        <f>'C8.7'!G14</f>
        <v>0</v>
      </c>
      <c r="D58" s="500"/>
      <c r="E58" s="33"/>
    </row>
    <row r="59" spans="1:5" hidden="1" x14ac:dyDescent="0.25">
      <c r="A59" s="17" t="s">
        <v>3018</v>
      </c>
      <c r="B59" s="34" t="s">
        <v>3019</v>
      </c>
      <c r="C59" s="37">
        <f>'C8.8_Patching&amp;Edge Break'!H68</f>
        <v>0</v>
      </c>
      <c r="D59" s="500"/>
      <c r="E59" s="33"/>
    </row>
    <row r="60" spans="1:5" hidden="1" x14ac:dyDescent="0.25">
      <c r="A60" s="17" t="s">
        <v>3068</v>
      </c>
      <c r="B60" s="34" t="s">
        <v>3069</v>
      </c>
      <c r="C60" s="37">
        <f>'C8.9'!G20</f>
        <v>0</v>
      </c>
      <c r="D60" s="500"/>
      <c r="E60" s="33"/>
    </row>
    <row r="61" spans="1:5" hidden="1" x14ac:dyDescent="0.25">
      <c r="A61" s="36"/>
      <c r="B61" s="34"/>
      <c r="C61" s="33">
        <f>SUM(C52:C60)</f>
        <v>0</v>
      </c>
      <c r="D61" s="500"/>
      <c r="E61" s="33"/>
    </row>
    <row r="62" spans="1:5" ht="13" x14ac:dyDescent="0.25">
      <c r="A62" s="18" t="s">
        <v>3095</v>
      </c>
      <c r="B62" s="18"/>
      <c r="C62" s="35"/>
      <c r="D62" s="500"/>
      <c r="E62" s="33"/>
    </row>
    <row r="63" spans="1:5" x14ac:dyDescent="0.25">
      <c r="A63" s="17" t="s">
        <v>3094</v>
      </c>
      <c r="B63" s="34" t="s">
        <v>3095</v>
      </c>
      <c r="C63" s="37">
        <f>'C9.1_Asphalt layer'!H113</f>
        <v>0</v>
      </c>
      <c r="D63" s="500"/>
      <c r="E63" s="33"/>
    </row>
    <row r="64" spans="1:5" x14ac:dyDescent="0.25">
      <c r="A64" s="36"/>
      <c r="B64" s="34"/>
      <c r="C64" s="33">
        <f>SUM(C63)</f>
        <v>0</v>
      </c>
      <c r="D64" s="500"/>
      <c r="E64" s="33"/>
    </row>
    <row r="65" spans="1:5" ht="13" hidden="1" x14ac:dyDescent="0.25">
      <c r="A65" s="18" t="s">
        <v>5730</v>
      </c>
      <c r="B65" s="18"/>
      <c r="C65" s="35"/>
      <c r="D65" s="500"/>
      <c r="E65" s="33"/>
    </row>
    <row r="66" spans="1:5" hidden="1" x14ac:dyDescent="0.25">
      <c r="A66" s="17" t="s">
        <v>3228</v>
      </c>
      <c r="B66" s="34" t="s">
        <v>3229</v>
      </c>
      <c r="C66" s="37">
        <f>'C10.1_Surface Treatments'!H127</f>
        <v>0</v>
      </c>
      <c r="D66" s="500"/>
      <c r="E66" s="33"/>
    </row>
    <row r="67" spans="1:5" hidden="1" x14ac:dyDescent="0.25">
      <c r="A67" s="36"/>
      <c r="B67" s="34"/>
      <c r="C67" s="33">
        <f>SUM(C66)</f>
        <v>0</v>
      </c>
      <c r="D67" s="500"/>
      <c r="E67" s="33"/>
    </row>
    <row r="68" spans="1:5" ht="13" x14ac:dyDescent="0.25">
      <c r="A68" s="18" t="s">
        <v>5731</v>
      </c>
      <c r="B68" s="18"/>
      <c r="C68" s="35"/>
      <c r="D68" s="500"/>
      <c r="E68" s="33"/>
    </row>
    <row r="69" spans="1:5" ht="25" hidden="1" x14ac:dyDescent="0.25">
      <c r="A69" s="17" t="s">
        <v>3452</v>
      </c>
      <c r="B69" s="34" t="s">
        <v>3453</v>
      </c>
      <c r="C69" s="35">
        <f>'C11.1'!H37</f>
        <v>0</v>
      </c>
      <c r="D69" s="500"/>
      <c r="E69" s="33"/>
    </row>
    <row r="70" spans="1:5" hidden="1" x14ac:dyDescent="0.25">
      <c r="A70" s="17" t="s">
        <v>3505</v>
      </c>
      <c r="B70" s="34" t="s">
        <v>3506</v>
      </c>
      <c r="C70" s="35">
        <f>'C11.2'!H23</f>
        <v>0</v>
      </c>
      <c r="D70" s="500"/>
      <c r="E70" s="33"/>
    </row>
    <row r="71" spans="1:5" hidden="1" x14ac:dyDescent="0.25">
      <c r="A71" s="17" t="s">
        <v>3532</v>
      </c>
      <c r="B71" s="34" t="s">
        <v>3533</v>
      </c>
      <c r="C71" s="35">
        <f>'C11.3'!F11</f>
        <v>0</v>
      </c>
      <c r="D71" s="500"/>
      <c r="E71" s="33"/>
    </row>
    <row r="72" spans="1:5" hidden="1" x14ac:dyDescent="0.25">
      <c r="A72" s="17" t="s">
        <v>3540</v>
      </c>
      <c r="B72" s="34" t="s">
        <v>3541</v>
      </c>
      <c r="C72" s="35">
        <f>'C11.4'!H79</f>
        <v>0</v>
      </c>
      <c r="D72" s="500"/>
      <c r="E72" s="33"/>
    </row>
    <row r="73" spans="1:5" hidden="1" x14ac:dyDescent="0.25">
      <c r="A73" s="17" t="s">
        <v>3662</v>
      </c>
      <c r="B73" s="34" t="s">
        <v>3663</v>
      </c>
      <c r="C73" s="35">
        <f>'C11.5'!I67</f>
        <v>0</v>
      </c>
      <c r="D73" s="500"/>
      <c r="E73" s="33"/>
    </row>
    <row r="74" spans="1:5" hidden="1" x14ac:dyDescent="0.25">
      <c r="A74" s="17" t="s">
        <v>3750</v>
      </c>
      <c r="B74" s="34" t="s">
        <v>5732</v>
      </c>
      <c r="C74" s="35">
        <f>'C11.6'!H105</f>
        <v>0</v>
      </c>
      <c r="D74" s="500"/>
      <c r="E74" s="33"/>
    </row>
    <row r="75" spans="1:5" x14ac:dyDescent="0.25">
      <c r="A75" s="17" t="s">
        <v>3867</v>
      </c>
      <c r="B75" s="34" t="s">
        <v>3868</v>
      </c>
      <c r="C75" s="35">
        <f>'C11.7_Road Markings'!G114</f>
        <v>0</v>
      </c>
      <c r="D75" s="500"/>
      <c r="E75" s="33"/>
    </row>
    <row r="76" spans="1:5" hidden="1" x14ac:dyDescent="0.25">
      <c r="A76" s="17" t="s">
        <v>4044</v>
      </c>
      <c r="B76" s="34" t="s">
        <v>4045</v>
      </c>
      <c r="C76" s="35">
        <f>'C11.8'!H54</f>
        <v>0</v>
      </c>
      <c r="D76" s="500"/>
      <c r="E76" s="33"/>
    </row>
    <row r="77" spans="1:5" x14ac:dyDescent="0.25">
      <c r="A77" s="17" t="s">
        <v>4120</v>
      </c>
      <c r="B77" s="34" t="s">
        <v>4121</v>
      </c>
      <c r="C77" s="37">
        <f>'C11.9_Finishing the Road'!G34</f>
        <v>0</v>
      </c>
      <c r="D77" s="500"/>
      <c r="E77" s="33"/>
    </row>
    <row r="78" spans="1:5" x14ac:dyDescent="0.25">
      <c r="A78" s="36"/>
      <c r="B78" s="34"/>
      <c r="C78" s="33">
        <f>SUM(C69:C77)</f>
        <v>0</v>
      </c>
      <c r="D78" s="500"/>
      <c r="E78" s="33"/>
    </row>
    <row r="79" spans="1:5" ht="13" hidden="1" x14ac:dyDescent="0.25">
      <c r="A79" s="18" t="s">
        <v>5733</v>
      </c>
      <c r="B79" s="18"/>
      <c r="C79" s="35"/>
      <c r="D79" s="500"/>
      <c r="E79" s="33"/>
    </row>
    <row r="80" spans="1:5" hidden="1" x14ac:dyDescent="0.25">
      <c r="A80" s="17" t="s">
        <v>4134</v>
      </c>
      <c r="B80" s="34" t="s">
        <v>4135</v>
      </c>
      <c r="C80" s="35">
        <f>'C12.1'!H77</f>
        <v>0</v>
      </c>
      <c r="D80" s="500"/>
      <c r="E80" s="33"/>
    </row>
    <row r="81" spans="1:5" hidden="1" x14ac:dyDescent="0.25">
      <c r="A81" s="17" t="s">
        <v>4258</v>
      </c>
      <c r="B81" s="34" t="s">
        <v>4259</v>
      </c>
      <c r="C81" s="35">
        <f>'C12.2'!G33</f>
        <v>0</v>
      </c>
      <c r="D81" s="500"/>
      <c r="E81" s="33"/>
    </row>
    <row r="82" spans="1:5" hidden="1" x14ac:dyDescent="0.25">
      <c r="A82" s="17" t="s">
        <v>4312</v>
      </c>
      <c r="B82" s="34" t="s">
        <v>4313</v>
      </c>
      <c r="C82" s="35">
        <f>'C12.3'!G81</f>
        <v>0</v>
      </c>
      <c r="D82" s="500"/>
      <c r="E82" s="33"/>
    </row>
    <row r="83" spans="1:5" hidden="1" x14ac:dyDescent="0.25">
      <c r="A83" s="17" t="s">
        <v>4448</v>
      </c>
      <c r="B83" s="34" t="s">
        <v>4449</v>
      </c>
      <c r="C83" s="35">
        <f>'C12.4'!G40</f>
        <v>0</v>
      </c>
      <c r="D83" s="500"/>
      <c r="E83" s="33"/>
    </row>
    <row r="84" spans="1:5" hidden="1" x14ac:dyDescent="0.25">
      <c r="A84" s="17" t="s">
        <v>4504</v>
      </c>
      <c r="B84" s="34" t="s">
        <v>4505</v>
      </c>
      <c r="C84" s="35">
        <f>'C12.5'!G26</f>
        <v>0</v>
      </c>
      <c r="D84" s="500"/>
      <c r="E84" s="33"/>
    </row>
    <row r="85" spans="1:5" hidden="1" x14ac:dyDescent="0.25">
      <c r="A85" s="17" t="s">
        <v>4542</v>
      </c>
      <c r="B85" s="34" t="s">
        <v>5734</v>
      </c>
      <c r="C85" s="35">
        <f>'C12.6'!H46</f>
        <v>0</v>
      </c>
      <c r="D85" s="500"/>
      <c r="E85" s="33"/>
    </row>
    <row r="86" spans="1:5" hidden="1" x14ac:dyDescent="0.25">
      <c r="A86" s="17" t="s">
        <v>4605</v>
      </c>
      <c r="B86" s="34" t="s">
        <v>4606</v>
      </c>
      <c r="C86" s="35">
        <f>'C12.7'!G15</f>
        <v>0</v>
      </c>
      <c r="D86" s="500"/>
      <c r="E86" s="33"/>
    </row>
    <row r="87" spans="1:5" hidden="1" x14ac:dyDescent="0.25">
      <c r="A87" s="17" t="s">
        <v>4620</v>
      </c>
      <c r="B87" s="34" t="s">
        <v>4621</v>
      </c>
      <c r="C87" s="35">
        <f>'C12.8'!G27</f>
        <v>0</v>
      </c>
      <c r="D87" s="500"/>
      <c r="E87" s="33"/>
    </row>
    <row r="88" spans="1:5" hidden="1" x14ac:dyDescent="0.25">
      <c r="A88" s="17" t="s">
        <v>4659</v>
      </c>
      <c r="B88" s="34" t="s">
        <v>4660</v>
      </c>
      <c r="C88" s="35">
        <f>'C12.9'!F20</f>
        <v>0</v>
      </c>
      <c r="D88" s="500"/>
      <c r="E88" s="33"/>
    </row>
    <row r="89" spans="1:5" hidden="1" x14ac:dyDescent="0.25">
      <c r="A89" s="17" t="s">
        <v>4685</v>
      </c>
      <c r="B89" s="34" t="s">
        <v>4686</v>
      </c>
      <c r="C89" s="35">
        <f>'C12.10'!F15</f>
        <v>0</v>
      </c>
      <c r="D89" s="500"/>
      <c r="E89" s="33"/>
    </row>
    <row r="90" spans="1:5" hidden="1" x14ac:dyDescent="0.25">
      <c r="A90" s="17" t="s">
        <v>4702</v>
      </c>
      <c r="B90" s="34" t="s">
        <v>4703</v>
      </c>
      <c r="C90" s="35">
        <f>'C12.11'!F14</f>
        <v>0</v>
      </c>
      <c r="D90" s="500"/>
      <c r="E90" s="33"/>
    </row>
    <row r="91" spans="1:5" hidden="1" x14ac:dyDescent="0.25">
      <c r="A91" s="17" t="s">
        <v>4705</v>
      </c>
      <c r="B91" s="34" t="s">
        <v>4706</v>
      </c>
      <c r="C91" s="37">
        <f>'C12.12'!G18</f>
        <v>0</v>
      </c>
      <c r="D91" s="500"/>
      <c r="E91" s="33"/>
    </row>
    <row r="92" spans="1:5" hidden="1" x14ac:dyDescent="0.25">
      <c r="A92" s="36"/>
      <c r="B92" s="34"/>
      <c r="C92" s="33">
        <f>SUM(C80:C91)</f>
        <v>0</v>
      </c>
      <c r="D92" s="500"/>
      <c r="E92" s="33"/>
    </row>
    <row r="93" spans="1:5" ht="13" hidden="1" x14ac:dyDescent="0.25">
      <c r="A93" s="18" t="s">
        <v>5735</v>
      </c>
      <c r="B93" s="34"/>
      <c r="C93" s="35"/>
      <c r="D93" s="500"/>
      <c r="E93" s="33"/>
    </row>
    <row r="94" spans="1:5" hidden="1" x14ac:dyDescent="0.25">
      <c r="A94" s="17" t="s">
        <v>4728</v>
      </c>
      <c r="B94" s="34" t="s">
        <v>4729</v>
      </c>
      <c r="C94" s="35">
        <f>'C13.1'!H90</f>
        <v>0</v>
      </c>
      <c r="D94" s="500"/>
      <c r="E94" s="33"/>
    </row>
    <row r="95" spans="1:5" hidden="1" x14ac:dyDescent="0.25">
      <c r="A95" s="17" t="s">
        <v>4872</v>
      </c>
      <c r="B95" s="34" t="s">
        <v>4873</v>
      </c>
      <c r="C95" s="35">
        <f>'C13.2'!G20</f>
        <v>0</v>
      </c>
      <c r="D95" s="500"/>
      <c r="E95" s="33"/>
    </row>
    <row r="96" spans="1:5" hidden="1" x14ac:dyDescent="0.25">
      <c r="A96" s="17" t="s">
        <v>4898</v>
      </c>
      <c r="B96" s="34" t="s">
        <v>4899</v>
      </c>
      <c r="C96" s="35">
        <f>'C13.3'!H19</f>
        <v>0</v>
      </c>
      <c r="D96" s="500"/>
      <c r="E96" s="33"/>
    </row>
    <row r="97" spans="1:5" hidden="1" x14ac:dyDescent="0.25">
      <c r="A97" s="17" t="s">
        <v>4915</v>
      </c>
      <c r="B97" s="34" t="s">
        <v>4916</v>
      </c>
      <c r="C97" s="35">
        <f>'C13.4'!H58</f>
        <v>0</v>
      </c>
      <c r="D97" s="500"/>
      <c r="E97" s="33"/>
    </row>
    <row r="98" spans="1:5" hidden="1" x14ac:dyDescent="0.25">
      <c r="A98" s="17" t="s">
        <v>4990</v>
      </c>
      <c r="B98" s="34" t="s">
        <v>4991</v>
      </c>
      <c r="C98" s="35">
        <f>'C13.5'!G18</f>
        <v>0</v>
      </c>
      <c r="D98" s="500"/>
      <c r="E98" s="33"/>
    </row>
    <row r="99" spans="1:5" hidden="1" x14ac:dyDescent="0.25">
      <c r="A99" s="17" t="s">
        <v>5009</v>
      </c>
      <c r="B99" s="34" t="s">
        <v>5010</v>
      </c>
      <c r="C99" s="35">
        <f>'C13.6'!G20</f>
        <v>0</v>
      </c>
      <c r="D99" s="500"/>
      <c r="E99" s="33"/>
    </row>
    <row r="100" spans="1:5" hidden="1" x14ac:dyDescent="0.25">
      <c r="A100" s="17" t="s">
        <v>5035</v>
      </c>
      <c r="B100" s="34" t="s">
        <v>5036</v>
      </c>
      <c r="C100" s="35"/>
      <c r="D100" s="500"/>
      <c r="E100" s="33"/>
    </row>
    <row r="101" spans="1:5" hidden="1" x14ac:dyDescent="0.25">
      <c r="A101" s="17" t="s">
        <v>5099</v>
      </c>
      <c r="B101" s="34" t="s">
        <v>5100</v>
      </c>
      <c r="C101" s="35">
        <f>'C13.8'!H42</f>
        <v>0</v>
      </c>
      <c r="D101" s="500"/>
      <c r="E101" s="33"/>
    </row>
    <row r="102" spans="1:5" hidden="1" x14ac:dyDescent="0.25">
      <c r="A102" s="17" t="s">
        <v>5162</v>
      </c>
      <c r="B102" s="34" t="s">
        <v>5163</v>
      </c>
      <c r="C102" s="35">
        <f>'C13.9'!H24</f>
        <v>0</v>
      </c>
      <c r="D102" s="500"/>
      <c r="E102" s="33"/>
    </row>
    <row r="103" spans="1:5" hidden="1" x14ac:dyDescent="0.25">
      <c r="A103" s="17" t="s">
        <v>5183</v>
      </c>
      <c r="B103" s="34" t="s">
        <v>5184</v>
      </c>
      <c r="C103" s="35">
        <f>'C13.10_Painting of minor struc'!G18</f>
        <v>0</v>
      </c>
      <c r="D103" s="500"/>
      <c r="E103" s="33"/>
    </row>
    <row r="104" spans="1:5" hidden="1" x14ac:dyDescent="0.25">
      <c r="A104" s="17" t="s">
        <v>5198</v>
      </c>
      <c r="B104" s="34" t="s">
        <v>5199</v>
      </c>
      <c r="C104" s="35">
        <f>'C13.11'!G10</f>
        <v>0</v>
      </c>
      <c r="D104" s="500"/>
      <c r="E104" s="33"/>
    </row>
    <row r="105" spans="1:5" hidden="1" x14ac:dyDescent="0.25">
      <c r="A105" s="17" t="s">
        <v>5204</v>
      </c>
      <c r="B105" s="34" t="s">
        <v>5205</v>
      </c>
      <c r="C105" s="35">
        <f>'C13.12'!G11</f>
        <v>0</v>
      </c>
      <c r="D105" s="500"/>
      <c r="E105" s="33"/>
    </row>
    <row r="106" spans="1:5" hidden="1" x14ac:dyDescent="0.25">
      <c r="A106" s="17" t="s">
        <v>5211</v>
      </c>
      <c r="B106" s="34" t="s">
        <v>5212</v>
      </c>
      <c r="C106" s="35">
        <f>'C13.13'!G36</f>
        <v>0</v>
      </c>
      <c r="D106" s="500"/>
      <c r="E106" s="33"/>
    </row>
    <row r="107" spans="1:5" hidden="1" x14ac:dyDescent="0.25">
      <c r="A107" s="17" t="s">
        <v>5265</v>
      </c>
      <c r="B107" s="34" t="s">
        <v>5266</v>
      </c>
      <c r="C107" s="37">
        <f>'C13.14'!I13</f>
        <v>0</v>
      </c>
      <c r="D107" s="500"/>
      <c r="E107" s="33"/>
    </row>
    <row r="108" spans="1:5" hidden="1" x14ac:dyDescent="0.25">
      <c r="A108" s="36"/>
      <c r="B108" s="34"/>
      <c r="C108" s="33">
        <f>SUM(C94:C107)</f>
        <v>0</v>
      </c>
      <c r="D108" s="500"/>
      <c r="E108" s="33"/>
    </row>
    <row r="109" spans="1:5" ht="13" hidden="1" x14ac:dyDescent="0.25">
      <c r="A109" s="18" t="s">
        <v>5736</v>
      </c>
      <c r="B109" s="18"/>
      <c r="C109" s="35"/>
      <c r="D109" s="500"/>
      <c r="E109" s="33"/>
    </row>
    <row r="110" spans="1:5" hidden="1" x14ac:dyDescent="0.25">
      <c r="A110" s="17" t="s">
        <v>5268</v>
      </c>
      <c r="B110" s="34" t="s">
        <v>5269</v>
      </c>
      <c r="C110" s="35">
        <f>'C14.1'!I29</f>
        <v>0</v>
      </c>
      <c r="D110" s="500"/>
      <c r="E110" s="33"/>
    </row>
    <row r="111" spans="1:5" ht="25" hidden="1" x14ac:dyDescent="0.25">
      <c r="A111" s="17" t="s">
        <v>5306</v>
      </c>
      <c r="B111" s="34" t="s">
        <v>5307</v>
      </c>
      <c r="C111" s="35">
        <f>'C14.2'!G28</f>
        <v>0</v>
      </c>
      <c r="D111" s="500"/>
      <c r="E111" s="33"/>
    </row>
    <row r="112" spans="1:5" hidden="1" x14ac:dyDescent="0.25">
      <c r="A112" s="17" t="s">
        <v>5341</v>
      </c>
      <c r="B112" s="34" t="s">
        <v>5342</v>
      </c>
      <c r="C112" s="35">
        <f>'C14.3'!G21</f>
        <v>0</v>
      </c>
      <c r="D112" s="500"/>
      <c r="E112" s="33"/>
    </row>
    <row r="113" spans="1:8" hidden="1" x14ac:dyDescent="0.25">
      <c r="A113" s="17" t="s">
        <v>5366</v>
      </c>
      <c r="B113" s="34" t="s">
        <v>5367</v>
      </c>
      <c r="C113" s="35">
        <f>'C14.4'!H27</f>
        <v>0</v>
      </c>
      <c r="D113" s="500"/>
      <c r="E113" s="33"/>
    </row>
    <row r="114" spans="1:8" hidden="1" x14ac:dyDescent="0.25">
      <c r="A114" s="17" t="s">
        <v>5392</v>
      </c>
      <c r="B114" s="34" t="s">
        <v>5393</v>
      </c>
      <c r="C114" s="35">
        <f>'C14.5'!G24</f>
        <v>0</v>
      </c>
      <c r="D114" s="500"/>
      <c r="E114" s="33"/>
    </row>
    <row r="115" spans="1:8" hidden="1" x14ac:dyDescent="0.25">
      <c r="A115" s="17" t="s">
        <v>5426</v>
      </c>
      <c r="B115" s="34" t="s">
        <v>5427</v>
      </c>
      <c r="C115" s="35">
        <f>'C14.6'!G15</f>
        <v>0</v>
      </c>
      <c r="D115" s="500"/>
      <c r="E115" s="33"/>
    </row>
    <row r="116" spans="1:8" hidden="1" x14ac:dyDescent="0.25">
      <c r="A116" s="17" t="s">
        <v>5442</v>
      </c>
      <c r="B116" s="34" t="s">
        <v>5443</v>
      </c>
      <c r="C116" s="35">
        <f>'C14.7'!G12</f>
        <v>0</v>
      </c>
      <c r="D116" s="500"/>
      <c r="E116" s="33"/>
    </row>
    <row r="117" spans="1:8" hidden="1" x14ac:dyDescent="0.25">
      <c r="A117" s="17" t="s">
        <v>5452</v>
      </c>
      <c r="B117" s="34" t="s">
        <v>5453</v>
      </c>
      <c r="C117" s="35">
        <f>'C14.8'!G23</f>
        <v>0</v>
      </c>
      <c r="D117" s="500"/>
      <c r="E117" s="33"/>
    </row>
    <row r="118" spans="1:8" hidden="1" x14ac:dyDescent="0.25">
      <c r="A118" s="17" t="s">
        <v>5484</v>
      </c>
      <c r="B118" s="34" t="s">
        <v>5485</v>
      </c>
      <c r="C118" s="35">
        <f>'C14.9'!G41</f>
        <v>0</v>
      </c>
      <c r="D118" s="500"/>
      <c r="E118" s="33"/>
    </row>
    <row r="119" spans="1:8" hidden="1" x14ac:dyDescent="0.25">
      <c r="A119" s="17" t="s">
        <v>5545</v>
      </c>
      <c r="B119" s="34" t="s">
        <v>5546</v>
      </c>
      <c r="C119" s="35">
        <f>'C14.10'!G15</f>
        <v>0</v>
      </c>
      <c r="D119" s="500"/>
      <c r="E119" s="33"/>
    </row>
    <row r="120" spans="1:8" hidden="1" x14ac:dyDescent="0.25">
      <c r="A120" s="17" t="s">
        <v>5561</v>
      </c>
      <c r="B120" s="34" t="s">
        <v>5562</v>
      </c>
      <c r="C120" s="37">
        <f>'C14.11'!G10</f>
        <v>0</v>
      </c>
      <c r="D120" s="500"/>
      <c r="E120" s="33"/>
    </row>
    <row r="121" spans="1:8" hidden="1" x14ac:dyDescent="0.25">
      <c r="A121" s="36"/>
      <c r="B121" s="34"/>
      <c r="C121" s="33">
        <f>SUM(C110:C120)</f>
        <v>0</v>
      </c>
      <c r="D121" s="500"/>
      <c r="E121" s="33"/>
    </row>
    <row r="122" spans="1:8" ht="13" x14ac:dyDescent="0.25">
      <c r="A122" s="18" t="s">
        <v>5737</v>
      </c>
      <c r="B122" s="18"/>
      <c r="C122" s="35"/>
      <c r="D122" s="500"/>
      <c r="E122" s="33"/>
    </row>
    <row r="123" spans="1:8" x14ac:dyDescent="0.25">
      <c r="A123" s="17" t="s">
        <v>5567</v>
      </c>
      <c r="B123" s="34" t="s">
        <v>5568</v>
      </c>
      <c r="C123" s="37">
        <f>'C20.1_Testing Materials '!I36</f>
        <v>0</v>
      </c>
      <c r="D123" s="500"/>
      <c r="E123" s="33"/>
    </row>
    <row r="124" spans="1:8" x14ac:dyDescent="0.25">
      <c r="A124" s="36"/>
      <c r="B124" s="34"/>
      <c r="C124" s="33">
        <f>SUM(C123)</f>
        <v>0</v>
      </c>
      <c r="D124" s="500"/>
      <c r="E124" s="33"/>
      <c r="H124" s="12"/>
    </row>
    <row r="125" spans="1:8" ht="13" customHeight="1" x14ac:dyDescent="0.25">
      <c r="A125" s="506"/>
      <c r="B125" s="506"/>
      <c r="C125" s="506"/>
      <c r="D125" s="506"/>
      <c r="E125" s="33"/>
    </row>
    <row r="126" spans="1:8" ht="13" x14ac:dyDescent="0.25">
      <c r="A126" s="506"/>
      <c r="B126" s="506"/>
      <c r="C126" s="506"/>
      <c r="D126" s="500"/>
      <c r="E126" s="33"/>
    </row>
    <row r="127" spans="1:8" ht="13" x14ac:dyDescent="0.25">
      <c r="A127" s="506"/>
      <c r="B127" s="506"/>
      <c r="C127" s="506"/>
      <c r="D127" s="500"/>
      <c r="E127" s="33"/>
    </row>
    <row r="128" spans="1:8" x14ac:dyDescent="0.25">
      <c r="B128" s="17"/>
      <c r="D128" s="500"/>
      <c r="E128" s="33"/>
    </row>
    <row r="129" spans="2:5" ht="13" x14ac:dyDescent="0.25">
      <c r="B129" s="18" t="s">
        <v>5738</v>
      </c>
      <c r="C129" s="19">
        <f>SUM(C13+C19+C24+C31+C38+C42+C50+C61+C64+C67+C78+C92+C108+C121+C124+C127)</f>
        <v>150000</v>
      </c>
      <c r="D129" s="500"/>
      <c r="E129" s="33"/>
    </row>
    <row r="130" spans="2:5" x14ac:dyDescent="0.25">
      <c r="B130" s="17"/>
    </row>
    <row r="131" spans="2:5" ht="13" x14ac:dyDescent="0.25">
      <c r="B131" s="18" t="s">
        <v>5739</v>
      </c>
    </row>
    <row r="132" spans="2:5" x14ac:dyDescent="0.25">
      <c r="B132" s="17" t="s">
        <v>5740</v>
      </c>
      <c r="C132" s="19">
        <f>C129*0.15</f>
        <v>22500</v>
      </c>
      <c r="D132" s="17"/>
    </row>
    <row r="133" spans="2:5" x14ac:dyDescent="0.25">
      <c r="B133" s="17"/>
    </row>
    <row r="134" spans="2:5" ht="13" x14ac:dyDescent="0.25">
      <c r="B134" s="39" t="s">
        <v>5741</v>
      </c>
      <c r="C134" s="20">
        <f>C129+C132</f>
        <v>172500</v>
      </c>
    </row>
    <row r="135" spans="2:5" x14ac:dyDescent="0.25">
      <c r="B135" s="17"/>
    </row>
    <row r="136" spans="2:5" x14ac:dyDescent="0.25">
      <c r="B136" s="17"/>
    </row>
    <row r="137" spans="2:5" x14ac:dyDescent="0.25">
      <c r="B137" s="17"/>
    </row>
    <row r="138" spans="2:5" x14ac:dyDescent="0.25">
      <c r="B138" s="17"/>
    </row>
    <row r="139" spans="2:5" x14ac:dyDescent="0.25">
      <c r="B139" s="17"/>
    </row>
    <row r="140" spans="2:5" x14ac:dyDescent="0.25">
      <c r="B140" s="38" t="s">
        <v>5742</v>
      </c>
    </row>
    <row r="141" spans="2:5" x14ac:dyDescent="0.25">
      <c r="B141" s="17"/>
    </row>
  </sheetData>
  <sheetProtection algorithmName="SHA-512" hashValue="2knIUQa2kaEsPw305qv9SR3MZ6sm+yq1AkE1ll3Wjj9cz8eeTC9qIlDscYvZNBEjWqtomp6woTVL1PF7fn7H0w==" saltValue="WcPIEmEliiBBnI2wCjSqLQ==" spinCount="100000" sheet="1" objects="1" scenarios="1" selectLockedCells="1"/>
  <mergeCells count="1">
    <mergeCell ref="A4:B4"/>
  </mergeCells>
  <pageMargins left="0.7" right="0.7" top="0.75" bottom="0.75" header="0.3" footer="0.3"/>
  <pageSetup scale="39" orientation="portrait" r:id="rId1"/>
  <headerFooter>
    <oddHeader>&amp;C&amp;"Calibri"&amp;10&amp;K000000 Confidential&amp;1#_x000D_</oddHeader>
    <oddFooter>&amp;R_x000D_&amp;1#&amp;"Calibri"&amp;10&amp;K000000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6f9d701-791d-4fe2-9d6e-c3bd7ab6a488" xsi:nil="true"/>
    <lcf76f155ced4ddcb4097134ff3c332f xmlns="654e61d9-0c80-47b3-a5ba-71483a743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304F18F95F95447888F46103C76DB0D" ma:contentTypeVersion="18" ma:contentTypeDescription="Create a new document." ma:contentTypeScope="" ma:versionID="b30f197f3a93d75f2dcb8f809c5a467c">
  <xsd:schema xmlns:xsd="http://www.w3.org/2001/XMLSchema" xmlns:xs="http://www.w3.org/2001/XMLSchema" xmlns:p="http://schemas.microsoft.com/office/2006/metadata/properties" xmlns:ns2="654e61d9-0c80-47b3-a5ba-71483a74345a" xmlns:ns3="56f9d701-791d-4fe2-9d6e-c3bd7ab6a488" targetNamespace="http://schemas.microsoft.com/office/2006/metadata/properties" ma:root="true" ma:fieldsID="ba19cef465a1e79e17fa1941bc1c8af7" ns2:_="" ns3:_="">
    <xsd:import namespace="654e61d9-0c80-47b3-a5ba-71483a74345a"/>
    <xsd:import namespace="56f9d701-791d-4fe2-9d6e-c3bd7ab6a48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4e61d9-0c80-47b3-a5ba-71483a743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5682615-7eba-4d17-b656-b278fd6806b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f9d701-791d-4fe2-9d6e-c3bd7ab6a48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8bcb69c-f80c-4482-ac69-4fb65aa67c6c}" ma:internalName="TaxCatchAll" ma:showField="CatchAllData" ma:web="56f9d701-791d-4fe2-9d6e-c3bd7ab6a4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A842BC-0165-49B7-AB9F-B4A708D577A6}">
  <ds:schemaRefs>
    <ds:schemaRef ds:uri="http://www.w3.org/XML/1998/namespace"/>
    <ds:schemaRef ds:uri="56f9d701-791d-4fe2-9d6e-c3bd7ab6a488"/>
    <ds:schemaRef ds:uri="http://purl.org/dc/terms/"/>
    <ds:schemaRef ds:uri="http://schemas.microsoft.com/office/2006/metadata/propertie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654e61d9-0c80-47b3-a5ba-71483a74345a"/>
    <ds:schemaRef ds:uri="http://purl.org/dc/dcmitype/"/>
  </ds:schemaRefs>
</ds:datastoreItem>
</file>

<file path=customXml/itemProps2.xml><?xml version="1.0" encoding="utf-8"?>
<ds:datastoreItem xmlns:ds="http://schemas.openxmlformats.org/officeDocument/2006/customXml" ds:itemID="{20C19E19-5191-402F-A35B-7B9F3BBA210F}">
  <ds:schemaRefs>
    <ds:schemaRef ds:uri="http://schemas.microsoft.com/sharepoint/v3/contenttype/forms"/>
  </ds:schemaRefs>
</ds:datastoreItem>
</file>

<file path=customXml/itemProps3.xml><?xml version="1.0" encoding="utf-8"?>
<ds:datastoreItem xmlns:ds="http://schemas.openxmlformats.org/officeDocument/2006/customXml" ds:itemID="{D2B53274-98A6-47C9-BC91-BB4FB16773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4e61d9-0c80-47b3-a5ba-71483a74345a"/>
    <ds:schemaRef ds:uri="56f9d701-791d-4fe2-9d6e-c3bd7ab6a4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92</vt:i4>
      </vt:variant>
      <vt:variant>
        <vt:lpstr>Named Ranges</vt:lpstr>
      </vt:variant>
      <vt:variant>
        <vt:i4>110</vt:i4>
      </vt:variant>
    </vt:vector>
  </HeadingPairs>
  <TitlesOfParts>
    <vt:vector size="202" baseType="lpstr">
      <vt:lpstr>C1.2_Gen Requirements</vt:lpstr>
      <vt:lpstr>C1.3_Estab &amp; Obligations</vt:lpstr>
      <vt:lpstr>C1.4_Facilities for the Eng</vt:lpstr>
      <vt:lpstr>C1.7</vt:lpstr>
      <vt:lpstr>C1.5_Traffic Accom</vt:lpstr>
      <vt:lpstr>C1.6_Clearing</vt:lpstr>
      <vt:lpstr>C2.1_Services</vt:lpstr>
      <vt:lpstr>C2.2</vt:lpstr>
      <vt:lpstr>C2.3</vt:lpstr>
      <vt:lpstr>C2.4</vt:lpstr>
      <vt:lpstr>C3.1_Drains</vt:lpstr>
      <vt:lpstr>C3.2_Culverts</vt:lpstr>
      <vt:lpstr>C3.3_Concrete kerb</vt:lpstr>
      <vt:lpstr>C4.1</vt:lpstr>
      <vt:lpstr>C4.2</vt:lpstr>
      <vt:lpstr>C4.3_Existing road mat</vt:lpstr>
      <vt:lpstr>C4.4_COMMERCIAL MATERIALS</vt:lpstr>
      <vt:lpstr>C4.5</vt:lpstr>
      <vt:lpstr>C5.1</vt:lpstr>
      <vt:lpstr>C5.2</vt:lpstr>
      <vt:lpstr>C5.3</vt:lpstr>
      <vt:lpstr>C5.4_Stab</vt:lpstr>
      <vt:lpstr>C5.5_Rec Pav</vt:lpstr>
      <vt:lpstr>C6.1</vt:lpstr>
      <vt:lpstr>C6.2_Block paving</vt:lpstr>
      <vt:lpstr>C7.1</vt:lpstr>
      <vt:lpstr>C7.2</vt:lpstr>
      <vt:lpstr>C7.3</vt:lpstr>
      <vt:lpstr>C7.4</vt:lpstr>
      <vt:lpstr>C7.5</vt:lpstr>
      <vt:lpstr>C7.6</vt:lpstr>
      <vt:lpstr>C8.1_Prime coat</vt:lpstr>
      <vt:lpstr>C8.2</vt:lpstr>
      <vt:lpstr>C8.3_Texture Treatment</vt:lpstr>
      <vt:lpstr>C8.4_Rut correction</vt:lpstr>
      <vt:lpstr>C8.5_Standard Crack Sealing</vt:lpstr>
      <vt:lpstr>C8.6_Geosynthetic CS</vt:lpstr>
      <vt:lpstr>C8.7</vt:lpstr>
      <vt:lpstr>Repairs</vt:lpstr>
      <vt:lpstr>C8.8_Patching&amp;Edge Break</vt:lpstr>
      <vt:lpstr>C8.9</vt:lpstr>
      <vt:lpstr>C10.1_Surface Treatments</vt:lpstr>
      <vt:lpstr>C11.1</vt:lpstr>
      <vt:lpstr>C9.1_Asphalt layer</vt:lpstr>
      <vt:lpstr>C11.2</vt:lpstr>
      <vt:lpstr>C11.3</vt:lpstr>
      <vt:lpstr>C11.4</vt:lpstr>
      <vt:lpstr>C11.5</vt:lpstr>
      <vt:lpstr>C11.6</vt:lpstr>
      <vt:lpstr>C11.7_Road Markings</vt:lpstr>
      <vt:lpstr>C11.8</vt:lpstr>
      <vt:lpstr>C11.9_Finishing the Road</vt:lpstr>
      <vt:lpstr>C12.1</vt:lpstr>
      <vt:lpstr>C12.2</vt:lpstr>
      <vt:lpstr>C12.3</vt:lpstr>
      <vt:lpstr>C12.4</vt:lpstr>
      <vt:lpstr>C12.5</vt:lpstr>
      <vt:lpstr>C12.6</vt:lpstr>
      <vt:lpstr>C12.7</vt:lpstr>
      <vt:lpstr>C12.8</vt:lpstr>
      <vt:lpstr>C12.9</vt:lpstr>
      <vt:lpstr>C12.10</vt:lpstr>
      <vt:lpstr>C12.11</vt:lpstr>
      <vt:lpstr>C12.12</vt:lpstr>
      <vt:lpstr>C13.1</vt:lpstr>
      <vt:lpstr>C13.2</vt:lpstr>
      <vt:lpstr>C13.3</vt:lpstr>
      <vt:lpstr>C13.4</vt:lpstr>
      <vt:lpstr>C13.5</vt:lpstr>
      <vt:lpstr>C13.6</vt:lpstr>
      <vt:lpstr>C13.7_Joints</vt:lpstr>
      <vt:lpstr>C13.8</vt:lpstr>
      <vt:lpstr>C13.9</vt:lpstr>
      <vt:lpstr>C13.10_Painting of minor struc</vt:lpstr>
      <vt:lpstr>C13.11</vt:lpstr>
      <vt:lpstr>C13.12</vt:lpstr>
      <vt:lpstr>C13.13</vt:lpstr>
      <vt:lpstr>C13.14</vt:lpstr>
      <vt:lpstr>C14.1</vt:lpstr>
      <vt:lpstr>C14.2</vt:lpstr>
      <vt:lpstr>C14.3</vt:lpstr>
      <vt:lpstr>C14.4</vt:lpstr>
      <vt:lpstr>C14.5</vt:lpstr>
      <vt:lpstr>C14.6</vt:lpstr>
      <vt:lpstr>C14.7</vt:lpstr>
      <vt:lpstr>C14.8</vt:lpstr>
      <vt:lpstr>C14.9</vt:lpstr>
      <vt:lpstr>C14.10</vt:lpstr>
      <vt:lpstr>C14.11</vt:lpstr>
      <vt:lpstr>C20.1_Testing Materials </vt:lpstr>
      <vt:lpstr>Sect D - D1000</vt:lpstr>
      <vt:lpstr>Summary of Pricing</vt:lpstr>
      <vt:lpstr>C12.2!_Hlk13737046</vt:lpstr>
      <vt:lpstr>C12.2!_Hlk13737072</vt:lpstr>
      <vt:lpstr>'C1.4_Facilities for the Eng'!_Ref461368450</vt:lpstr>
      <vt:lpstr>'C1.5_Traffic Accom'!_Ref461368450</vt:lpstr>
      <vt:lpstr>C1.6_Clearing!_Ref461368450</vt:lpstr>
      <vt:lpstr>C1.7!_Ref461368450</vt:lpstr>
      <vt:lpstr>C2.1_Services!_Ref461368450</vt:lpstr>
      <vt:lpstr>C2.2!_Ref461368450</vt:lpstr>
      <vt:lpstr>C2.3!_Ref461368450</vt:lpstr>
      <vt:lpstr>C2.4!_Ref461368450</vt:lpstr>
      <vt:lpstr>C3.1_Drains!_Ref461368450</vt:lpstr>
      <vt:lpstr>C3.2_Culverts!_Ref461368450</vt:lpstr>
      <vt:lpstr>'C3.3_Concrete kerb'!_Ref461368450</vt:lpstr>
      <vt:lpstr>'C1.4_Facilities for the Eng'!_Ref461372205</vt:lpstr>
      <vt:lpstr>'C1.4_Facilities for the Eng'!_Ref461373091</vt:lpstr>
      <vt:lpstr>'C1.4_Facilities for the Eng'!_Ref461373150</vt:lpstr>
      <vt:lpstr>'Summary of Pricing'!_Toc391906137</vt:lpstr>
      <vt:lpstr>'Summary of Pricing'!_Toc407010575</vt:lpstr>
      <vt:lpstr>'Summary of Pricing'!_Toc42260028</vt:lpstr>
      <vt:lpstr>'C1.2_Gen Requirements'!Print_Area</vt:lpstr>
      <vt:lpstr>'C1.3_Estab &amp; Obligations'!Print_Area</vt:lpstr>
      <vt:lpstr>'C1.4_Facilities for the Eng'!Print_Area</vt:lpstr>
      <vt:lpstr>'C1.5_Traffic Accom'!Print_Area</vt:lpstr>
      <vt:lpstr>C1.6_Clearing!Print_Area</vt:lpstr>
      <vt:lpstr>C1.7!Print_Area</vt:lpstr>
      <vt:lpstr>'C10.1_Surface Treatments'!Print_Area</vt:lpstr>
      <vt:lpstr>C11.1!Print_Area</vt:lpstr>
      <vt:lpstr>C11.2!Print_Area</vt:lpstr>
      <vt:lpstr>C11.3!Print_Area</vt:lpstr>
      <vt:lpstr>C11.4!Print_Area</vt:lpstr>
      <vt:lpstr>C11.5!Print_Area</vt:lpstr>
      <vt:lpstr>C11.6!Print_Area</vt:lpstr>
      <vt:lpstr>'C11.7_Road Markings'!Print_Area</vt:lpstr>
      <vt:lpstr>C11.8!Print_Area</vt:lpstr>
      <vt:lpstr>'C11.9_Finishing the Road'!Print_Area</vt:lpstr>
      <vt:lpstr>C12.1!Print_Area</vt:lpstr>
      <vt:lpstr>C12.10!Print_Area</vt:lpstr>
      <vt:lpstr>C12.11!Print_Area</vt:lpstr>
      <vt:lpstr>C12.12!Print_Area</vt:lpstr>
      <vt:lpstr>C12.2!Print_Area</vt:lpstr>
      <vt:lpstr>C12.3!Print_Area</vt:lpstr>
      <vt:lpstr>C12.4!Print_Area</vt:lpstr>
      <vt:lpstr>C12.5!Print_Area</vt:lpstr>
      <vt:lpstr>C12.6!Print_Area</vt:lpstr>
      <vt:lpstr>C12.7!Print_Area</vt:lpstr>
      <vt:lpstr>C12.8!Print_Area</vt:lpstr>
      <vt:lpstr>C12.9!Print_Area</vt:lpstr>
      <vt:lpstr>C13.1!Print_Area</vt:lpstr>
      <vt:lpstr>'C13.10_Painting of minor struc'!Print_Area</vt:lpstr>
      <vt:lpstr>C13.11!Print_Area</vt:lpstr>
      <vt:lpstr>C13.12!Print_Area</vt:lpstr>
      <vt:lpstr>C13.13!Print_Area</vt:lpstr>
      <vt:lpstr>C13.14!Print_Area</vt:lpstr>
      <vt:lpstr>C13.2!Print_Area</vt:lpstr>
      <vt:lpstr>C13.3!Print_Area</vt:lpstr>
      <vt:lpstr>C13.4!Print_Area</vt:lpstr>
      <vt:lpstr>C13.5!Print_Area</vt:lpstr>
      <vt:lpstr>C13.6!Print_Area</vt:lpstr>
      <vt:lpstr>C13.7_Joints!Print_Area</vt:lpstr>
      <vt:lpstr>C13.8!Print_Area</vt:lpstr>
      <vt:lpstr>C13.9!Print_Area</vt:lpstr>
      <vt:lpstr>C14.1!Print_Area</vt:lpstr>
      <vt:lpstr>C14.10!Print_Area</vt:lpstr>
      <vt:lpstr>C14.11!Print_Area</vt:lpstr>
      <vt:lpstr>C14.2!Print_Area</vt:lpstr>
      <vt:lpstr>C14.3!Print_Area</vt:lpstr>
      <vt:lpstr>C14.4!Print_Area</vt:lpstr>
      <vt:lpstr>C14.5!Print_Area</vt:lpstr>
      <vt:lpstr>C14.6!Print_Area</vt:lpstr>
      <vt:lpstr>C14.7!Print_Area</vt:lpstr>
      <vt:lpstr>C14.8!Print_Area</vt:lpstr>
      <vt:lpstr>C14.9!Print_Area</vt:lpstr>
      <vt:lpstr>C2.1_Services!Print_Area</vt:lpstr>
      <vt:lpstr>C2.2!Print_Area</vt:lpstr>
      <vt:lpstr>C2.3!Print_Area</vt:lpstr>
      <vt:lpstr>C2.4!Print_Area</vt:lpstr>
      <vt:lpstr>'C20.1_Testing Materials '!Print_Area</vt:lpstr>
      <vt:lpstr>C3.1_Drains!Print_Area</vt:lpstr>
      <vt:lpstr>C3.2_Culverts!Print_Area</vt:lpstr>
      <vt:lpstr>'C3.3_Concrete kerb'!Print_Area</vt:lpstr>
      <vt:lpstr>C4.1!Print_Area</vt:lpstr>
      <vt:lpstr>C4.2!Print_Area</vt:lpstr>
      <vt:lpstr>'C4.3_Existing road mat'!Print_Area</vt:lpstr>
      <vt:lpstr>'C4.4_COMMERCIAL MATERIALS'!Print_Area</vt:lpstr>
      <vt:lpstr>C4.5!Print_Area</vt:lpstr>
      <vt:lpstr>C5.1!Print_Area</vt:lpstr>
      <vt:lpstr>C5.2!Print_Area</vt:lpstr>
      <vt:lpstr>C5.3!Print_Area</vt:lpstr>
      <vt:lpstr>C5.4_Stab!Print_Area</vt:lpstr>
      <vt:lpstr>'C5.5_Rec Pav'!Print_Area</vt:lpstr>
      <vt:lpstr>C6.1!Print_Area</vt:lpstr>
      <vt:lpstr>'C6.2_Block paving'!Print_Area</vt:lpstr>
      <vt:lpstr>C7.1!Print_Area</vt:lpstr>
      <vt:lpstr>C7.2!Print_Area</vt:lpstr>
      <vt:lpstr>C7.3!Print_Area</vt:lpstr>
      <vt:lpstr>C7.4!Print_Area</vt:lpstr>
      <vt:lpstr>C7.5!Print_Area</vt:lpstr>
      <vt:lpstr>C7.6!Print_Area</vt:lpstr>
      <vt:lpstr>'C8.1_Prime coat'!Print_Area</vt:lpstr>
      <vt:lpstr>C8.2!Print_Area</vt:lpstr>
      <vt:lpstr>'C8.3_Texture Treatment'!Print_Area</vt:lpstr>
      <vt:lpstr>'C8.4_Rut correction'!Print_Area</vt:lpstr>
      <vt:lpstr>'C8.5_Standard Crack Sealing'!Print_Area</vt:lpstr>
      <vt:lpstr>'C8.6_Geosynthetic CS'!Print_Area</vt:lpstr>
      <vt:lpstr>C8.7!Print_Area</vt:lpstr>
      <vt:lpstr>'C8.8_Patching&amp;Edge Break'!Print_Area</vt:lpstr>
      <vt:lpstr>C8.9!Print_Area</vt:lpstr>
      <vt:lpstr>'C9.1_Asphalt layer'!Print_Area</vt:lpstr>
      <vt:lpstr>'Sect D - D1000'!Print_Area</vt:lpstr>
      <vt:lpstr>'Summary of Pricing'!Print_Area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Corné Roux (ER)</dc:creator>
  <cp:keywords/>
  <dc:description/>
  <cp:lastModifiedBy>Lerato Phalo</cp:lastModifiedBy>
  <cp:revision/>
  <dcterms:created xsi:type="dcterms:W3CDTF">2019-08-01T08:27:18Z</dcterms:created>
  <dcterms:modified xsi:type="dcterms:W3CDTF">2025-10-09T12:47:31Z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0x010100F304F18F95F95447888F46103C76DB0D</vt:lpwstr>
  </property>
  <property fmtid="{D5CDD505-2E9C-101B-9397-08002B2CF9AE}" pid="3" name="MediaServiceImageTags">
    <vt:lpwstr/>
  </property>
  <property fmtid="{D5CDD505-2E9C-101B-9397-08002B2CF9AE}" pid="4" name="MSIP_Label_a11864d1-c16a-45ad-949f-bdea3b8c9e66_Enabled">
    <vt:lpwstr>true</vt:lpwstr>
  </property>
  <property fmtid="{D5CDD505-2E9C-101B-9397-08002B2CF9AE}" pid="5" name="MSIP_Label_a11864d1-c16a-45ad-949f-bdea3b8c9e66_SetDate">
    <vt:lpwstr>2025-05-07T08:54:09Z</vt:lpwstr>
  </property>
  <property fmtid="{D5CDD505-2E9C-101B-9397-08002B2CF9AE}" pid="6" name="MSIP_Label_a11864d1-c16a-45ad-949f-bdea3b8c9e66_Method">
    <vt:lpwstr>Standard</vt:lpwstr>
  </property>
  <property fmtid="{D5CDD505-2E9C-101B-9397-08002B2CF9AE}" pid="7" name="MSIP_Label_a11864d1-c16a-45ad-949f-bdea3b8c9e66_Name">
    <vt:lpwstr>Confidential</vt:lpwstr>
  </property>
  <property fmtid="{D5CDD505-2E9C-101B-9397-08002B2CF9AE}" pid="8" name="MSIP_Label_a11864d1-c16a-45ad-949f-bdea3b8c9e66_SiteId">
    <vt:lpwstr>fb62d46e-e86e-4673-ba82-b27b61d8202b</vt:lpwstr>
  </property>
  <property fmtid="{D5CDD505-2E9C-101B-9397-08002B2CF9AE}" pid="9" name="MSIP_Label_a11864d1-c16a-45ad-949f-bdea3b8c9e66_ActionId">
    <vt:lpwstr>01443ed7-6c91-4824-ad17-4a2130c5f05a</vt:lpwstr>
  </property>
  <property fmtid="{D5CDD505-2E9C-101B-9397-08002B2CF9AE}" pid="10" name="MSIP_Label_a11864d1-c16a-45ad-949f-bdea3b8c9e66_ContentBits">
    <vt:lpwstr>3</vt:lpwstr>
  </property>
  <property fmtid="{D5CDD505-2E9C-101B-9397-08002B2CF9AE}" pid="11" name="MSIP_Label_a11864d1-c16a-45ad-949f-bdea3b8c9e66_Tag">
    <vt:lpwstr>10, 3, 0, 1</vt:lpwstr>
  </property>
</Properties>
</file>