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aveExternalLinkValues="0" defaultThemeVersion="124226"/>
  <mc:AlternateContent xmlns:mc="http://schemas.openxmlformats.org/markup-compatibility/2006">
    <mc:Choice Requires="x15">
      <x15ac:absPath xmlns:x15ac="http://schemas.microsoft.com/office/spreadsheetml/2010/11/ac" url="https://durban-my.sharepoint.com/personal/ziphelele_goba_durban_gov_za/Documents/Documents/Landfills/Lovu Landfill/Lovu Cell 6_WS/"/>
    </mc:Choice>
  </mc:AlternateContent>
  <xr:revisionPtr revIDLastSave="0" documentId="13_ncr:1_{7D8BD361-1B73-4903-B4E4-BDE4D572A2CA}" xr6:coauthVersionLast="47" xr6:coauthVersionMax="47" xr10:uidLastSave="{00000000-0000-0000-0000-000000000000}"/>
  <bookViews>
    <workbookView xWindow="-110" yWindow="-110" windowWidth="19420" windowHeight="10420" tabRatio="666" firstSheet="6" activeTab="10" xr2:uid="{00000000-000D-0000-FFFF-FFFF00000000}"/>
  </bookViews>
  <sheets>
    <sheet name="Tdr Summary" sheetId="38" r:id="rId1"/>
    <sheet name=" Sec.1 Fixed Charge" sheetId="2" r:id="rId2"/>
    <sheet name=" Sec.1Time Related 1.15 - 1.28" sheetId="3" r:id="rId3"/>
    <sheet name="Sec.1 Prov.1.29 - 1.42" sheetId="4" r:id="rId4"/>
    <sheet name=" Sec.2 Site Clearance" sheetId="5" r:id="rId5"/>
    <sheet name="Sec.3 Earth Wks" sheetId="19" r:id="rId6"/>
    <sheet name="Sec.4 Earth Wks Pipes" sheetId="6" r:id="rId7"/>
    <sheet name="Sec.5 Earth Wks. Roads" sheetId="7" r:id="rId8"/>
    <sheet name="  Sec 6 Roads" sheetId="37" r:id="rId9"/>
    <sheet name="Sec.7 Gabions &amp; Pitching" sheetId="8" r:id="rId10"/>
    <sheet name="Sec.8 Conc." sheetId="9" r:id="rId11"/>
    <sheet name="Sec.9 Sewers (1)" sheetId="10" r:id="rId12"/>
    <sheet name="Sec.9 Sewers (2)" sheetId="39" r:id="rId13"/>
    <sheet name="Sec.10 SWD" sheetId="12" r:id="rId14"/>
    <sheet name="Sec.11 Linings" sheetId="13" r:id="rId15"/>
    <sheet name="Sec.11 Dayworks" sheetId="14" r:id="rId16"/>
    <sheet name="Sheet2" sheetId="34" r:id="rId17"/>
  </sheets>
  <definedNames>
    <definedName name="_xlnm.Print_Area" localSheetId="8">'  Sec 6 Roads'!$A$1:$E$21</definedName>
    <definedName name="_xlnm.Print_Area" localSheetId="1">' Sec.1 Fixed Charge'!$A$1:$E$26</definedName>
    <definedName name="_xlnm.Print_Area" localSheetId="2">' Sec.1Time Related 1.15 - 1.28'!$A$1:$E$28</definedName>
    <definedName name="_xlnm.Print_Area" localSheetId="4">' Sec.2 Site Clearance'!$A$1:$E$14</definedName>
    <definedName name="_xlnm.Print_Area" localSheetId="3">'Sec.1 Prov.1.29 - 1.42'!$A$1:$E$35</definedName>
    <definedName name="_xlnm.Print_Area" localSheetId="13">'Sec.10 SWD'!$A$1:$E$21</definedName>
    <definedName name="_xlnm.Print_Area" localSheetId="15">'Sec.11 Dayworks'!$A$1:$E$35</definedName>
    <definedName name="_xlnm.Print_Area" localSheetId="14">'Sec.11 Linings'!$A$1:$E$17</definedName>
    <definedName name="_xlnm.Print_Area" localSheetId="5">'Sec.3 Earth Wks'!$A$1:$E$14</definedName>
    <definedName name="_xlnm.Print_Area" localSheetId="6">'Sec.4 Earth Wks Pipes'!$A$1:$E$25</definedName>
    <definedName name="_xlnm.Print_Area" localSheetId="7">'Sec.5 Earth Wks. Roads'!$A$1:$E$19</definedName>
    <definedName name="_xlnm.Print_Area" localSheetId="9">'Sec.7 Gabions &amp; Pitching'!$A$1:$E$18</definedName>
    <definedName name="_xlnm.Print_Area" localSheetId="10">'Sec.8 Conc.'!$A$1:$E$21</definedName>
    <definedName name="_xlnm.Print_Area" localSheetId="11">'Sec.9 Sewers (1)'!$A$1:$E$34</definedName>
    <definedName name="_xlnm.Print_Area" localSheetId="12">'Sec.9 Sewers (2)'!$A$1:$E$19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7" l="1"/>
  <c r="G11" i="39" l="1"/>
  <c r="G10" i="39"/>
  <c r="G9" i="39"/>
  <c r="G8" i="39"/>
  <c r="A9" i="39"/>
  <c r="A10" i="39" s="1"/>
  <c r="A11" i="39" s="1"/>
  <c r="G25" i="10"/>
  <c r="G17" i="12"/>
  <c r="A13" i="38"/>
  <c r="A14" i="38" s="1"/>
  <c r="A15" i="38" s="1"/>
  <c r="A5" i="13"/>
  <c r="G14" i="8"/>
  <c r="A20" i="10"/>
  <c r="G11" i="37"/>
  <c r="A17" i="9"/>
  <c r="G17" i="9"/>
  <c r="A6" i="9"/>
  <c r="G12" i="5"/>
  <c r="A16" i="38" l="1"/>
  <c r="A17" i="38" s="1"/>
  <c r="A18" i="38" s="1"/>
  <c r="A19" i="38" s="1"/>
  <c r="B9" i="38"/>
  <c r="B8" i="38"/>
  <c r="B7" i="38"/>
  <c r="G10" i="10"/>
  <c r="G16" i="8"/>
  <c r="G15" i="8"/>
  <c r="E19" i="4" l="1"/>
  <c r="G19" i="4" s="1"/>
  <c r="G17" i="37"/>
  <c r="G16" i="37" l="1"/>
  <c r="G14" i="37"/>
  <c r="G10" i="37"/>
  <c r="G9" i="37"/>
  <c r="G8" i="37"/>
  <c r="A8" i="37"/>
  <c r="A9" i="37" s="1"/>
  <c r="A10" i="37" s="1"/>
  <c r="G6" i="37"/>
  <c r="G13" i="8"/>
  <c r="G9" i="13"/>
  <c r="A11" i="37" l="1"/>
  <c r="A14" i="37" s="1"/>
  <c r="A16" i="37" s="1"/>
  <c r="A17" i="37" s="1"/>
  <c r="A18" i="37" s="1"/>
  <c r="G21" i="37"/>
  <c r="E13" i="13" l="1"/>
  <c r="G14" i="9" l="1"/>
  <c r="G13" i="9"/>
  <c r="E33" i="4" l="1"/>
  <c r="G33" i="4" s="1"/>
  <c r="E31" i="4"/>
  <c r="G31" i="4" s="1"/>
  <c r="E29" i="4"/>
  <c r="G29" i="4" s="1"/>
  <c r="G24" i="10"/>
  <c r="G23" i="10"/>
  <c r="G13" i="12" l="1"/>
  <c r="G22" i="10"/>
  <c r="E27" i="4"/>
  <c r="G27" i="4" s="1"/>
  <c r="G26" i="10" l="1"/>
  <c r="G6" i="7" l="1"/>
  <c r="E25" i="4" l="1"/>
  <c r="G25" i="4" s="1"/>
  <c r="G16" i="12" l="1"/>
  <c r="G16" i="9"/>
  <c r="G12" i="9"/>
  <c r="G28" i="14" l="1"/>
  <c r="G21" i="14"/>
  <c r="G19" i="14"/>
  <c r="A20" i="14"/>
  <c r="A21" i="14" s="1"/>
  <c r="A22" i="14" s="1"/>
  <c r="G5" i="13" l="1"/>
  <c r="A6" i="13"/>
  <c r="A7" i="13" s="1"/>
  <c r="A8" i="13" s="1"/>
  <c r="A9" i="13" s="1"/>
  <c r="G21" i="10"/>
  <c r="A21" i="10"/>
  <c r="A22" i="10" s="1"/>
  <c r="G20" i="10"/>
  <c r="G19" i="10"/>
  <c r="G18" i="10"/>
  <c r="G16" i="10"/>
  <c r="G15" i="10"/>
  <c r="G14" i="10"/>
  <c r="G12" i="10"/>
  <c r="G11" i="10"/>
  <c r="G9" i="10"/>
  <c r="A9" i="10"/>
  <c r="G7" i="10"/>
  <c r="G16" i="7"/>
  <c r="A17" i="7"/>
  <c r="G6" i="12"/>
  <c r="E21" i="4"/>
  <c r="G21" i="4" s="1"/>
  <c r="A10" i="10" l="1"/>
  <c r="A11" i="10" s="1"/>
  <c r="A12" i="10" s="1"/>
  <c r="A14" i="10" s="1"/>
  <c r="A15" i="10" s="1"/>
  <c r="A16" i="10" s="1"/>
  <c r="A18" i="10" s="1"/>
  <c r="A23" i="10"/>
  <c r="A24" i="10" s="1"/>
  <c r="A25" i="10" s="1"/>
  <c r="A26" i="10" s="1"/>
  <c r="G28" i="10"/>
  <c r="G6" i="39" s="1"/>
  <c r="G13" i="39" s="1"/>
  <c r="A10" i="13" l="1"/>
  <c r="A11" i="13" s="1"/>
  <c r="G10" i="8"/>
  <c r="G8" i="19"/>
  <c r="A13" i="13" l="1"/>
  <c r="A12" i="13"/>
  <c r="G13" i="13"/>
  <c r="E23" i="4"/>
  <c r="G23" i="4" s="1"/>
  <c r="E17" i="4" l="1"/>
  <c r="G17" i="4" s="1"/>
  <c r="E15" i="4"/>
  <c r="G15" i="4" s="1"/>
  <c r="E13" i="4"/>
  <c r="G13" i="4" s="1"/>
  <c r="E11" i="4"/>
  <c r="G11" i="4" s="1"/>
  <c r="E9" i="4"/>
  <c r="G9" i="4" s="1"/>
  <c r="E7" i="4"/>
  <c r="G7" i="4" s="1"/>
  <c r="G31" i="14" l="1"/>
  <c r="G30" i="14"/>
  <c r="G29" i="14"/>
  <c r="G27" i="14"/>
  <c r="G26" i="14"/>
  <c r="G25" i="14"/>
  <c r="G24" i="14"/>
  <c r="G23" i="14"/>
  <c r="G22" i="14"/>
  <c r="G20" i="14"/>
  <c r="G18" i="14"/>
  <c r="G17" i="14"/>
  <c r="G16" i="14"/>
  <c r="G15" i="14"/>
  <c r="G12" i="14"/>
  <c r="G11" i="14"/>
  <c r="G10" i="14"/>
  <c r="G9" i="14"/>
  <c r="G8" i="14"/>
  <c r="F1" i="14"/>
  <c r="G11" i="13"/>
  <c r="G8" i="13"/>
  <c r="G7" i="13"/>
  <c r="G6" i="13"/>
  <c r="G15" i="12"/>
  <c r="G14" i="12"/>
  <c r="G12" i="12"/>
  <c r="G11" i="12"/>
  <c r="G8" i="12"/>
  <c r="G7" i="12"/>
  <c r="G15" i="9"/>
  <c r="G11" i="9"/>
  <c r="G10" i="9"/>
  <c r="G9" i="9"/>
  <c r="G8" i="9"/>
  <c r="G6" i="9"/>
  <c r="G12" i="8"/>
  <c r="G11" i="8"/>
  <c r="G9" i="8"/>
  <c r="G8" i="8"/>
  <c r="G7" i="8"/>
  <c r="G6" i="8"/>
  <c r="G18" i="7"/>
  <c r="G17" i="7"/>
  <c r="G15" i="7"/>
  <c r="G14" i="7"/>
  <c r="G13" i="7"/>
  <c r="G12" i="7"/>
  <c r="G11" i="7"/>
  <c r="G10" i="7"/>
  <c r="G9" i="7"/>
  <c r="G22" i="6"/>
  <c r="G21" i="6"/>
  <c r="G20" i="6"/>
  <c r="G19" i="6"/>
  <c r="G18" i="6"/>
  <c r="G15" i="6"/>
  <c r="G14" i="6"/>
  <c r="G13" i="6"/>
  <c r="G12" i="6"/>
  <c r="G11" i="6"/>
  <c r="G10" i="6"/>
  <c r="G9" i="6"/>
  <c r="G12" i="19"/>
  <c r="G11" i="19"/>
  <c r="G10" i="19"/>
  <c r="G9" i="19"/>
  <c r="G7" i="19"/>
  <c r="G6" i="19"/>
  <c r="G5" i="19"/>
  <c r="G18" i="8" l="1"/>
  <c r="G28" i="3"/>
  <c r="G35" i="14"/>
  <c r="G21" i="12"/>
  <c r="G21" i="9"/>
  <c r="G25" i="6"/>
  <c r="G14" i="19"/>
  <c r="G11" i="5"/>
  <c r="G10" i="5"/>
  <c r="G9" i="5"/>
  <c r="G8" i="5"/>
  <c r="G7" i="5"/>
  <c r="G14" i="5" l="1"/>
  <c r="G8" i="7" l="1"/>
  <c r="G19" i="7" s="1"/>
  <c r="A6" i="19" l="1"/>
  <c r="A7" i="19" s="1"/>
  <c r="A9" i="19" l="1"/>
  <c r="A10" i="19" s="1"/>
  <c r="A8" i="19"/>
  <c r="A18" i="7"/>
  <c r="A21" i="6" l="1"/>
  <c r="A22" i="6" s="1"/>
  <c r="A14" i="6"/>
  <c r="A15" i="6" s="1"/>
  <c r="A18" i="6" s="1"/>
  <c r="A19" i="6" s="1"/>
  <c r="A8" i="7"/>
  <c r="A9" i="7" s="1"/>
  <c r="A10" i="7" s="1"/>
  <c r="A11" i="7" s="1"/>
  <c r="A12" i="7" s="1"/>
  <c r="A9" i="5"/>
  <c r="A10" i="5" s="1"/>
  <c r="A11" i="5" s="1"/>
  <c r="A12" i="5" s="1"/>
  <c r="E1" i="14"/>
  <c r="E1" i="12"/>
  <c r="E1" i="9"/>
  <c r="E1" i="8"/>
  <c r="E1" i="5"/>
  <c r="E1" i="4"/>
  <c r="E1" i="19"/>
  <c r="A10" i="2"/>
  <c r="A12" i="2" s="1"/>
  <c r="A13" i="2" s="1"/>
  <c r="A14" i="2" s="1"/>
  <c r="A15" i="2" s="1"/>
  <c r="A16" i="2" s="1"/>
  <c r="A17" i="2" s="1"/>
  <c r="A18" i="2" s="1"/>
  <c r="A20" i="2"/>
  <c r="A21" i="2" s="1"/>
  <c r="A22" i="2" s="1"/>
  <c r="A23" i="2" s="1"/>
  <c r="A7" i="3"/>
  <c r="A8" i="3" s="1"/>
  <c r="A10" i="3" s="1"/>
  <c r="A11" i="3" s="1"/>
  <c r="A12" i="3" s="1"/>
  <c r="A13" i="3" s="1"/>
  <c r="A14" i="3" s="1"/>
  <c r="A15" i="3" s="1"/>
  <c r="A16" i="3" s="1"/>
  <c r="A17" i="3" s="1"/>
  <c r="A18" i="3" s="1"/>
  <c r="A19" i="3" s="1"/>
  <c r="A20" i="3" s="1"/>
  <c r="A7" i="4"/>
  <c r="A8" i="4" s="1"/>
  <c r="A9" i="4" s="1"/>
  <c r="A7" i="12"/>
  <c r="A8" i="12" s="1"/>
  <c r="A11" i="12" s="1"/>
  <c r="A9" i="14"/>
  <c r="A10" i="14" s="1"/>
  <c r="A11" i="14" s="1"/>
  <c r="A12" i="14" s="1"/>
  <c r="A15" i="14" s="1"/>
  <c r="A16" i="14" s="1"/>
  <c r="A17" i="14" s="1"/>
  <c r="A18" i="14" s="1"/>
  <c r="A23" i="14"/>
  <c r="A24" i="14" s="1"/>
  <c r="A25" i="14" s="1"/>
  <c r="A26" i="14" s="1"/>
  <c r="A27" i="14" s="1"/>
  <c r="A28" i="14" s="1"/>
  <c r="A29" i="14" s="1"/>
  <c r="A11" i="19"/>
  <c r="A12" i="19" s="1"/>
  <c r="A10" i="6"/>
  <c r="A11" i="6" s="1"/>
  <c r="A12" i="6" s="1"/>
  <c r="A7" i="8"/>
  <c r="A8" i="8" s="1"/>
  <c r="A8" i="9"/>
  <c r="A9" i="9" s="1"/>
  <c r="A10" i="9" s="1"/>
  <c r="A11" i="9" s="1"/>
  <c r="A12" i="9" l="1"/>
  <c r="A10" i="4"/>
  <c r="A11" i="4" s="1"/>
  <c r="A12" i="4" s="1"/>
  <c r="A13" i="4" s="1"/>
  <c r="A14" i="4" s="1"/>
  <c r="A15" i="4" s="1"/>
  <c r="A16" i="4" s="1"/>
  <c r="A17" i="4" s="1"/>
  <c r="A18" i="4" s="1"/>
  <c r="A19" i="4" s="1"/>
  <c r="A9" i="8"/>
  <c r="A11" i="8" s="1"/>
  <c r="A12" i="8" s="1"/>
  <c r="A13" i="8" s="1"/>
  <c r="A14" i="8" s="1"/>
  <c r="A15" i="8" s="1"/>
  <c r="A10" i="8"/>
  <c r="A12" i="12"/>
  <c r="A30" i="14"/>
  <c r="A31" i="14" s="1"/>
  <c r="A32" i="14" s="1"/>
  <c r="A13" i="7"/>
  <c r="A14" i="7" s="1"/>
  <c r="A15" i="7" s="1"/>
  <c r="E1" i="7"/>
  <c r="A13" i="9" l="1"/>
  <c r="A14" i="9" s="1"/>
  <c r="A15" i="9" s="1"/>
  <c r="A13" i="12"/>
  <c r="A14" i="12" s="1"/>
  <c r="A15" i="12" s="1"/>
  <c r="A16" i="12" s="1"/>
  <c r="A22" i="4"/>
  <c r="A23" i="4" s="1"/>
  <c r="A24" i="4" s="1"/>
  <c r="A25" i="4" s="1"/>
  <c r="A26" i="4" s="1"/>
  <c r="A27" i="4" s="1"/>
  <c r="A28" i="4" s="1"/>
  <c r="A29" i="4" s="1"/>
  <c r="A30" i="4" s="1"/>
  <c r="A31" i="4" s="1"/>
  <c r="A32" i="4" s="1"/>
  <c r="A33" i="4" s="1"/>
  <c r="A20" i="4"/>
  <c r="A2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F2" authorId="0" shapeId="0" xr:uid="{B5CA8D09-A4F4-465B-9997-192196ADF6EC}">
      <text>
        <r>
          <rPr>
            <b/>
            <sz val="9"/>
            <color indexed="81"/>
            <rFont val="Tahoma"/>
            <family val="2"/>
          </rPr>
          <t>Jon:</t>
        </r>
        <r>
          <rPr>
            <sz val="9"/>
            <color indexed="81"/>
            <rFont val="Tahoma"/>
            <family val="2"/>
          </rPr>
          <t xml:space="preserve">
increased 15% for escalation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F11" authorId="0" shapeId="0" xr:uid="{E7832467-29CF-4C6F-8129-7E2441FDEF92}">
      <text>
        <r>
          <rPr>
            <b/>
            <sz val="10"/>
            <color indexed="81"/>
            <rFont val="Tahoma"/>
            <family val="2"/>
          </rPr>
          <t>Jon:</t>
        </r>
        <r>
          <rPr>
            <sz val="10"/>
            <color indexed="81"/>
            <rFont val="Tahoma"/>
            <family val="2"/>
          </rPr>
          <t xml:space="preserve">
after checking WWMF rates</t>
        </r>
      </text>
    </comment>
    <comment ref="F12" authorId="0" shapeId="0" xr:uid="{013B4B64-E01B-4E51-A381-8B73B8937C21}">
      <text>
        <r>
          <rPr>
            <b/>
            <sz val="10"/>
            <color indexed="81"/>
            <rFont val="Tahoma"/>
            <family val="2"/>
          </rPr>
          <t>Jon:</t>
        </r>
        <r>
          <rPr>
            <sz val="10"/>
            <color indexed="81"/>
            <rFont val="Tahoma"/>
            <family val="2"/>
          </rPr>
          <t xml:space="preserve">
after checking WWMF rates</t>
        </r>
      </text>
    </comment>
    <comment ref="F13" authorId="0" shapeId="0" xr:uid="{16A9ABC7-E646-49C8-A574-99F23F5F48B4}">
      <text>
        <r>
          <rPr>
            <b/>
            <sz val="10"/>
            <color indexed="81"/>
            <rFont val="Tahoma"/>
            <family val="2"/>
          </rPr>
          <t>Jon:</t>
        </r>
        <r>
          <rPr>
            <sz val="10"/>
            <color indexed="81"/>
            <rFont val="Tahoma"/>
            <family val="2"/>
          </rPr>
          <t xml:space="preserve">
after checking WWMF rates</t>
        </r>
      </text>
    </comment>
    <comment ref="F14" authorId="0" shapeId="0" xr:uid="{EFD07B3F-3590-486B-8A8B-92684EC368F5}">
      <text>
        <r>
          <rPr>
            <b/>
            <sz val="10"/>
            <color indexed="81"/>
            <rFont val="Tahoma"/>
            <family val="2"/>
          </rPr>
          <t>Jon:</t>
        </r>
        <r>
          <rPr>
            <sz val="10"/>
            <color indexed="81"/>
            <rFont val="Tahoma"/>
            <family val="2"/>
          </rPr>
          <t xml:space="preserve">
after checking WWMF rates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E12" authorId="0" shapeId="0" xr:uid="{9CAEEA7B-96D3-48E8-8814-2C8969BD282B}">
      <text>
        <r>
          <rPr>
            <b/>
            <sz val="9"/>
            <color indexed="81"/>
            <rFont val="Tahoma"/>
            <family val="2"/>
          </rPr>
          <t>Jon:</t>
        </r>
        <r>
          <rPr>
            <sz val="9"/>
            <color indexed="81"/>
            <rFont val="Tahoma"/>
            <family val="2"/>
          </rPr>
          <t xml:space="preserve">
leachate main</t>
        </r>
      </text>
    </comment>
  </commentList>
</comments>
</file>

<file path=xl/sharedStrings.xml><?xml version="1.0" encoding="utf-8"?>
<sst xmlns="http://schemas.openxmlformats.org/spreadsheetml/2006/main" count="736" uniqueCount="362">
  <si>
    <t>SECTION  1 : PRELIMINARY AND GENERAL</t>
  </si>
  <si>
    <t>Item</t>
  </si>
  <si>
    <t>Payment Ref</t>
  </si>
  <si>
    <t>Description</t>
  </si>
  <si>
    <t>Unit</t>
  </si>
  <si>
    <t>Quantity</t>
  </si>
  <si>
    <t>Rate</t>
  </si>
  <si>
    <t>Amount</t>
  </si>
  <si>
    <t>SABS 1200A GENERAL</t>
  </si>
  <si>
    <t>SCHEDULED FIXED CHARGE &amp; VALUE RELATED ITEMS</t>
  </si>
  <si>
    <t>Contractual requirements, sureties &amp; insurance</t>
  </si>
  <si>
    <t>sum</t>
  </si>
  <si>
    <t>PSA.8.3.2</t>
  </si>
  <si>
    <t>Establishment of facilities on site</t>
  </si>
  <si>
    <t>PSA.8.3.2.2</t>
  </si>
  <si>
    <t>Facilities for the Contractor</t>
  </si>
  <si>
    <t>a) Offices &amp; storage sheds</t>
  </si>
  <si>
    <t>b) Workshops</t>
  </si>
  <si>
    <t>e) Ablution &amp; latrine facilities</t>
  </si>
  <si>
    <t>f) Tools &amp; equipment</t>
  </si>
  <si>
    <t>g) Water supplies, electric power &amp; communications</t>
  </si>
  <si>
    <t>i) Access</t>
  </si>
  <si>
    <t>j) Plant</t>
  </si>
  <si>
    <t>PSA.8.3.5</t>
  </si>
  <si>
    <t>As-built survey</t>
  </si>
  <si>
    <t>Removal of site establishment</t>
  </si>
  <si>
    <t>R</t>
  </si>
  <si>
    <t>SECTION  1 : PRELIMINARY AND GENERAL continued</t>
  </si>
  <si>
    <t>SCHEDULED TIME-RELATED ITEMS</t>
  </si>
  <si>
    <t>Operate &amp; maintain facilities for the duration of the contract</t>
  </si>
  <si>
    <t>PSAB.3.2</t>
  </si>
  <si>
    <t>PSA.8.4.2.2</t>
  </si>
  <si>
    <t>Facilities for the Contractor for the duration of construction</t>
  </si>
  <si>
    <t>Supervision for duration of construction</t>
  </si>
  <si>
    <t>Company &amp; head office overhead costs for the duration of the contract</t>
  </si>
  <si>
    <t>TOTAL TIME RELATED ITEMS TO SUMMARY</t>
  </si>
  <si>
    <t>SUMS STATED PROVISIONALLY BY ENGINEER</t>
  </si>
  <si>
    <t>PSA.8.5(b) 1)</t>
  </si>
  <si>
    <t>Prov sum</t>
  </si>
  <si>
    <t>%</t>
  </si>
  <si>
    <t>TOTAL PROVISIONAL SUMS TO SUMMARY</t>
  </si>
  <si>
    <t>SECTION  2 : SITE CLEARANCE</t>
  </si>
  <si>
    <t>SABS 1200C SITE CLEARANCE</t>
  </si>
  <si>
    <t>2.1</t>
  </si>
  <si>
    <t>PSC.8.2.1</t>
  </si>
  <si>
    <t>m2</t>
  </si>
  <si>
    <t>m3</t>
  </si>
  <si>
    <t>m</t>
  </si>
  <si>
    <t>SECTION 2 : TOTAL TO SUMMARY</t>
  </si>
  <si>
    <t>SABS 1200 DB : EARTHWORKS (PIPE TRENCHES)</t>
  </si>
  <si>
    <t>PSDB.8.3.2 (a)</t>
  </si>
  <si>
    <t>DB.8.3.2</t>
  </si>
  <si>
    <t>b) 2) Extra over item above for hard rock excavation (provisional).</t>
  </si>
  <si>
    <t>DB.8.3</t>
  </si>
  <si>
    <t>c) Excavation of unsuitable material from trench bottom (provisional)</t>
  </si>
  <si>
    <t>PSDB.8.3.3.1</t>
  </si>
  <si>
    <t>b) Imported backfill materials from commercial source</t>
  </si>
  <si>
    <t>1) Selected fill material</t>
  </si>
  <si>
    <t>2) Selected granular material (prov).</t>
  </si>
  <si>
    <t>3) 19mm single sized crushed stone.</t>
  </si>
  <si>
    <t>4) 53mm single sized crushed stone.</t>
  </si>
  <si>
    <t>SECTION 3 : TOTAL TO SUMMARY</t>
  </si>
  <si>
    <t>SABS 1200 DM: EARTHWORKS (Roads, Subgrade)</t>
  </si>
  <si>
    <t>PSDM.8.3.3</t>
  </si>
  <si>
    <t>PSDM.8.3.4</t>
  </si>
  <si>
    <t>Cut to Fill, Borrow to Fill</t>
  </si>
  <si>
    <t>t</t>
  </si>
  <si>
    <t>SECTION 4 : TOTAL TO SUMMARY</t>
  </si>
  <si>
    <t>SABS 1200DK : GABIONS &amp; PITCHING</t>
  </si>
  <si>
    <t>PSDK.8.2.2</t>
  </si>
  <si>
    <t>Gabions</t>
  </si>
  <si>
    <t>PSDK.8.2.4</t>
  </si>
  <si>
    <t>SECTION 5 : TOTAL TO SUMMARY</t>
  </si>
  <si>
    <t>SABS 1200G : CONCRETE WORK</t>
  </si>
  <si>
    <t>SCHEDULED REINFORCEMENT ITEMS</t>
  </si>
  <si>
    <t>PSG.8.3.1</t>
  </si>
  <si>
    <t>PSG.8.4</t>
  </si>
  <si>
    <t>SCHEDULED CONCRETE ITEMS</t>
  </si>
  <si>
    <t>Concrete Grade 20/19 to pipe encasement</t>
  </si>
  <si>
    <t>SECTION 6 : TOTAL TO SUMMARY</t>
  </si>
  <si>
    <t>SECTION 7 : TOTAL TO SUMMARY</t>
  </si>
  <si>
    <t>SABS 1200LD : SEWERS</t>
  </si>
  <si>
    <t>PSLD.8.2.1</t>
  </si>
  <si>
    <t>Supply and lay Class 34 HD uPVC pipe</t>
  </si>
  <si>
    <t>90mm OD solid wall</t>
  </si>
  <si>
    <t>PSLD.8.2.3</t>
  </si>
  <si>
    <t>Manholes</t>
  </si>
  <si>
    <t>Circular precast concrete 1000mm nominal diameter inclusive of Type 2 circular heavy duty concrete covers and frames.  All Bituseal painted.  0 to 2,0m deep maximum.</t>
  </si>
  <si>
    <t>No.</t>
  </si>
  <si>
    <t>SABS 1200LE : STORMWATER DRAINAGE</t>
  </si>
  <si>
    <t>PSLE.8.2.1</t>
  </si>
  <si>
    <t>Supply &amp; lay concrete pipe.</t>
  </si>
  <si>
    <t>Subsoil pipes</t>
  </si>
  <si>
    <t>i) 110mm diameter DN 110</t>
  </si>
  <si>
    <t>PSLE.8.2.8</t>
  </si>
  <si>
    <t>PSLE.8.2.14</t>
  </si>
  <si>
    <t>Brickwork 230mm thick.</t>
  </si>
  <si>
    <t>SECTION 9 : TOTAL TO SUMMARY</t>
  </si>
  <si>
    <t>Payment   Ref</t>
  </si>
  <si>
    <t>PARTICULAR SPECIFICATION : LINING SYSTEMS</t>
  </si>
  <si>
    <t>Pipe penetrations through lining system.</t>
  </si>
  <si>
    <t>SECTION 10 : TOTAL TO SUMMARY</t>
  </si>
  <si>
    <t>PARTICULAR SPECIFICATIONS : DAYWORKS</t>
  </si>
  <si>
    <t>LABOUR</t>
  </si>
  <si>
    <t>Unskilled workers</t>
  </si>
  <si>
    <t>hr</t>
  </si>
  <si>
    <t>Skilled workers (artisans)</t>
  </si>
  <si>
    <t>Operators &amp; drivers</t>
  </si>
  <si>
    <t>Foreman</t>
  </si>
  <si>
    <t>Gang Supervisor</t>
  </si>
  <si>
    <t>CONSTRUCTIONAL PLANT</t>
  </si>
  <si>
    <t>km</t>
  </si>
  <si>
    <t>Grader (Cat 140G)</t>
  </si>
  <si>
    <t>Tractor-loader backhoe (TLB)</t>
  </si>
  <si>
    <t>Pedestrian Roller (Bomag 90)</t>
  </si>
  <si>
    <t>Compressor &amp; all tools (250cfm)</t>
  </si>
  <si>
    <t>Light delivery vehicle</t>
  </si>
  <si>
    <t>Other : Contractor to specify</t>
  </si>
  <si>
    <t>SECTION 11 : TOTAL TO SUMMARY</t>
  </si>
  <si>
    <t>Community Liaison officer</t>
  </si>
  <si>
    <t>Treatment of roadbed: road and liner formation</t>
  </si>
  <si>
    <t>PSC.8.2.10</t>
  </si>
  <si>
    <t>b) 160mm diameter.</t>
  </si>
  <si>
    <t>PSDM.8.3.15</t>
  </si>
  <si>
    <t>SECTION 3 : EARTHWORKS</t>
  </si>
  <si>
    <t>SABS 1200 D: EARTHWORKS</t>
  </si>
  <si>
    <t>b) 600 diameter 100D spigot and socket.</t>
  </si>
  <si>
    <t>PSD.8.3.2</t>
  </si>
  <si>
    <t>PSD.8.3.11</t>
  </si>
  <si>
    <t>Excavation &amp; backfill in all materials for</t>
  </si>
  <si>
    <t>G.8.4.3</t>
  </si>
  <si>
    <t>G.8.4.2</t>
  </si>
  <si>
    <t>PSG.8.4.3.1</t>
  </si>
  <si>
    <t>PSG.8.4.3.2</t>
  </si>
  <si>
    <r>
      <t>Marker posts</t>
    </r>
    <r>
      <rPr>
        <sz val="10"/>
        <rFont val="Arial"/>
        <family val="2"/>
      </rPr>
      <t>; 1,2m long precast concrete, painted</t>
    </r>
  </si>
  <si>
    <t>LD.8.2.9</t>
  </si>
  <si>
    <t>PSLD.8.2.13</t>
  </si>
  <si>
    <t>Offices for Engineer &amp; staff and notice board</t>
  </si>
  <si>
    <t>Other time-related obligations: setting out, survey for as-built drawings, security, deviations and dealing with traffic.</t>
  </si>
  <si>
    <t>Other fixed-charge obligations: setting out, security, deviations and dealing with traffic.</t>
  </si>
  <si>
    <t>Transplanting  trees.</t>
  </si>
  <si>
    <t>Clear and grub including the removal of all sugar cane, any trees (girth up to 2,0m), stumps, poles, trimming of above ground obstructions including refuse, rubble roads and fencing.  Including reclearing as instructed. All inc transport within 2km.</t>
  </si>
  <si>
    <t>b) i) Grassing - sods</t>
  </si>
  <si>
    <t>b) ii)  Grassing - stolons (runners)</t>
  </si>
  <si>
    <t>c) Restricted excavation in all materials, compaction to 93% Mod AASHTO density.  Inclusive of all benching volumes and haulage. (provisional).</t>
  </si>
  <si>
    <t>SECTION  4 : EARTHWORKS (PIPE TRENCHES)</t>
  </si>
  <si>
    <t>a) 1) Treatment of in situ material by ripping and compacting to 93% Mod AASHTO density</t>
  </si>
  <si>
    <t>PSDM.8.2.17</t>
  </si>
  <si>
    <t>Blinding concrete. 10MPa strength</t>
  </si>
  <si>
    <t>PSG.8.4.3.3</t>
  </si>
  <si>
    <t>c) to drains: Reno mattress 6m x 2m x 0,17m thick with 2,5mm diameter wire galvanised &amp; PVC coated 80x100mm mesh. Inclusive of all excavation &amp; surface preparation. (Provisional).</t>
  </si>
  <si>
    <t>b) to drains and headwalls: Reno mattress 6m x 2m x 0,3m thick with 2,5mm diameter wire galvanised &amp; PVC coated 80x100mm mesh. Inclusive of all excavation &amp; surface preparation. (Provisional).</t>
  </si>
  <si>
    <t>LGM 8.1</t>
  </si>
  <si>
    <t>LGM 8.3</t>
  </si>
  <si>
    <t>LGC.8.1</t>
  </si>
  <si>
    <t>SECTION 5 : EARTHWORKS (Roads, Subgrade)</t>
  </si>
  <si>
    <t>200mm OD solid wall</t>
  </si>
  <si>
    <t>a) Spreading of topsoil from stockpile</t>
  </si>
  <si>
    <t>SECTION 8 : TOTAL TO SUMMARY</t>
  </si>
  <si>
    <t>2) Generally for 90 to 250mm inclusive outside diameter piping &amp; drains.   &gt;1.2 - 2m depth.</t>
  </si>
  <si>
    <t>1) Generally for 90 to 250mm inclusive outside diameter piping &amp; drains.   0 - 1.2m depth.</t>
  </si>
  <si>
    <t>SITE CLEARANCE</t>
  </si>
  <si>
    <t>EARTHWORKS</t>
  </si>
  <si>
    <t>CONCRETE WORK</t>
  </si>
  <si>
    <t>STORMWATER DRAINAGE</t>
  </si>
  <si>
    <t>PARTICULAR SPECIFICATIONS: DAYWORKS</t>
  </si>
  <si>
    <t>Total</t>
  </si>
  <si>
    <r>
      <t>Cell edge &amp; internal berms</t>
    </r>
    <r>
      <rPr>
        <sz val="10"/>
        <rFont val="Arial"/>
        <family val="2"/>
      </rPr>
      <t xml:space="preserve"> : Supply approved granular material, stabilised with 6% cement by mass inclusive of supply, mixing, placing, shaping and compact to 95% Mod AASHTO density.</t>
    </r>
  </si>
  <si>
    <t>h) Dealing with leachate, water &amp; dust</t>
  </si>
  <si>
    <t>h) Dealing with leachate, water &amp; dust.</t>
  </si>
  <si>
    <t>Remove protection materials from existing liner in overlap areas.</t>
  </si>
  <si>
    <t>5) gas drains in the leachate drainage stone layer.</t>
  </si>
  <si>
    <t>Liner reinforcement ribs. 15MPa concrete, generally 500mm wide and 150mm thick.. Placement on slopes 1v:5h but up to approximately 1v:3h.</t>
  </si>
  <si>
    <t>Remove approx. 150mm topsoil &amp; stockpile</t>
  </si>
  <si>
    <t>Overheads, charges &amp; profit on item above</t>
  </si>
  <si>
    <t>TOTAL CARRIED TO FORM OF OFFER AND ACCEPTANCE</t>
  </si>
  <si>
    <t>TOTAL FIXED CHARGE ITEMS TO SUMMARY</t>
  </si>
  <si>
    <r>
      <t>Steel bars</t>
    </r>
    <r>
      <rPr>
        <sz val="10"/>
        <rFont val="Arial"/>
        <family val="2"/>
      </rPr>
      <t xml:space="preserve"> - mild, high tensile or welded mesh</t>
    </r>
  </si>
  <si>
    <t>PAA-5.1</t>
  </si>
  <si>
    <t>PAA-5.2</t>
  </si>
  <si>
    <t>Cost of acceptance testing</t>
  </si>
  <si>
    <t>Environmental Construction Management Plan audits</t>
  </si>
  <si>
    <t>Provisional sum for specialist testing on the liner components as directed by the Engineer.</t>
  </si>
  <si>
    <t>PSC.8.2.11</t>
  </si>
  <si>
    <t>PSC 8.2.12</t>
  </si>
  <si>
    <t>PSC 8.2.13</t>
  </si>
  <si>
    <t>D.8.3.3</t>
  </si>
  <si>
    <t>D.8.3.10</t>
  </si>
  <si>
    <t>PSDB.8.3.8</t>
  </si>
  <si>
    <t>h) G7 selected fill material for road selected layer and where specified.  Compaction to 95% Mod AASHTO density. Provisional.</t>
  </si>
  <si>
    <r>
      <t>b)</t>
    </r>
    <r>
      <rPr>
        <b/>
        <sz val="10"/>
        <rFont val="Arial"/>
        <family val="2"/>
      </rPr>
      <t xml:space="preserve"> Type 5 Geofabric</t>
    </r>
    <r>
      <rPr>
        <sz val="10"/>
        <rFont val="Arial"/>
        <family val="2"/>
      </rPr>
      <t xml:space="preserve"> (340g/m2) to gabions &amp; drains etc. Inclusive of all overlaps and wastage.</t>
    </r>
  </si>
  <si>
    <t>SECTION 10 : PARTICULAR SPECIFICATION : LINING SYSTEMS</t>
  </si>
  <si>
    <t>SUMMARY OF BILL OF QUANTITIES</t>
  </si>
  <si>
    <t>Mentoring of CPG Contractor</t>
  </si>
  <si>
    <t>PSLD.8.2.14</t>
  </si>
  <si>
    <t>PSD.8.3.8</t>
  </si>
  <si>
    <t>Leak detection of geomembrane lining by dipole in accordance with ASTM D7007.</t>
  </si>
  <si>
    <t>LGM 8.5</t>
  </si>
  <si>
    <t>LGM 8.6</t>
  </si>
  <si>
    <t>Additional survey as required</t>
  </si>
  <si>
    <t>200mm OD perforated 4% min. open area.</t>
  </si>
  <si>
    <t>Tracked excavator (20t - 22t)</t>
  </si>
  <si>
    <t>Vibratory roller (8t - 10t)</t>
  </si>
  <si>
    <t>Water Tanker 8 000 litres to 12 000 litres</t>
  </si>
  <si>
    <t>Bulldozer &amp; ripper (Cat D5 to D6)</t>
  </si>
  <si>
    <t>Crane truck; 10t capacity</t>
  </si>
  <si>
    <t>Connecting into existing leachate sewer systems, excluding piping &amp; manholes but all cutting, jointing and making good.</t>
  </si>
  <si>
    <t>Indigenous vegetation &amp; education facilities</t>
  </si>
  <si>
    <t>f) G5 / G6 imported gravel generally 150mm thick to roadways and where specified, stabilised with 6% cement by mass inclusive of supply, mixing, placing, grader shaping and compact to 97% Mod AASHTO density.</t>
  </si>
  <si>
    <r>
      <t>c)</t>
    </r>
    <r>
      <rPr>
        <b/>
        <sz val="10"/>
        <rFont val="Arial"/>
        <family val="2"/>
      </rPr>
      <t xml:space="preserve"> 1000g/m2 geotextile liner protection (prov).</t>
    </r>
  </si>
  <si>
    <t>Contractor’s obligations in respect of the Occupational Health and Safety Act and any other Health &amp; Safety regulations as may be applicable i.e. Covid-19 compliance.</t>
  </si>
  <si>
    <t>Temperature monitoring</t>
  </si>
  <si>
    <r>
      <t xml:space="preserve">g) </t>
    </r>
    <r>
      <rPr>
        <b/>
        <sz val="10"/>
        <rFont val="Arial"/>
        <family val="2"/>
      </rPr>
      <t>Dumprock</t>
    </r>
    <r>
      <rPr>
        <sz val="10"/>
        <rFont val="Arial"/>
        <family val="2"/>
      </rPr>
      <t>.  Imported quarried crushed rock to comply with DR in TRH 14, supply, place and spread, nominal compaction. Provisional.</t>
    </r>
  </si>
  <si>
    <r>
      <t>a)</t>
    </r>
    <r>
      <rPr>
        <b/>
        <sz val="10"/>
        <rFont val="Arial"/>
        <family val="2"/>
      </rPr>
      <t xml:space="preserve"> Type 3 Geofabric</t>
    </r>
    <r>
      <rPr>
        <sz val="10"/>
        <rFont val="Arial"/>
        <family val="2"/>
      </rPr>
      <t xml:space="preserve"> (180g/m2)n to cover leachate drainage layer. Supply onto site only and excluding any overlaps or wastage.</t>
    </r>
  </si>
  <si>
    <r>
      <t>a)</t>
    </r>
    <r>
      <rPr>
        <b/>
        <sz val="10"/>
        <rFont val="Arial"/>
        <family val="2"/>
      </rPr>
      <t xml:space="preserve"> Type 3 Geofabric</t>
    </r>
    <r>
      <rPr>
        <sz val="10"/>
        <rFont val="Arial"/>
        <family val="2"/>
      </rPr>
      <t xml:space="preserve"> (180g/m2) to subsoil drains etc. Inclusive of all overlaps and wastage.</t>
    </r>
  </si>
  <si>
    <t>Front-end-loader 2.5m3 bucket</t>
  </si>
  <si>
    <t>Flowmeters for leachate measurement</t>
  </si>
  <si>
    <t>a) 450 diameter 100D spigot and socket.</t>
  </si>
  <si>
    <t>Concrete "V" and trapezoidal type drains 25/19 concrete. Approx. 0,15m3/m but varies.</t>
  </si>
  <si>
    <t>160mm OD solid wall (prov)</t>
  </si>
  <si>
    <r>
      <t xml:space="preserve">Supply and lay </t>
    </r>
    <r>
      <rPr>
        <b/>
        <sz val="10"/>
        <rFont val="Arial"/>
        <family val="2"/>
      </rPr>
      <t>PE 100 SDR 9 PN 20 HDPE pipe</t>
    </r>
    <r>
      <rPr>
        <sz val="10"/>
        <rFont val="Arial"/>
        <family val="2"/>
      </rPr>
      <t xml:space="preserve"> in the following sizes inclusive of fusion welding, bends, joints and T pieces.  Generally as gravity leachate collectors.</t>
    </r>
  </si>
  <si>
    <t>Valves for up to 250mm OD HDPE piping</t>
  </si>
  <si>
    <r>
      <t>Supply Geomembrane to GRI GM-13</t>
    </r>
    <r>
      <rPr>
        <sz val="10.5"/>
        <rFont val="Arial"/>
        <family val="2"/>
      </rPr>
      <t>.  1.5mm thick HDPE as approved.  Supply to the site and store safely, for slope areas measured net, excluding all wastage, overlaps and welding requirements but including anchorage length and overlap with existing liner.
Including for embossed texturing on both faces of the geomembrane.</t>
    </r>
  </si>
  <si>
    <t>PSLD.8.2.15</t>
  </si>
  <si>
    <t>e) G5 imported gravel generally 150mm thick gravel wearing course to roadways inc supply, placing &amp; grader shaping where specified.  Compaction to 98% Mod AASHTO density.</t>
  </si>
  <si>
    <t>Lowbed (40t capacity)</t>
  </si>
  <si>
    <t>Front-end-loader 4m3 bucket</t>
  </si>
  <si>
    <t>Tracked excavator (30t)</t>
  </si>
  <si>
    <t>All terrain dumptruck (ADT) 30t capacity</t>
  </si>
  <si>
    <t>PSG.8.4.4</t>
  </si>
  <si>
    <t>Brickwork 345mm thick.</t>
  </si>
  <si>
    <r>
      <t xml:space="preserve">Concrete. </t>
    </r>
    <r>
      <rPr>
        <sz val="10"/>
        <rFont val="Arial"/>
        <family val="2"/>
      </rPr>
      <t>Grade 30/19 concrete inc formwork, finishes, curing and jointing to non standard sewer &amp; stormwater structures, drain junctions and outlets.</t>
    </r>
  </si>
  <si>
    <t>Excavation &amp; filling for catchwater mounds and channels incl. working on 1v:3h landfill slopes,  forming and compaction</t>
  </si>
  <si>
    <r>
      <t xml:space="preserve">b) </t>
    </r>
    <r>
      <rPr>
        <b/>
        <sz val="10"/>
        <rFont val="Arial"/>
        <family val="2"/>
      </rPr>
      <t>Base.</t>
    </r>
    <r>
      <rPr>
        <sz val="10"/>
        <rFont val="Arial"/>
        <family val="2"/>
      </rPr>
      <t xml:space="preserve"> Under drainage &amp; monitoring system. Imported approved granular material, </t>
    </r>
    <r>
      <rPr>
        <b/>
        <sz val="10"/>
        <rFont val="Arial"/>
        <family val="2"/>
      </rPr>
      <t>G7 quality</t>
    </r>
    <r>
      <rPr>
        <sz val="10"/>
        <rFont val="Arial"/>
        <family val="2"/>
      </rPr>
      <t xml:space="preserve"> generally 150mm thick.  Compaction to 93% Mod AASHTO density. Slopes up to approximately 1v:2.5h.</t>
    </r>
  </si>
  <si>
    <r>
      <t xml:space="preserve">c) </t>
    </r>
    <r>
      <rPr>
        <b/>
        <sz val="10"/>
        <rFont val="Arial"/>
        <family val="2"/>
      </rPr>
      <t>Liner protection laye</t>
    </r>
    <r>
      <rPr>
        <sz val="10"/>
        <rFont val="Arial"/>
        <family val="2"/>
      </rPr>
      <t>r - imported approved granular material, G6 quality generally 125mm &amp; 150mm thick.  stabilised with 6% cement by mass inclusive of supply, mixing, placing, shaping and compact to 95% Mod AASHTO density. Slopes up to approximately 1v:2.5h.</t>
    </r>
  </si>
  <si>
    <r>
      <t xml:space="preserve">d) </t>
    </r>
    <r>
      <rPr>
        <b/>
        <sz val="10"/>
        <rFont val="Arial"/>
        <family val="2"/>
      </rPr>
      <t>Leachate drainage layer</t>
    </r>
    <r>
      <rPr>
        <sz val="10"/>
        <rFont val="Arial"/>
        <family val="2"/>
      </rPr>
      <t xml:space="preserve"> - Imported 75mm single sized, hard, durable crushed stone to the Engineer's approval.  150mm and 300mm thick.  Nominal compaction.  Slopes up to approximately 1v:2.5h.</t>
    </r>
  </si>
  <si>
    <r>
      <t>j)</t>
    </r>
    <r>
      <rPr>
        <b/>
        <sz val="10"/>
        <rFont val="Arial"/>
        <family val="2"/>
      </rPr>
      <t xml:space="preserve"> Waste cover</t>
    </r>
    <r>
      <rPr>
        <sz val="10"/>
        <rFont val="Arial"/>
        <family val="2"/>
      </rPr>
      <t>.  Material from site stockpiles, placed 150mm to 200mm thick on existing waste and compacted to 90% Mod AASHTO density or as approved.</t>
    </r>
  </si>
  <si>
    <t>500</t>
  </si>
  <si>
    <r>
      <t xml:space="preserve">Supply and lay </t>
    </r>
    <r>
      <rPr>
        <b/>
        <sz val="10"/>
        <rFont val="Arial"/>
        <family val="2"/>
      </rPr>
      <t>PE 100 SDR 17 PN 10 HDPE pipe</t>
    </r>
    <r>
      <rPr>
        <sz val="10"/>
        <rFont val="Arial"/>
        <family val="2"/>
      </rPr>
      <t xml:space="preserve"> in the following sizes inclusive of fusion welding, bends, joints and T pieces.  Generally as gravity leachate collectors.</t>
    </r>
  </si>
  <si>
    <t>PSA.8.3.3 
&amp; PS 11</t>
  </si>
  <si>
    <t>PSA.8.4.5
&amp; PS 11</t>
  </si>
  <si>
    <t>PS-10.3</t>
  </si>
  <si>
    <t>SUB TOTAL</t>
  </si>
  <si>
    <t>b) 1050 diameter 100D spigot and socket.</t>
  </si>
  <si>
    <r>
      <t>m</t>
    </r>
    <r>
      <rPr>
        <vertAlign val="superscript"/>
        <sz val="10"/>
        <rFont val="Arial"/>
        <family val="2"/>
      </rPr>
      <t>3</t>
    </r>
  </si>
  <si>
    <t>b) Inlet or outlet headwalls for up to 1200mm diameter pipe or smaller, and from open drains.  All inclusive of excavation, reinforced concrete base, brick walls and trimming and grouting of pipework.</t>
  </si>
  <si>
    <t>PSLD.8.2.16</t>
  </si>
  <si>
    <t>Silt, oil &amp; grease trap as per detail.</t>
  </si>
  <si>
    <t>Conservancy tank as per detail.</t>
  </si>
  <si>
    <t>250mm OD solid wall</t>
  </si>
  <si>
    <t>Workshop &amp; washbay relocation</t>
  </si>
  <si>
    <r>
      <t xml:space="preserve">a) Compacted Clay Liner. </t>
    </r>
    <r>
      <rPr>
        <sz val="10"/>
        <rFont val="Arial"/>
        <family val="2"/>
      </rPr>
      <t>Selected clay soil from site earthworks or stockpile, 600mm thick, compacted in 150mm layers to 95% Proctor density.  Maximum slope 1v:2.5h. Provisional</t>
    </r>
  </si>
  <si>
    <t>CONTRACT WS 7638</t>
  </si>
  <si>
    <t>WATER STORAGE RESERVOIR</t>
  </si>
  <si>
    <t>PSLD.8.2.17</t>
  </si>
  <si>
    <t>PSLD.8.2.18</t>
  </si>
  <si>
    <t>PSLD.8.2.19</t>
  </si>
  <si>
    <r>
      <t>Installation of Geomembrane to GRI GM-13</t>
    </r>
    <r>
      <rPr>
        <sz val="10.5"/>
        <rFont val="Arial"/>
        <family val="2"/>
      </rPr>
      <t>.  1.5mm thick HDPE as approved.  Completely install geomembrane on slopes of up to 1v:2.5h (generally 1v:3h max.).  Slope area measured net, excluding all wastage, overlaps and welding requirements but including anchorage length and overlap with existing liner.
Including for embossed texturing on both faces of the geomembrane.</t>
    </r>
  </si>
  <si>
    <r>
      <t xml:space="preserve">Geosynthetic Clay Liner (GCL). </t>
    </r>
    <r>
      <rPr>
        <sz val="10.5"/>
        <rFont val="Arial"/>
        <family val="2"/>
      </rPr>
      <t xml:space="preserve"> Completely install on slopes of up to 1v:2.5h (generally flatter).  Slope area measured net, excluding all wastage, and overlaps but including anchorage length and overlap with existing liner.</t>
    </r>
  </si>
  <si>
    <t>Remove refuse from existing edge berms and in area where Cell 4 is to be repaired. For liner overlap, Cell 4 repair and leachate drainage.</t>
  </si>
  <si>
    <t>Tankering of leachate from the existing storage ponds on site to the Municipal Southern Wastewater Treatment Works at Merebank. Provisional.</t>
  </si>
  <si>
    <t>Pump from Leachate Pond 3 to Leachate Treatment Plant</t>
  </si>
  <si>
    <t>b) Excavate in all materials in natural ground or from existing stockpiles, fill and compact to 90% Mod AASHTO density or as instructed.  Inclusive of all benching volumes and haulage.</t>
  </si>
  <si>
    <t>SABS 1200 ME, MF, MH &amp; MK: SUBBASE, BASE, SURFACING &amp; KERBING</t>
  </si>
  <si>
    <t>Base Course</t>
  </si>
  <si>
    <t>MF.8.3.3</t>
  </si>
  <si>
    <t>MH.8.5.1</t>
  </si>
  <si>
    <t>Prime coat MSP 1 at 0,8l/m2</t>
  </si>
  <si>
    <t>MH.8.5.3</t>
  </si>
  <si>
    <t>Tack coat  MSP 1 at 0,2l/m2</t>
  </si>
  <si>
    <t>MH.8.5.4</t>
  </si>
  <si>
    <t>COLTO Ref</t>
  </si>
  <si>
    <t>ETHEKWINI MUNICIPALITY CLEANSING &amp; SOLID WASTE</t>
  </si>
  <si>
    <t>SECTION 1</t>
  </si>
  <si>
    <t>DESCRIPTION</t>
  </si>
  <si>
    <t>AMOUNT</t>
  </si>
  <si>
    <t>ROADS : SURFACING</t>
  </si>
  <si>
    <t>EARTHWORKS : PIPE TRENCHES</t>
  </si>
  <si>
    <t>MEDIUM PRESSURE PIPELINES &amp; SEWERS</t>
  </si>
  <si>
    <t>ADD VALUE ADDED TAX</t>
  </si>
  <si>
    <t>LOVU LANDFILL: CONSTRUCTION OF CELL 6 AND ANCILLARY WORKS</t>
  </si>
  <si>
    <t>b) 2) Extra over all item above for hard rock excavation (provisional in LP 3 area).</t>
  </si>
  <si>
    <r>
      <t>a) to drains and headwalls : 1m</t>
    </r>
    <r>
      <rPr>
        <vertAlign val="superscript"/>
        <sz val="10"/>
        <rFont val="Arial"/>
        <family val="2"/>
      </rPr>
      <t>3</t>
    </r>
    <r>
      <rPr>
        <sz val="10"/>
        <rFont val="Arial"/>
        <family val="2"/>
      </rPr>
      <t xml:space="preserve"> gabions with  2,5mm diameter wire galvanised &amp; PVC coated 80 x 100mm mesh. Inclusive of all excavation &amp; surface preparation. (Provisional).</t>
    </r>
  </si>
  <si>
    <t>b) Graded crushed stone base (G2) compacted to 100% Mod AASHTO density, generally 150mm thick. Provisional.</t>
  </si>
  <si>
    <t>Surfacing (new or overlay)</t>
  </si>
  <si>
    <t>Surfacing Repairs (ALL PROVISIONAL)</t>
  </si>
  <si>
    <t>Allowance for a Social Facilitator</t>
  </si>
  <si>
    <t>PSDK.8.2.5</t>
  </si>
  <si>
    <t>PSDK.8.2.8</t>
  </si>
  <si>
    <t>PSDK.8.2.9</t>
  </si>
  <si>
    <t>Services (water and electricity) to relocated workshop &amp; washbay</t>
  </si>
  <si>
    <r>
      <t xml:space="preserve">Concrete. </t>
    </r>
    <r>
      <rPr>
        <sz val="10"/>
        <rFont val="Arial"/>
        <family val="2"/>
      </rPr>
      <t xml:space="preserve">Grade 30/19 concrete inc </t>
    </r>
    <r>
      <rPr>
        <b/>
        <sz val="10"/>
        <rFont val="Arial"/>
        <family val="2"/>
      </rPr>
      <t>all formwork</t>
    </r>
    <r>
      <rPr>
        <sz val="10"/>
        <rFont val="Arial"/>
        <family val="2"/>
      </rPr>
      <t xml:space="preserve">, boxing out, finishes and curing. 150 to 350mm thick in </t>
    </r>
    <r>
      <rPr>
        <b/>
        <sz val="10"/>
        <rFont val="Arial"/>
        <family val="2"/>
      </rPr>
      <t>bases and walls for transfer facility</t>
    </r>
    <r>
      <rPr>
        <sz val="10"/>
        <rFont val="Arial"/>
        <family val="2"/>
      </rPr>
      <t>.</t>
    </r>
  </si>
  <si>
    <r>
      <rPr>
        <b/>
        <sz val="10"/>
        <rFont val="Arial"/>
        <family val="2"/>
      </rPr>
      <t>Grid reinforcement</t>
    </r>
    <r>
      <rPr>
        <sz val="10"/>
        <rFont val="Arial"/>
        <family val="2"/>
      </rPr>
      <t xml:space="preserve">  (RockGrid PC 100/100  or equal approved) embedded in cemented sand Protection Layer. Supply and place. Provisional.</t>
    </r>
  </si>
  <si>
    <t>50mm OD solid wall Monitoring drains etc</t>
  </si>
  <si>
    <t>Standpipe for leachate or water discharge to tanker</t>
  </si>
  <si>
    <t>3) 250 to 1050mm inclusive diameter piping &amp; anchor trenches.   0 - 1.3m depth.</t>
  </si>
  <si>
    <t>4) 250 to 1050mm inclusive diameter piping &amp; anchor trenches.   &gt;1.3 - 2m depth.</t>
  </si>
  <si>
    <t>EARTHWORKS : ROADS, SUBGRADE</t>
  </si>
  <si>
    <t>GABIONS, PITCHING INCLUDING GEOFABRIC</t>
  </si>
  <si>
    <t>PARTICULAR SPECIFICATIONS: LINING SYSTEMS</t>
  </si>
  <si>
    <t>SECTION 6 : ROADS : SURFACING</t>
  </si>
  <si>
    <t>PSC 8.2.14</t>
  </si>
  <si>
    <t>Break out ex concrete approx. 250mm thick in paving, foundations and walls.</t>
  </si>
  <si>
    <t>SECTION  7 : GABIONS &amp; PITCHING</t>
  </si>
  <si>
    <t>SECTION 8 : CONCRETE WORK</t>
  </si>
  <si>
    <r>
      <rPr>
        <b/>
        <sz val="10"/>
        <rFont val="Arial"/>
        <family val="2"/>
      </rPr>
      <t>Protective screed</t>
    </r>
    <r>
      <rPr>
        <sz val="10"/>
        <rFont val="Arial"/>
        <family val="2"/>
      </rPr>
      <t xml:space="preserve">. Multi Armour </t>
    </r>
    <r>
      <rPr>
        <b/>
        <sz val="10"/>
        <rFont val="Arial"/>
        <family val="2"/>
      </rPr>
      <t>100</t>
    </r>
    <r>
      <rPr>
        <sz val="10"/>
        <rFont val="Arial"/>
        <family val="2"/>
      </rPr>
      <t xml:space="preserve"> or equal approved. Supply, lay in accordance with manufacture's recommendations and finish surface with power float. </t>
    </r>
    <r>
      <rPr>
        <b/>
        <sz val="10"/>
        <rFont val="Arial"/>
        <family val="2"/>
      </rPr>
      <t>Skip area etc</t>
    </r>
    <r>
      <rPr>
        <sz val="10"/>
        <rFont val="Arial"/>
        <family val="2"/>
      </rPr>
      <t>.</t>
    </r>
  </si>
  <si>
    <r>
      <rPr>
        <b/>
        <sz val="10"/>
        <rFont val="Arial"/>
        <family val="2"/>
      </rPr>
      <t>Protective screed</t>
    </r>
    <r>
      <rPr>
        <sz val="10"/>
        <rFont val="Arial"/>
        <family val="2"/>
      </rPr>
      <t xml:space="preserve">. Multi Armour </t>
    </r>
    <r>
      <rPr>
        <b/>
        <sz val="10"/>
        <rFont val="Arial"/>
        <family val="2"/>
      </rPr>
      <t>120</t>
    </r>
    <r>
      <rPr>
        <sz val="10"/>
        <rFont val="Arial"/>
        <family val="2"/>
      </rPr>
      <t xml:space="preserve"> or equal approved. Supply, lay in accordance with manufacture's recommendations and finish surface with power float. </t>
    </r>
    <r>
      <rPr>
        <b/>
        <sz val="10"/>
        <rFont val="Arial"/>
        <family val="2"/>
      </rPr>
      <t>Workshop areas</t>
    </r>
    <r>
      <rPr>
        <sz val="10"/>
        <rFont val="Arial"/>
        <family val="2"/>
      </rPr>
      <t>.</t>
    </r>
  </si>
  <si>
    <t>Asphalt wearing course 25mm up to 40mm thickness continuous grade with 5% bitumen content. Paver laid</t>
  </si>
  <si>
    <t>Asphalt wearing course 25mm up to 40mm thickness continuous grade with 5% bitumen content. Hand laid in repaired areas.</t>
  </si>
  <si>
    <t>SECTION 9 : SEWERS</t>
  </si>
  <si>
    <t>SECTION 10 : STORMWATER DRAINAGE</t>
  </si>
  <si>
    <r>
      <rPr>
        <b/>
        <sz val="10"/>
        <rFont val="Arial"/>
        <family val="2"/>
      </rPr>
      <t>Stone pitching</t>
    </r>
    <r>
      <rPr>
        <sz val="10"/>
        <rFont val="Arial"/>
        <family val="2"/>
      </rPr>
      <t xml:space="preserve"> for erosion control of stormwater.  Inclusive of all backing &amp; weepholes</t>
    </r>
  </si>
  <si>
    <t>SECTION  12 : PARTICULAR SPECIFICATIONS : DAYWORKS</t>
  </si>
  <si>
    <t>SECTION 12 : TOTAL TO SUMMARY</t>
  </si>
  <si>
    <t>Cleaning of existing stormwater piping, manholes &amp; chambers using approved pressure jetting equipment or other approved means, including emptying / de silting etc at the manholes.  All removed material to be disposed of on the landfill as indicated,  Size 450mm to 1100mm diameter.</t>
  </si>
  <si>
    <t>Cleaning of existing sewer lines including all manholes &amp; chambers 110mm to 305mm diameter using approved pressure jet equipment.</t>
  </si>
  <si>
    <t>PSLD.8.2.20</t>
  </si>
  <si>
    <t>PSLD.8.2.21</t>
  </si>
  <si>
    <t>PSLD.8.2.22</t>
  </si>
  <si>
    <t>PSLD.8.2.23</t>
  </si>
  <si>
    <t>SECTION 9 : BROUGHT FORWARD</t>
  </si>
  <si>
    <t>SECTION 9 : CARRIED FORWARD</t>
  </si>
  <si>
    <t>Provision of a CQA Plan as required by the regulatory authorities conditions of approval.</t>
  </si>
  <si>
    <t>Irrigation system for contaminated stormwater.</t>
  </si>
  <si>
    <t>Sealing cracks with 200mm wide geosynthetic and sealant as specified in Cl A8.6.5.1</t>
  </si>
  <si>
    <t>Sealing cracks with geosynthetic crack sealing over area as specified above and Cl A8.6.5.1</t>
  </si>
  <si>
    <r>
      <rPr>
        <b/>
        <sz val="10"/>
        <rFont val="Arial"/>
        <family val="2"/>
      </rPr>
      <t>Wind scatter fencing</t>
    </r>
    <r>
      <rPr>
        <sz val="10"/>
        <rFont val="Arial"/>
        <family val="2"/>
      </rPr>
      <t>. CCA (SANS CCA H4) treated poles to SANS 457 Class 6 (140-159mm diameter) up to 6m long including excavation to depths of up to 1.5m and backfilling with 10MPa concrete measured elsewhere or as approved.</t>
    </r>
  </si>
  <si>
    <r>
      <rPr>
        <b/>
        <sz val="10"/>
        <rFont val="Arial"/>
        <family val="2"/>
      </rPr>
      <t>Wind scatter fencing</t>
    </r>
    <r>
      <rPr>
        <sz val="10"/>
        <rFont val="Arial"/>
        <family val="2"/>
      </rPr>
      <t>. Shadecloth (20% typically), bird net or netting of suitable strength for wind scatter fencing including supply and installation with fully galvanised steel straining wires (3.15mm diameter to SANS 675) as needed on treated poles up to 5m high.  Measured from ground level to the top of the poles excluding any overlaps and wastage.</t>
    </r>
  </si>
  <si>
    <t>a) Perforated "Drainex" pipe or equal approved to subsurface drains.</t>
  </si>
  <si>
    <r>
      <t xml:space="preserve">Geosynthetic Clay Liner (GCL). </t>
    </r>
    <r>
      <rPr>
        <sz val="10.5"/>
        <rFont val="Arial"/>
        <family val="2"/>
      </rPr>
      <t xml:space="preserve"> Supply  to the site and store safely in accordance with the project and manufacturer's specifications. Slope area measured net, excluding all wastage, and overlaps but including anchorage length and overlap with existing liner.</t>
    </r>
  </si>
  <si>
    <t>PSLE.8.2.15</t>
  </si>
  <si>
    <t>PSC8.5.1</t>
  </si>
  <si>
    <t>PSC8.6.1</t>
  </si>
  <si>
    <t>PSC8.6.1.1</t>
  </si>
  <si>
    <t>PSC8.6.1.2</t>
  </si>
  <si>
    <t>PSC8.8.2.1</t>
  </si>
  <si>
    <t>Excavation in existing pavements for patching or repair. To include for saw cutting and all asphalt, granular material and cemented layer removal as instructed on site for all areas of repair.</t>
  </si>
  <si>
    <t>Establishment of leak detection equipment, once off for dipole testing.</t>
  </si>
  <si>
    <r>
      <t>6m</t>
    </r>
    <r>
      <rPr>
        <vertAlign val="superscript"/>
        <sz val="10.5"/>
        <rFont val="Arial"/>
        <family val="2"/>
      </rPr>
      <t>3</t>
    </r>
    <r>
      <rPr>
        <sz val="10.5"/>
        <rFont val="Arial"/>
        <family val="2"/>
      </rPr>
      <t xml:space="preserve"> tip truck</t>
    </r>
  </si>
  <si>
    <r>
      <t>10m</t>
    </r>
    <r>
      <rPr>
        <vertAlign val="superscript"/>
        <sz val="10.5"/>
        <rFont val="Arial"/>
        <family val="2"/>
      </rPr>
      <t>3</t>
    </r>
    <r>
      <rPr>
        <sz val="10.5"/>
        <rFont val="Arial"/>
        <family val="2"/>
      </rPr>
      <t xml:space="preserve"> tip truck</t>
    </r>
  </si>
  <si>
    <t>PSA.8.5 (b) 1)</t>
  </si>
  <si>
    <t>LGM 8.2</t>
  </si>
  <si>
    <t>LGC.8.2</t>
  </si>
  <si>
    <t>A.8.3.1</t>
  </si>
  <si>
    <t>A.8.3.4</t>
  </si>
  <si>
    <t>A.8.4.1</t>
  </si>
  <si>
    <t>A.8.4.2</t>
  </si>
  <si>
    <t>A.8.4.3</t>
  </si>
  <si>
    <t>A.8.4.4</t>
  </si>
  <si>
    <r>
      <t>a) Excavate in all materials, fill and</t>
    </r>
    <r>
      <rPr>
        <b/>
        <sz val="10.5"/>
        <rFont val="Arial"/>
        <family val="2"/>
      </rPr>
      <t xml:space="preserve"> stockpile and maintain</t>
    </r>
    <r>
      <rPr>
        <sz val="10.5"/>
        <rFont val="Arial"/>
        <family val="2"/>
      </rPr>
      <t xml:space="preserve"> as instructed.  Inclusive of all benching volumes and haulage.</t>
    </r>
  </si>
  <si>
    <r>
      <rPr>
        <b/>
        <sz val="10.5"/>
        <rFont val="Arial"/>
        <family val="2"/>
      </rPr>
      <t>Existing services</t>
    </r>
    <r>
      <rPr>
        <sz val="10.5"/>
        <rFont val="Arial"/>
        <family val="2"/>
      </rPr>
      <t xml:space="preserve">
c) Excavate by hand to expose existing services</t>
    </r>
  </si>
  <si>
    <r>
      <rPr>
        <b/>
        <sz val="10.5"/>
        <rFont val="Arial"/>
        <family val="2"/>
      </rPr>
      <t>Anchor trench backfill</t>
    </r>
    <r>
      <rPr>
        <sz val="10.5"/>
        <rFont val="Arial"/>
        <family val="2"/>
      </rPr>
      <t xml:space="preserve"> and bed &amp; backfill pipes etc with cement stabilised material inclusive of 6% cement by mass, approved material for stabilisation, mixing, placing and compaction to 95% Mod AASHTO density.  Generally in selected areas for pipe bedding and / or backfilling where specified.</t>
    </r>
  </si>
  <si>
    <r>
      <rPr>
        <b/>
        <sz val="10.5"/>
        <rFont val="Arial"/>
        <family val="2"/>
      </rPr>
      <t>Standard crack sealing</t>
    </r>
    <r>
      <rPr>
        <sz val="10.5"/>
        <rFont val="Arial"/>
        <family val="2"/>
      </rPr>
      <t xml:space="preserve"> but including cleaning the crack with compressed air, applying herbicide and/or aggregate as needed, priming and sealing then rolling as required. Sealant and prime to be in accordance with Cl A8.5.5.2 or Colseal SBR latex modified mineral filled bitumen emulsion cold pour crack sealant or equal approved.</t>
    </r>
  </si>
  <si>
    <r>
      <rPr>
        <b/>
        <sz val="10.5"/>
        <rFont val="Arial"/>
        <family val="2"/>
      </rPr>
      <t>Geosynthetic crack sealing</t>
    </r>
    <r>
      <rPr>
        <sz val="10.5"/>
        <rFont val="Arial"/>
        <family val="2"/>
      </rPr>
      <t xml:space="preserve"> but including cleaning cracks with compressed air, applying herbicide as needed, priming and sealing then rolling as required. Sealant to be Colseal SBR latex modified mineral filled bitumen emulsion cold pour crack sealant or equal approved.  Geosynthetic to be Sealmac by Kaytech applied in accordance with the manufacturers' specification, or equal approved.</t>
    </r>
  </si>
  <si>
    <r>
      <rPr>
        <b/>
        <sz val="10.5"/>
        <rFont val="Arial"/>
        <family val="2"/>
      </rPr>
      <t>Tank penetrations</t>
    </r>
    <r>
      <rPr>
        <sz val="10.5"/>
        <rFont val="Arial"/>
        <family val="2"/>
      </rPr>
      <t xml:space="preserve"> inlet, outlet &amp; dump drain. All components to be hot dip galvanised and gaskets to be neoprene or similar.  Nominal maximum diameter 100mm (101.6mm), flanges to SABS 1123. Flanged each side or nozzle and strainer for inlet and outlet respectively.
All to Engineers approval.</t>
    </r>
  </si>
  <si>
    <r>
      <rPr>
        <b/>
        <sz val="10.5"/>
        <rFont val="Arial"/>
        <family val="2"/>
      </rPr>
      <t>Piping.</t>
    </r>
    <r>
      <rPr>
        <sz val="10.5"/>
        <rFont val="Arial"/>
        <family val="2"/>
      </rPr>
      <t xml:space="preserve"> Nominal diameter up to 100mm (101.6mm), flanges to SABS 1123 all hot dip galvanised to relevant SANS specification. Including flanges, bends and/or other couplings, bowser supports and adaptors.</t>
    </r>
  </si>
  <si>
    <r>
      <rPr>
        <b/>
        <sz val="10.5"/>
        <rFont val="Arial"/>
        <family val="2"/>
      </rPr>
      <t xml:space="preserve">Valves. </t>
    </r>
    <r>
      <rPr>
        <sz val="10.5"/>
        <rFont val="Arial"/>
        <family val="2"/>
      </rPr>
      <t>Minimum hot dip galvanised with body &amp; stainless steel Grade 316 blade, knife gate valves, PTFE O rings and seta, manual,  nominal diameter up to 100mm, flanged. Including all fixings.</t>
    </r>
  </si>
  <si>
    <r>
      <t xml:space="preserve">Nominal </t>
    </r>
    <r>
      <rPr>
        <b/>
        <sz val="10.5"/>
        <rFont val="Arial"/>
        <family val="2"/>
      </rPr>
      <t>60m3 tank</t>
    </r>
    <r>
      <rPr>
        <sz val="10.5"/>
        <rFont val="Arial"/>
        <family val="2"/>
      </rPr>
      <t>, roofed with all panels and roof of Zincalume coated steel to SANS 9364 suitable for use in the coastal environment or Grade 316 stainless steel (ASTM A240). Bolts hot dip galvanised to SANS 121. Dome roof to be self supporting. Tank to have wind girts as needed and fixed access ladder with safety cage, platform, access hatch and hand rails, all suitably corrosion protected. Level indicator and ventilation to be provided.  (ATS FlexiTank systems AluZinc tank or equal approved).
Tank to be lined with UV stabilised PVC liner 1000g/m2 minimum (or equal approved) as specified by the manufacturer.</t>
    </r>
  </si>
  <si>
    <r>
      <t xml:space="preserve">a) Supply &amp; install </t>
    </r>
    <r>
      <rPr>
        <b/>
        <sz val="10.5"/>
        <rFont val="Arial"/>
        <family val="2"/>
      </rPr>
      <t xml:space="preserve">manholes, </t>
    </r>
    <r>
      <rPr>
        <sz val="10.5"/>
        <rFont val="Arial"/>
        <family val="2"/>
      </rPr>
      <t>kerb inlets or catchpits for up 600mm diameter pipe.  Heavy duty concrete  covers, max. 2m deep (prov.). Including low flow detail in base.</t>
    </r>
  </si>
  <si>
    <r>
      <t xml:space="preserve">a) Supply &amp; install </t>
    </r>
    <r>
      <rPr>
        <b/>
        <sz val="10.5"/>
        <rFont val="Arial"/>
        <family val="2"/>
      </rPr>
      <t xml:space="preserve">manholes, </t>
    </r>
    <r>
      <rPr>
        <sz val="10.5"/>
        <rFont val="Arial"/>
        <family val="2"/>
      </rPr>
      <t>kerb inlets or catchpits for up 1 200mm diameter pipe.  Heavy duty concrete  covers, max. 2m deep (prov.). Including low flow detail in base.</t>
    </r>
  </si>
  <si>
    <r>
      <rPr>
        <b/>
        <sz val="10"/>
        <rFont val="Arial"/>
        <family val="2"/>
      </rPr>
      <t xml:space="preserve">Concrete. </t>
    </r>
    <r>
      <rPr>
        <sz val="10"/>
        <rFont val="Arial"/>
        <family val="2"/>
      </rPr>
      <t xml:space="preserve"> Grade 35/19 concrete inc formwork, finishes, curing and jointing. 150 to 350mm thick. Generally paving for roadways and storage areas.</t>
    </r>
  </si>
  <si>
    <r>
      <t xml:space="preserve">Concrete. </t>
    </r>
    <r>
      <rPr>
        <sz val="10"/>
        <rFont val="Arial"/>
        <family val="2"/>
      </rPr>
      <t>Grade 35/19 concrete inc formwork, finishes, curing and jointing. 150 to 350mm thick. Generally washbay, workshop floor and foundations.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</si>
</sst>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7" formatCode="&quot;R&quot;#,##0.00;\-&quot;R&quot;#,##0.00"/>
    <numFmt numFmtId="164" formatCode="&quot;R&quot;\ #,##0;&quot;R&quot;\ \-#,##0"/>
    <numFmt numFmtId="165" formatCode="&quot;R&quot;\ #,##0.00;&quot;R&quot;\ \-#,##0.00"/>
    <numFmt numFmtId="166" formatCode="&quot;R&quot;\ #,##0.00;[Red]&quot;R&quot;\ \-#,##0.00"/>
    <numFmt numFmtId="167" formatCode="_ &quot;R&quot;\ * #,##0.00_ ;_ &quot;R&quot;\ * \-#,##0.00_ ;_ &quot;R&quot;\ * &quot;-&quot;??_ ;_ @_ "/>
    <numFmt numFmtId="168" formatCode="_ * #,##0.00_ ;_ * \-#,##0.00_ ;_ * &quot;-&quot;??_ ;_ @_ "/>
    <numFmt numFmtId="169" formatCode="\$#,##0\ ;\(\$#,##0\)"/>
    <numFmt numFmtId="170" formatCode="\$#,##0.00\ ;\(\$#,##0.00\)"/>
    <numFmt numFmtId="171" formatCode="0.0"/>
    <numFmt numFmtId="172" formatCode="[$R-1C09]\ #,##0.00"/>
    <numFmt numFmtId="173" formatCode="&quot;R&quot;#\ ###\ ##0.00"/>
    <numFmt numFmtId="174" formatCode="&quot;R&quot;#\ ###\ ##0.00\ ;\ &quot;R&quot;###\ ##0.00\ ;\ &quot;R&quot;##0.00"/>
    <numFmt numFmtId="175" formatCode="&quot;R&quot;#,##0.00;[Red]&quot;R&quot;\ \-#,##0.00"/>
    <numFmt numFmtId="176" formatCode="0.0%"/>
    <numFmt numFmtId="177" formatCode="#\ ###\ ##0"/>
    <numFmt numFmtId="178" formatCode="&quot;R&quot;###\ ###\ ##0.00;[Red]&quot;R&quot;\ \-#,##0.00"/>
    <numFmt numFmtId="179" formatCode="&quot;R&quot;#\ ###\ ##0.00;[Red]&quot;R&quot;\ \-#,##0.00"/>
    <numFmt numFmtId="180" formatCode="&quot;R&quot;#,##0.00;&quot;R&quot;\ \-#,##0.00"/>
    <numFmt numFmtId="181" formatCode="&quot;R&quot;\ #,##0.00"/>
    <numFmt numFmtId="182" formatCode="_ * #,##0_ ;_ * \-#,##0_ ;_ * &quot;-&quot;??_ ;_ @_ "/>
    <numFmt numFmtId="183" formatCode="#,##0.0_ ;\-#,##0.0\ "/>
    <numFmt numFmtId="184" formatCode="_ * #,##0_ ;_ * \-#,##0.0_ ;_ * &quot;-&quot;??_ ;_ @_ "/>
    <numFmt numFmtId="185" formatCode="#,##0_ ;\-#,##0\ "/>
    <numFmt numFmtId="186" formatCode="&quot;R&quot;#\ ###\ ##0.00;&quot;R&quot;\-#\ ###\ ##0.00"/>
  </numFmts>
  <fonts count="37" x14ac:knownFonts="1">
    <font>
      <sz val="10"/>
      <name val="Arial"/>
    </font>
    <font>
      <sz val="10"/>
      <name val="Arial"/>
      <family val="2"/>
    </font>
    <font>
      <b/>
      <sz val="18"/>
      <name val="Arial"/>
      <family val="2"/>
    </font>
    <font>
      <b/>
      <sz val="12"/>
      <name val="Arial"/>
      <family val="2"/>
    </font>
    <font>
      <b/>
      <sz val="11"/>
      <name val="Arial"/>
      <family val="2"/>
    </font>
    <font>
      <b/>
      <sz val="10"/>
      <name val="Arial"/>
      <family val="2"/>
    </font>
    <font>
      <b/>
      <sz val="9"/>
      <name val="Arial"/>
      <family val="2"/>
    </font>
    <font>
      <sz val="11"/>
      <name val="Arial"/>
      <family val="2"/>
    </font>
    <font>
      <b/>
      <u/>
      <sz val="11"/>
      <name val="Arial"/>
      <family val="2"/>
    </font>
    <font>
      <b/>
      <sz val="12"/>
      <name val="Arial"/>
      <family val="2"/>
    </font>
    <font>
      <b/>
      <sz val="10"/>
      <name val="Arial"/>
      <family val="2"/>
    </font>
    <font>
      <sz val="10"/>
      <name val="Arial"/>
      <family val="2"/>
    </font>
    <font>
      <vertAlign val="superscript"/>
      <sz val="10"/>
      <name val="Arial"/>
      <family val="2"/>
    </font>
    <font>
      <b/>
      <sz val="11"/>
      <name val="Arial"/>
      <family val="2"/>
    </font>
    <font>
      <b/>
      <i/>
      <sz val="10"/>
      <name val="Arial"/>
      <family val="2"/>
    </font>
    <font>
      <b/>
      <sz val="10"/>
      <color indexed="10"/>
      <name val="Arial"/>
      <family val="2"/>
    </font>
    <font>
      <b/>
      <sz val="10"/>
      <color indexed="10"/>
      <name val="Arial"/>
      <family val="2"/>
    </font>
    <font>
      <sz val="10"/>
      <name val="Arial"/>
      <family val="2"/>
    </font>
    <font>
      <b/>
      <sz val="10"/>
      <name val="Arial Narrow"/>
      <family val="2"/>
    </font>
    <font>
      <sz val="10"/>
      <name val="Arial"/>
      <family val="2"/>
    </font>
    <font>
      <sz val="11"/>
      <color theme="1"/>
      <name val="Calibri"/>
      <family val="2"/>
      <scheme val="minor"/>
    </font>
    <font>
      <u/>
      <sz val="10"/>
      <name val="Arial"/>
      <family val="2"/>
    </font>
    <font>
      <i/>
      <sz val="11"/>
      <name val="Arial"/>
      <family val="2"/>
    </font>
    <font>
      <i/>
      <sz val="10"/>
      <name val="Arial"/>
      <family val="2"/>
    </font>
    <font>
      <b/>
      <sz val="10.5"/>
      <name val="Arial"/>
      <family val="2"/>
    </font>
    <font>
      <sz val="10.5"/>
      <name val="Arial"/>
      <family val="2"/>
    </font>
    <font>
      <sz val="10.5"/>
      <name val="Arial Narrow"/>
      <family val="2"/>
    </font>
    <font>
      <b/>
      <sz val="9"/>
      <color indexed="81"/>
      <name val="Tahoma"/>
      <family val="2"/>
    </font>
    <font>
      <sz val="9"/>
      <color indexed="81"/>
      <name val="Tahoma"/>
      <family val="2"/>
    </font>
    <font>
      <sz val="10"/>
      <color indexed="81"/>
      <name val="Tahoma"/>
      <family val="2"/>
    </font>
    <font>
      <b/>
      <sz val="10"/>
      <color indexed="81"/>
      <name val="Tahoma"/>
      <family val="2"/>
    </font>
    <font>
      <sz val="12"/>
      <name val="Arial"/>
      <family val="2"/>
    </font>
    <font>
      <b/>
      <sz val="13"/>
      <name val="Arial"/>
      <family val="2"/>
    </font>
    <font>
      <b/>
      <u/>
      <sz val="10.5"/>
      <name val="Arial"/>
      <family val="2"/>
    </font>
    <font>
      <b/>
      <sz val="10.5"/>
      <color indexed="10"/>
      <name val="Arial"/>
      <family val="2"/>
    </font>
    <font>
      <vertAlign val="superscript"/>
      <sz val="10.5"/>
      <name val="Arial"/>
      <family val="2"/>
    </font>
    <font>
      <b/>
      <i/>
      <sz val="10.5"/>
      <name val="Arial"/>
      <family val="2"/>
    </font>
  </fonts>
  <fills count="8">
    <fill>
      <patternFill patternType="none"/>
    </fill>
    <fill>
      <patternFill patternType="gray125"/>
    </fill>
    <fill>
      <patternFill patternType="lightDown">
        <fgColor indexed="65"/>
      </patternFill>
    </fill>
    <fill>
      <patternFill patternType="lightDown">
        <fgColor indexed="9"/>
      </patternFill>
    </fill>
    <fill>
      <patternFill patternType="darkTrellis">
        <fgColor indexed="9"/>
      </patternFill>
    </fill>
    <fill>
      <patternFill patternType="solid">
        <fgColor indexed="65"/>
        <bgColor indexed="9"/>
      </patternFill>
    </fill>
    <fill>
      <patternFill patternType="solid">
        <fgColor theme="0"/>
        <bgColor indexed="64"/>
      </patternFill>
    </fill>
    <fill>
      <patternFill patternType="lightDown">
        <fgColor indexed="65"/>
        <bgColor theme="0"/>
      </patternFill>
    </fill>
  </fills>
  <borders count="61">
    <border>
      <left/>
      <right/>
      <top/>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double">
        <color indexed="64"/>
      </left>
      <right style="double">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right/>
      <top style="thin">
        <color auto="1"/>
      </top>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auto="1"/>
      </left>
      <right style="medium">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s>
  <cellStyleXfs count="19">
    <xf numFmtId="0" fontId="0" fillId="0" borderId="0"/>
    <xf numFmtId="168" fontId="19" fillId="0" borderId="0" applyFont="0" applyFill="0" applyBorder="0" applyAlignment="0" applyProtection="0"/>
    <xf numFmtId="168" fontId="1" fillId="0" borderId="0" applyFont="0" applyFill="0" applyBorder="0" applyAlignment="0" applyProtection="0"/>
    <xf numFmtId="3" fontId="1" fillId="0" borderId="0" applyFont="0" applyFill="0" applyBorder="0" applyAlignment="0" applyProtection="0"/>
    <xf numFmtId="169"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applyProtection="0"/>
    <xf numFmtId="0" fontId="1" fillId="0" borderId="0" applyProtection="0"/>
    <xf numFmtId="9" fontId="19" fillId="0" borderId="0" applyFont="0" applyFill="0" applyBorder="0" applyAlignment="0" applyProtection="0"/>
    <xf numFmtId="9" fontId="1" fillId="0" borderId="0" applyFont="0" applyFill="0" applyBorder="0" applyAlignment="0" applyProtection="0"/>
    <xf numFmtId="0" fontId="1" fillId="0" borderId="1" applyNumberFormat="0" applyFont="0" applyFill="0" applyAlignment="0" applyProtection="0"/>
  </cellStyleXfs>
  <cellXfs count="627">
    <xf numFmtId="0" fontId="0" fillId="0" borderId="0" xfId="0"/>
    <xf numFmtId="0" fontId="3" fillId="0" borderId="2" xfId="0" applyFont="1" applyBorder="1"/>
    <xf numFmtId="0" fontId="0" fillId="0" borderId="3" xfId="0" applyBorder="1"/>
    <xf numFmtId="0" fontId="1" fillId="0" borderId="0" xfId="15"/>
    <xf numFmtId="0" fontId="0" fillId="0" borderId="4" xfId="0" applyBorder="1" applyAlignment="1">
      <alignment horizontal="center"/>
    </xf>
    <xf numFmtId="0" fontId="0" fillId="0" borderId="0" xfId="0" applyAlignment="1">
      <alignment horizontal="center"/>
    </xf>
    <xf numFmtId="0" fontId="0" fillId="0" borderId="5" xfId="0" applyBorder="1"/>
    <xf numFmtId="0" fontId="0" fillId="0" borderId="5" xfId="0" applyBorder="1" applyAlignment="1">
      <alignment horizontal="center"/>
    </xf>
    <xf numFmtId="178" fontId="0" fillId="0" borderId="6" xfId="0" applyNumberFormat="1" applyBorder="1" applyAlignment="1">
      <alignment horizontal="right"/>
    </xf>
    <xf numFmtId="0" fontId="0" fillId="0" borderId="7" xfId="0"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7" fillId="0" borderId="5" xfId="0" applyFont="1" applyBorder="1" applyAlignment="1">
      <alignment vertical="top"/>
    </xf>
    <xf numFmtId="0" fontId="0" fillId="0" borderId="0" xfId="0" applyAlignment="1">
      <alignment horizontal="left" vertical="top"/>
    </xf>
    <xf numFmtId="0" fontId="8" fillId="0" borderId="5" xfId="0" applyFont="1" applyBorder="1" applyAlignment="1">
      <alignment vertical="top"/>
    </xf>
    <xf numFmtId="0" fontId="7" fillId="0" borderId="7" xfId="0" applyFont="1" applyBorder="1" applyAlignment="1">
      <alignment horizontal="center" vertical="top"/>
    </xf>
    <xf numFmtId="0" fontId="7" fillId="0" borderId="5" xfId="0" applyFont="1" applyBorder="1" applyAlignment="1">
      <alignment vertical="top" wrapText="1"/>
    </xf>
    <xf numFmtId="2" fontId="7" fillId="0" borderId="7" xfId="0" applyNumberFormat="1" applyFont="1" applyBorder="1" applyAlignment="1">
      <alignment horizontal="center" vertical="top"/>
    </xf>
    <xf numFmtId="170" fontId="0" fillId="0" borderId="8" xfId="0" applyNumberFormat="1" applyBorder="1" applyAlignment="1" applyProtection="1">
      <alignment vertical="top"/>
      <protection locked="0"/>
    </xf>
    <xf numFmtId="178" fontId="0" fillId="0" borderId="6" xfId="0" applyNumberFormat="1" applyBorder="1" applyAlignment="1" applyProtection="1">
      <alignment horizontal="right" vertical="top"/>
      <protection locked="0"/>
    </xf>
    <xf numFmtId="0" fontId="1" fillId="0" borderId="7" xfId="15" applyBorder="1" applyAlignment="1">
      <alignment horizontal="right" vertical="top"/>
    </xf>
    <xf numFmtId="0" fontId="1" fillId="0" borderId="0" xfId="15" applyAlignment="1">
      <alignment horizontal="center" vertical="top"/>
    </xf>
    <xf numFmtId="0" fontId="1" fillId="0" borderId="5" xfId="15" applyBorder="1" applyAlignment="1">
      <alignment vertical="top"/>
    </xf>
    <xf numFmtId="0" fontId="5" fillId="0" borderId="9" xfId="15" applyFont="1" applyBorder="1" applyAlignment="1">
      <alignment horizontal="right"/>
    </xf>
    <xf numFmtId="0" fontId="5" fillId="0" borderId="10" xfId="15" applyFont="1" applyBorder="1" applyAlignment="1">
      <alignment horizontal="center"/>
    </xf>
    <xf numFmtId="0" fontId="0" fillId="0" borderId="7" xfId="0" applyBorder="1" applyAlignment="1">
      <alignment horizontal="center"/>
    </xf>
    <xf numFmtId="0" fontId="0" fillId="0" borderId="0" xfId="0" applyAlignment="1">
      <alignment horizontal="left"/>
    </xf>
    <xf numFmtId="2" fontId="7" fillId="0" borderId="7" xfId="0" applyNumberFormat="1" applyFont="1" applyBorder="1" applyAlignment="1">
      <alignment horizontal="center" vertical="top" wrapText="1"/>
    </xf>
    <xf numFmtId="0" fontId="0" fillId="0" borderId="5" xfId="0" applyBorder="1" applyAlignment="1">
      <alignment horizontal="center" vertical="top" wrapText="1"/>
    </xf>
    <xf numFmtId="0" fontId="0" fillId="0" borderId="0" xfId="0" applyAlignment="1">
      <alignment horizontal="center" vertical="top" wrapText="1"/>
    </xf>
    <xf numFmtId="49" fontId="7" fillId="0" borderId="7" xfId="0" applyNumberFormat="1" applyFont="1" applyBorder="1" applyAlignment="1">
      <alignment horizontal="center" vertical="top"/>
    </xf>
    <xf numFmtId="49" fontId="0" fillId="0" borderId="0" xfId="0" applyNumberFormat="1" applyAlignment="1">
      <alignment horizontal="left" vertical="top"/>
    </xf>
    <xf numFmtId="49" fontId="7" fillId="0" borderId="5" xfId="0" applyNumberFormat="1" applyFont="1" applyBorder="1" applyAlignment="1">
      <alignment vertical="top" wrapText="1"/>
    </xf>
    <xf numFmtId="0" fontId="0" fillId="0" borderId="5" xfId="0" applyBorder="1" applyAlignment="1">
      <alignment vertical="top"/>
    </xf>
    <xf numFmtId="0" fontId="5" fillId="0" borderId="9" xfId="0" applyFont="1" applyBorder="1" applyAlignment="1">
      <alignment horizontal="right"/>
    </xf>
    <xf numFmtId="0" fontId="5" fillId="0" borderId="10" xfId="0" applyFont="1" applyBorder="1" applyAlignment="1">
      <alignment horizontal="center"/>
    </xf>
    <xf numFmtId="2" fontId="0" fillId="0" borderId="0" xfId="0" applyNumberFormat="1" applyAlignment="1">
      <alignment horizontal="left" vertical="top" wrapText="1"/>
    </xf>
    <xf numFmtId="2" fontId="0" fillId="0" borderId="0" xfId="0" applyNumberFormat="1" applyAlignment="1">
      <alignment horizontal="left" vertical="top"/>
    </xf>
    <xf numFmtId="0" fontId="3" fillId="2" borderId="2" xfId="0" applyFont="1" applyFill="1" applyBorder="1"/>
    <xf numFmtId="0" fontId="0" fillId="0" borderId="0" xfId="0" applyAlignment="1">
      <alignment vertical="top"/>
    </xf>
    <xf numFmtId="0" fontId="0" fillId="2" borderId="7" xfId="0" applyFill="1" applyBorder="1" applyAlignment="1">
      <alignment horizontal="center"/>
    </xf>
    <xf numFmtId="0" fontId="0" fillId="0" borderId="12" xfId="0" applyBorder="1" applyAlignment="1">
      <alignment horizontal="center"/>
    </xf>
    <xf numFmtId="0" fontId="4" fillId="0" borderId="5" xfId="0" applyFont="1" applyBorder="1"/>
    <xf numFmtId="0" fontId="0" fillId="0" borderId="14" xfId="0" applyBorder="1" applyAlignment="1">
      <alignment horizontal="center"/>
    </xf>
    <xf numFmtId="0" fontId="7" fillId="2" borderId="7" xfId="0" applyFont="1" applyFill="1" applyBorder="1" applyAlignment="1">
      <alignment horizontal="center" vertical="top"/>
    </xf>
    <xf numFmtId="0" fontId="5" fillId="2" borderId="9" xfId="0" applyFont="1" applyFill="1" applyBorder="1"/>
    <xf numFmtId="0" fontId="5" fillId="3" borderId="10" xfId="0" applyFont="1" applyFill="1" applyBorder="1"/>
    <xf numFmtId="0" fontId="5" fillId="0" borderId="10" xfId="0" applyFont="1" applyBorder="1"/>
    <xf numFmtId="0" fontId="3" fillId="0" borderId="2" xfId="14" applyFont="1" applyBorder="1"/>
    <xf numFmtId="0" fontId="1" fillId="0" borderId="3" xfId="14" applyBorder="1"/>
    <xf numFmtId="0" fontId="1" fillId="0" borderId="0" xfId="14"/>
    <xf numFmtId="0" fontId="1" fillId="2" borderId="7" xfId="14" applyFill="1" applyBorder="1"/>
    <xf numFmtId="0" fontId="1" fillId="3" borderId="0" xfId="14" applyFill="1"/>
    <xf numFmtId="0" fontId="1" fillId="0" borderId="5" xfId="14" applyBorder="1"/>
    <xf numFmtId="0" fontId="1" fillId="0" borderId="0" xfId="14" applyAlignment="1">
      <alignment horizontal="center"/>
    </xf>
    <xf numFmtId="170" fontId="1" fillId="0" borderId="8" xfId="14" applyNumberFormat="1" applyBorder="1" applyAlignment="1" applyProtection="1">
      <alignment horizontal="left"/>
      <protection locked="0"/>
    </xf>
    <xf numFmtId="0" fontId="1" fillId="2" borderId="7" xfId="14" applyFill="1" applyBorder="1" applyAlignment="1">
      <alignment horizontal="right" vertical="top"/>
    </xf>
    <xf numFmtId="0" fontId="1" fillId="0" borderId="0" xfId="14" applyAlignment="1">
      <alignment horizontal="center" vertical="top"/>
    </xf>
    <xf numFmtId="175" fontId="1" fillId="0" borderId="8" xfId="14" applyNumberFormat="1" applyBorder="1" applyAlignment="1" applyProtection="1">
      <alignment horizontal="right" vertical="top"/>
      <protection locked="0"/>
    </xf>
    <xf numFmtId="0" fontId="1" fillId="3" borderId="0" xfId="14" applyFill="1" applyAlignment="1">
      <alignment vertical="top"/>
    </xf>
    <xf numFmtId="0" fontId="1" fillId="0" borderId="5" xfId="14" applyBorder="1" applyAlignment="1">
      <alignment vertical="top"/>
    </xf>
    <xf numFmtId="0" fontId="11" fillId="2" borderId="7" xfId="14" applyFont="1" applyFill="1" applyBorder="1" applyAlignment="1">
      <alignment horizontal="left" vertical="top"/>
    </xf>
    <xf numFmtId="0" fontId="11" fillId="0" borderId="0" xfId="14" applyFont="1" applyAlignment="1">
      <alignment horizontal="center" vertical="top"/>
    </xf>
    <xf numFmtId="0" fontId="7" fillId="2" borderId="7" xfId="14" applyFont="1" applyFill="1" applyBorder="1" applyAlignment="1">
      <alignment horizontal="center" vertical="top" wrapText="1"/>
    </xf>
    <xf numFmtId="0" fontId="11" fillId="0" borderId="0" xfId="14" applyFont="1" applyAlignment="1">
      <alignment horizontal="center" vertical="top" wrapText="1"/>
    </xf>
    <xf numFmtId="175" fontId="0" fillId="0" borderId="8" xfId="0" applyNumberFormat="1" applyBorder="1" applyAlignment="1" applyProtection="1">
      <alignment vertical="top"/>
      <protection locked="0"/>
    </xf>
    <xf numFmtId="0" fontId="7" fillId="2" borderId="7" xfId="14" applyFont="1" applyFill="1" applyBorder="1" applyAlignment="1">
      <alignment horizontal="center" vertical="top"/>
    </xf>
    <xf numFmtId="0" fontId="11" fillId="3" borderId="0" xfId="14" applyFont="1" applyFill="1" applyAlignment="1">
      <alignment vertical="top"/>
    </xf>
    <xf numFmtId="0" fontId="11" fillId="3" borderId="0" xfId="14" applyFont="1" applyFill="1" applyAlignment="1">
      <alignment vertical="top" wrapText="1"/>
    </xf>
    <xf numFmtId="171" fontId="7" fillId="2" borderId="7" xfId="14" applyNumberFormat="1" applyFont="1" applyFill="1" applyBorder="1" applyAlignment="1">
      <alignment horizontal="center" vertical="top"/>
    </xf>
    <xf numFmtId="0" fontId="11" fillId="4" borderId="0" xfId="14" applyFont="1" applyFill="1" applyAlignment="1">
      <alignment horizontal="center" vertical="top"/>
    </xf>
    <xf numFmtId="171" fontId="11" fillId="3" borderId="0" xfId="14" applyNumberFormat="1" applyFont="1" applyFill="1" applyAlignment="1">
      <alignment vertical="top"/>
    </xf>
    <xf numFmtId="171" fontId="7" fillId="2" borderId="7" xfId="0" applyNumberFormat="1" applyFont="1" applyFill="1" applyBorder="1" applyAlignment="1">
      <alignment horizontal="center" vertical="top"/>
    </xf>
    <xf numFmtId="171" fontId="11" fillId="0" borderId="0" xfId="0" applyNumberFormat="1" applyFont="1" applyAlignment="1">
      <alignment vertical="top"/>
    </xf>
    <xf numFmtId="171" fontId="7" fillId="0" borderId="5" xfId="0" applyNumberFormat="1" applyFont="1" applyBorder="1" applyAlignment="1">
      <alignment vertical="top" wrapText="1"/>
    </xf>
    <xf numFmtId="0" fontId="11" fillId="0" borderId="0" xfId="0" applyFont="1" applyAlignment="1">
      <alignment horizontal="center" vertical="top"/>
    </xf>
    <xf numFmtId="171" fontId="11" fillId="2" borderId="7" xfId="14" applyNumberFormat="1" applyFont="1" applyFill="1" applyBorder="1" applyAlignment="1">
      <alignment horizontal="center" vertical="top"/>
    </xf>
    <xf numFmtId="171" fontId="11" fillId="0" borderId="5" xfId="14" applyNumberFormat="1" applyFont="1" applyBorder="1" applyAlignment="1">
      <alignment vertical="top" wrapText="1"/>
    </xf>
    <xf numFmtId="0" fontId="5" fillId="2" borderId="9" xfId="15" applyFont="1" applyFill="1" applyBorder="1" applyAlignment="1">
      <alignment horizontal="right"/>
    </xf>
    <xf numFmtId="0" fontId="5" fillId="2" borderId="10" xfId="15" applyFont="1" applyFill="1" applyBorder="1" applyAlignment="1">
      <alignment horizontal="center"/>
    </xf>
    <xf numFmtId="1" fontId="3" fillId="2" borderId="2" xfId="0" applyNumberFormat="1" applyFont="1" applyFill="1" applyBorder="1"/>
    <xf numFmtId="178" fontId="0" fillId="0" borderId="6" xfId="0" applyNumberFormat="1" applyBorder="1" applyAlignment="1" applyProtection="1">
      <alignment horizontal="right"/>
      <protection locked="0"/>
    </xf>
    <xf numFmtId="170" fontId="0" fillId="0" borderId="8" xfId="0" applyNumberFormat="1" applyBorder="1" applyAlignment="1" applyProtection="1">
      <alignment horizontal="right" vertical="top"/>
      <protection locked="0"/>
    </xf>
    <xf numFmtId="177" fontId="7" fillId="0" borderId="5" xfId="0" applyNumberFormat="1" applyFont="1" applyBorder="1" applyAlignment="1">
      <alignment horizontal="right" vertical="top"/>
    </xf>
    <xf numFmtId="171" fontId="7" fillId="0" borderId="7" xfId="0" applyNumberFormat="1" applyFont="1" applyBorder="1" applyAlignment="1">
      <alignment horizontal="center" vertical="top"/>
    </xf>
    <xf numFmtId="0" fontId="11" fillId="0" borderId="5" xfId="0" applyFont="1" applyBorder="1" applyAlignment="1">
      <alignment vertical="top" wrapText="1"/>
    </xf>
    <xf numFmtId="0" fontId="10" fillId="0" borderId="5" xfId="0" applyFont="1" applyBorder="1" applyAlignment="1">
      <alignment vertical="top"/>
    </xf>
    <xf numFmtId="2" fontId="0" fillId="0" borderId="0" xfId="0" applyNumberFormat="1" applyAlignment="1">
      <alignment vertical="top"/>
    </xf>
    <xf numFmtId="175" fontId="0" fillId="0" borderId="8" xfId="0" applyNumberFormat="1" applyBorder="1" applyAlignment="1" applyProtection="1">
      <alignment horizontal="right" vertical="top"/>
      <protection locked="0"/>
    </xf>
    <xf numFmtId="0" fontId="5" fillId="0" borderId="9" xfId="0" applyFont="1" applyBorder="1" applyAlignment="1">
      <alignment horizontal="center"/>
    </xf>
    <xf numFmtId="0" fontId="0" fillId="0" borderId="7" xfId="0" applyBorder="1"/>
    <xf numFmtId="0" fontId="4" fillId="0" borderId="0" xfId="0" applyFont="1" applyAlignment="1">
      <alignment vertical="top"/>
    </xf>
    <xf numFmtId="0" fontId="4" fillId="0" borderId="5" xfId="0" applyFont="1" applyBorder="1" applyAlignment="1">
      <alignment vertical="top"/>
    </xf>
    <xf numFmtId="171" fontId="0" fillId="0" borderId="0" xfId="0" applyNumberFormat="1" applyAlignment="1">
      <alignment vertical="top"/>
    </xf>
    <xf numFmtId="0" fontId="5" fillId="0" borderId="9" xfId="0" applyFont="1" applyBorder="1"/>
    <xf numFmtId="0" fontId="3" fillId="0" borderId="3" xfId="0" applyFont="1" applyBorder="1"/>
    <xf numFmtId="178" fontId="0" fillId="0" borderId="6" xfId="0" applyNumberFormat="1" applyBorder="1" applyAlignment="1" applyProtection="1">
      <alignment vertical="top"/>
      <protection locked="0"/>
    </xf>
    <xf numFmtId="0" fontId="11" fillId="0" borderId="0" xfId="0" applyFont="1" applyAlignment="1">
      <alignment horizontal="left" vertical="top"/>
    </xf>
    <xf numFmtId="0" fontId="11" fillId="0" borderId="5" xfId="0" applyFont="1" applyBorder="1" applyAlignment="1">
      <alignment vertical="top"/>
    </xf>
    <xf numFmtId="0" fontId="7" fillId="0" borderId="7" xfId="0" applyFont="1" applyBorder="1" applyAlignment="1">
      <alignment vertical="top" wrapText="1"/>
    </xf>
    <xf numFmtId="0" fontId="0" fillId="0" borderId="0" xfId="0" applyAlignment="1">
      <alignment vertical="top" wrapText="1"/>
    </xf>
    <xf numFmtId="0" fontId="7" fillId="0" borderId="7" xfId="0" applyFont="1" applyBorder="1" applyAlignment="1">
      <alignment horizontal="center" vertical="top" wrapText="1"/>
    </xf>
    <xf numFmtId="2" fontId="11" fillId="0" borderId="0" xfId="14" applyNumberFormat="1" applyFont="1" applyAlignment="1">
      <alignment vertical="top"/>
    </xf>
    <xf numFmtId="0" fontId="5" fillId="0" borderId="7" xfId="15" applyFont="1" applyBorder="1" applyAlignment="1">
      <alignment horizontal="center" vertical="top" wrapText="1"/>
    </xf>
    <xf numFmtId="0" fontId="5" fillId="0" borderId="0" xfId="15" applyFont="1" applyAlignment="1">
      <alignment horizontal="center" vertical="top" wrapText="1"/>
    </xf>
    <xf numFmtId="0" fontId="5" fillId="0" borderId="5" xfId="15" applyFont="1" applyBorder="1" applyAlignment="1">
      <alignment horizontal="center" vertical="top" wrapText="1"/>
    </xf>
    <xf numFmtId="172" fontId="5" fillId="0" borderId="6" xfId="15" applyNumberFormat="1" applyFont="1" applyBorder="1" applyAlignment="1">
      <alignment horizontal="center" vertical="top" wrapText="1"/>
    </xf>
    <xf numFmtId="0" fontId="1" fillId="0" borderId="14" xfId="15" applyBorder="1" applyAlignment="1">
      <alignment vertical="top"/>
    </xf>
    <xf numFmtId="0" fontId="11" fillId="0" borderId="7" xfId="0" applyFont="1" applyBorder="1" applyAlignment="1">
      <alignment horizontal="center" vertical="top"/>
    </xf>
    <xf numFmtId="1" fontId="11" fillId="0" borderId="5" xfId="0" applyNumberFormat="1" applyFont="1" applyBorder="1" applyAlignment="1">
      <alignment horizontal="right" vertical="top"/>
    </xf>
    <xf numFmtId="171" fontId="11" fillId="0" borderId="7" xfId="0" applyNumberFormat="1" applyFont="1" applyBorder="1" applyAlignment="1">
      <alignment horizontal="center" vertical="top" wrapText="1"/>
    </xf>
    <xf numFmtId="1" fontId="11" fillId="0" borderId="5" xfId="0" applyNumberFormat="1" applyFont="1" applyBorder="1" applyAlignment="1">
      <alignment horizontal="right" vertical="top" wrapText="1"/>
    </xf>
    <xf numFmtId="171" fontId="11" fillId="0" borderId="7" xfId="0" applyNumberFormat="1" applyFont="1" applyBorder="1" applyAlignment="1">
      <alignment horizontal="center" vertical="top"/>
    </xf>
    <xf numFmtId="171" fontId="11" fillId="0" borderId="7" xfId="0" applyNumberFormat="1" applyFont="1" applyBorder="1" applyAlignment="1">
      <alignment vertical="top"/>
    </xf>
    <xf numFmtId="2" fontId="11" fillId="0" borderId="7" xfId="0" applyNumberFormat="1" applyFont="1" applyBorder="1" applyAlignment="1">
      <alignment vertical="top"/>
    </xf>
    <xf numFmtId="0" fontId="1" fillId="0" borderId="5" xfId="15" applyBorder="1" applyAlignment="1">
      <alignment horizontal="center" vertical="top"/>
    </xf>
    <xf numFmtId="1" fontId="1" fillId="0" borderId="5" xfId="15" applyNumberFormat="1" applyBorder="1" applyAlignment="1">
      <alignment vertical="top"/>
    </xf>
    <xf numFmtId="0" fontId="5" fillId="0" borderId="16" xfId="15" applyFont="1" applyBorder="1" applyAlignment="1">
      <alignment horizontal="center" vertical="center" wrapText="1"/>
    </xf>
    <xf numFmtId="172" fontId="5" fillId="0" borderId="13" xfId="0" applyNumberFormat="1" applyFont="1" applyBorder="1" applyAlignment="1">
      <alignment horizontal="center"/>
    </xf>
    <xf numFmtId="178" fontId="5" fillId="0" borderId="19" xfId="0" applyNumberFormat="1" applyFont="1" applyBorder="1" applyAlignment="1">
      <alignment horizontal="right"/>
    </xf>
    <xf numFmtId="0" fontId="0" fillId="0" borderId="0" xfId="0" applyAlignment="1">
      <alignment vertical="center"/>
    </xf>
    <xf numFmtId="4" fontId="0" fillId="0" borderId="8" xfId="0" applyNumberFormat="1" applyBorder="1" applyAlignment="1" applyProtection="1">
      <alignment vertical="top"/>
      <protection locked="0"/>
    </xf>
    <xf numFmtId="4" fontId="0" fillId="0" borderId="6" xfId="0" applyNumberFormat="1" applyBorder="1" applyAlignment="1" applyProtection="1">
      <alignment vertical="top"/>
      <protection locked="0"/>
    </xf>
    <xf numFmtId="0" fontId="14" fillId="0" borderId="5" xfId="0" applyFont="1" applyBorder="1" applyAlignment="1">
      <alignment vertical="top"/>
    </xf>
    <xf numFmtId="4" fontId="0" fillId="0" borderId="8" xfId="0" applyNumberFormat="1" applyBorder="1" applyAlignment="1" applyProtection="1">
      <alignment horizontal="right"/>
      <protection locked="0"/>
    </xf>
    <xf numFmtId="4" fontId="1" fillId="0" borderId="8" xfId="14" applyNumberFormat="1" applyBorder="1" applyAlignment="1" applyProtection="1">
      <alignment vertical="top"/>
      <protection locked="0"/>
    </xf>
    <xf numFmtId="0" fontId="15" fillId="0" borderId="0" xfId="15" applyFont="1"/>
    <xf numFmtId="0" fontId="16" fillId="0" borderId="0" xfId="0" applyFont="1" applyAlignment="1">
      <alignment vertical="center"/>
    </xf>
    <xf numFmtId="0" fontId="10" fillId="0" borderId="9" xfId="0" applyFont="1" applyBorder="1"/>
    <xf numFmtId="0" fontId="10" fillId="0" borderId="10" xfId="0" applyFont="1" applyBorder="1"/>
    <xf numFmtId="175" fontId="0" fillId="0" borderId="6" xfId="0" applyNumberFormat="1" applyBorder="1" applyAlignment="1" applyProtection="1">
      <alignment horizontal="right" vertical="top"/>
      <protection locked="0"/>
    </xf>
    <xf numFmtId="175" fontId="11" fillId="0" borderId="8" xfId="0" applyNumberFormat="1" applyFont="1" applyBorder="1" applyAlignment="1" applyProtection="1">
      <alignment vertical="top"/>
      <protection locked="0"/>
    </xf>
    <xf numFmtId="0" fontId="17" fillId="0" borderId="0" xfId="0" applyFont="1" applyAlignment="1">
      <alignment horizontal="left" vertical="top"/>
    </xf>
    <xf numFmtId="0" fontId="17" fillId="0" borderId="0" xfId="0" applyFont="1" applyAlignment="1">
      <alignment horizontal="center" vertical="top"/>
    </xf>
    <xf numFmtId="180" fontId="0" fillId="0" borderId="8" xfId="0" applyNumberFormat="1" applyBorder="1" applyAlignment="1" applyProtection="1">
      <alignment vertical="top"/>
      <protection locked="0"/>
    </xf>
    <xf numFmtId="0" fontId="0" fillId="0" borderId="15" xfId="0" applyBorder="1" applyAlignment="1">
      <alignment horizontal="center"/>
    </xf>
    <xf numFmtId="0" fontId="0" fillId="0" borderId="21" xfId="0" applyBorder="1" applyAlignment="1">
      <alignment horizontal="center"/>
    </xf>
    <xf numFmtId="0" fontId="5" fillId="0" borderId="23" xfId="15" applyFont="1" applyBorder="1" applyAlignment="1">
      <alignment horizontal="center" vertical="center" wrapText="1"/>
    </xf>
    <xf numFmtId="0" fontId="18" fillId="0" borderId="16" xfId="15" applyFont="1" applyBorder="1" applyAlignment="1">
      <alignment horizontal="center" vertical="center"/>
    </xf>
    <xf numFmtId="175" fontId="0" fillId="0" borderId="5" xfId="0" applyNumberFormat="1" applyBorder="1" applyAlignment="1" applyProtection="1">
      <alignment vertical="top"/>
      <protection locked="0"/>
    </xf>
    <xf numFmtId="2" fontId="7" fillId="2" borderId="7" xfId="14" applyNumberFormat="1" applyFont="1" applyFill="1" applyBorder="1" applyAlignment="1">
      <alignment horizontal="center" vertical="top"/>
    </xf>
    <xf numFmtId="0" fontId="1" fillId="0" borderId="0" xfId="0" applyFont="1"/>
    <xf numFmtId="172" fontId="0" fillId="0" borderId="0" xfId="0" applyNumberFormat="1"/>
    <xf numFmtId="172" fontId="0" fillId="0" borderId="0" xfId="0" applyNumberFormat="1" applyAlignment="1">
      <alignment vertical="top"/>
    </xf>
    <xf numFmtId="172" fontId="0" fillId="0" borderId="0" xfId="0" applyNumberFormat="1" applyAlignment="1">
      <alignment vertical="top" wrapText="1"/>
    </xf>
    <xf numFmtId="0" fontId="0" fillId="2" borderId="0" xfId="0" applyFill="1"/>
    <xf numFmtId="0" fontId="0" fillId="3" borderId="0" xfId="0" applyFill="1"/>
    <xf numFmtId="0" fontId="5" fillId="0" borderId="3" xfId="0" applyFont="1" applyBorder="1" applyAlignment="1">
      <alignment horizontal="center"/>
    </xf>
    <xf numFmtId="0" fontId="5" fillId="0" borderId="3" xfId="14" applyFont="1" applyBorder="1" applyAlignment="1">
      <alignment horizontal="center"/>
    </xf>
    <xf numFmtId="0" fontId="0" fillId="0" borderId="5" xfId="0" applyBorder="1" applyAlignment="1">
      <alignment horizontal="right" vertical="top" wrapText="1"/>
    </xf>
    <xf numFmtId="0" fontId="0" fillId="0" borderId="5" xfId="0" applyBorder="1" applyAlignment="1">
      <alignment horizontal="right" vertical="top"/>
    </xf>
    <xf numFmtId="0" fontId="1" fillId="0" borderId="5" xfId="0" applyFont="1" applyBorder="1" applyAlignment="1">
      <alignment vertical="top"/>
    </xf>
    <xf numFmtId="0" fontId="1" fillId="0" borderId="5" xfId="0" applyFont="1" applyBorder="1" applyAlignment="1">
      <alignment vertical="top" wrapText="1"/>
    </xf>
    <xf numFmtId="172" fontId="0" fillId="0" borderId="13" xfId="0" applyNumberFormat="1" applyBorder="1"/>
    <xf numFmtId="172" fontId="0" fillId="0" borderId="5" xfId="0" applyNumberFormat="1" applyBorder="1" applyAlignment="1">
      <alignment vertical="top"/>
    </xf>
    <xf numFmtId="170" fontId="0" fillId="0" borderId="5" xfId="0" applyNumberFormat="1" applyBorder="1" applyAlignment="1" applyProtection="1">
      <alignment vertical="top"/>
      <protection locked="0"/>
    </xf>
    <xf numFmtId="172" fontId="1" fillId="0" borderId="20" xfId="15" applyNumberFormat="1" applyBorder="1" applyAlignment="1">
      <alignment vertical="top"/>
    </xf>
    <xf numFmtId="172" fontId="0" fillId="0" borderId="5" xfId="0" applyNumberFormat="1" applyBorder="1"/>
    <xf numFmtId="0" fontId="5" fillId="0" borderId="3" xfId="0" applyFont="1" applyBorder="1"/>
    <xf numFmtId="172" fontId="1" fillId="0" borderId="0" xfId="0" applyNumberFormat="1" applyFont="1" applyAlignment="1">
      <alignment vertical="top"/>
    </xf>
    <xf numFmtId="182" fontId="0" fillId="0" borderId="8" xfId="1" applyNumberFormat="1" applyFont="1" applyFill="1" applyBorder="1" applyAlignment="1" applyProtection="1">
      <alignment vertical="top"/>
      <protection locked="0"/>
    </xf>
    <xf numFmtId="49" fontId="1" fillId="5" borderId="5" xfId="15" applyNumberFormat="1" applyFill="1" applyBorder="1" applyAlignment="1" applyProtection="1">
      <alignment horizontal="right" vertical="top"/>
      <protection locked="0"/>
    </xf>
    <xf numFmtId="176" fontId="0" fillId="0" borderId="5" xfId="0" applyNumberFormat="1" applyBorder="1" applyAlignment="1">
      <alignment vertical="top"/>
    </xf>
    <xf numFmtId="176" fontId="17" fillId="0" borderId="5" xfId="0" applyNumberFormat="1" applyFont="1" applyBorder="1" applyAlignment="1">
      <alignment vertical="top"/>
    </xf>
    <xf numFmtId="168" fontId="0" fillId="0" borderId="5" xfId="1" applyFont="1" applyFill="1" applyBorder="1" applyAlignment="1">
      <alignment vertical="top"/>
    </xf>
    <xf numFmtId="173" fontId="0" fillId="0" borderId="5" xfId="0" applyNumberFormat="1" applyBorder="1" applyAlignment="1">
      <alignment vertical="top" wrapText="1"/>
    </xf>
    <xf numFmtId="172" fontId="0" fillId="0" borderId="20" xfId="0" applyNumberFormat="1" applyBorder="1"/>
    <xf numFmtId="181" fontId="0" fillId="0" borderId="5" xfId="0" applyNumberFormat="1" applyBorder="1" applyAlignment="1" applyProtection="1">
      <alignment vertical="top"/>
      <protection locked="0"/>
    </xf>
    <xf numFmtId="167" fontId="0" fillId="0" borderId="6" xfId="0" applyNumberFormat="1" applyBorder="1" applyAlignment="1">
      <alignment horizontal="right"/>
    </xf>
    <xf numFmtId="167" fontId="0" fillId="0" borderId="6" xfId="0" applyNumberFormat="1" applyBorder="1" applyAlignment="1">
      <alignment horizontal="right" vertical="top"/>
    </xf>
    <xf numFmtId="167" fontId="0" fillId="0" borderId="6" xfId="0" applyNumberFormat="1" applyBorder="1" applyAlignment="1" applyProtection="1">
      <alignment horizontal="right" vertical="top"/>
      <protection locked="0"/>
    </xf>
    <xf numFmtId="167" fontId="1" fillId="0" borderId="6" xfId="15" applyNumberFormat="1" applyBorder="1" applyAlignment="1">
      <alignment horizontal="right" vertical="top"/>
    </xf>
    <xf numFmtId="167" fontId="0" fillId="0" borderId="0" xfId="0" applyNumberFormat="1"/>
    <xf numFmtId="167" fontId="1" fillId="0" borderId="6" xfId="14" applyNumberFormat="1" applyBorder="1" applyAlignment="1" applyProtection="1">
      <alignment horizontal="left"/>
      <protection locked="0"/>
    </xf>
    <xf numFmtId="167" fontId="1" fillId="0" borderId="6" xfId="14" applyNumberFormat="1" applyBorder="1" applyAlignment="1" applyProtection="1">
      <alignment horizontal="right" vertical="top"/>
      <protection locked="0"/>
    </xf>
    <xf numFmtId="167" fontId="0" fillId="0" borderId="19" xfId="0" applyNumberFormat="1" applyBorder="1" applyProtection="1">
      <protection locked="0"/>
    </xf>
    <xf numFmtId="0" fontId="1" fillId="0" borderId="5" xfId="0" applyFont="1" applyBorder="1" applyAlignment="1">
      <alignment horizontal="center" vertical="top"/>
    </xf>
    <xf numFmtId="173" fontId="1" fillId="0" borderId="5" xfId="0" applyNumberFormat="1" applyFont="1" applyBorder="1" applyAlignment="1">
      <alignment horizontal="center" vertical="top" wrapText="1"/>
    </xf>
    <xf numFmtId="173" fontId="1" fillId="0" borderId="5" xfId="0" applyNumberFormat="1" applyFont="1" applyBorder="1" applyAlignment="1">
      <alignment horizontal="center" vertical="top"/>
    </xf>
    <xf numFmtId="0" fontId="1" fillId="0" borderId="0" xfId="0" applyFont="1" applyAlignment="1">
      <alignment horizontal="center" vertical="top" wrapText="1"/>
    </xf>
    <xf numFmtId="2" fontId="7" fillId="0" borderId="7" xfId="14" applyNumberFormat="1" applyFont="1" applyBorder="1" applyAlignment="1">
      <alignment horizontal="center" vertical="top"/>
    </xf>
    <xf numFmtId="171" fontId="11" fillId="0" borderId="0" xfId="14" applyNumberFormat="1" applyFont="1" applyAlignment="1">
      <alignment vertical="top"/>
    </xf>
    <xf numFmtId="0" fontId="11" fillId="0" borderId="0" xfId="0" applyFont="1" applyAlignment="1">
      <alignment horizontal="left" vertical="top" wrapText="1"/>
    </xf>
    <xf numFmtId="0" fontId="0" fillId="0" borderId="20" xfId="0" applyBorder="1" applyAlignment="1">
      <alignment horizontal="center" vertical="top"/>
    </xf>
    <xf numFmtId="0" fontId="1" fillId="0" borderId="20" xfId="0" applyFont="1" applyBorder="1" applyAlignment="1">
      <alignment vertical="top"/>
    </xf>
    <xf numFmtId="0" fontId="17" fillId="0" borderId="20" xfId="0" applyFont="1" applyBorder="1" applyAlignment="1">
      <alignment horizontal="center" vertical="top"/>
    </xf>
    <xf numFmtId="0" fontId="1" fillId="0" borderId="20" xfId="0" applyFont="1" applyBorder="1" applyAlignment="1">
      <alignment horizontal="center" vertical="top"/>
    </xf>
    <xf numFmtId="176" fontId="17" fillId="0" borderId="20" xfId="0" applyNumberFormat="1" applyFont="1" applyBorder="1" applyAlignment="1">
      <alignment vertical="top"/>
    </xf>
    <xf numFmtId="183" fontId="0" fillId="0" borderId="8" xfId="1" applyNumberFormat="1" applyFont="1" applyFill="1" applyBorder="1" applyAlignment="1" applyProtection="1">
      <alignment vertical="top"/>
      <protection locked="0"/>
    </xf>
    <xf numFmtId="0" fontId="1" fillId="0" borderId="0" xfId="0" applyFont="1" applyAlignment="1">
      <alignment horizontal="center" vertical="top"/>
    </xf>
    <xf numFmtId="180" fontId="0" fillId="0" borderId="6" xfId="0" applyNumberFormat="1" applyBorder="1" applyAlignment="1" applyProtection="1">
      <alignment horizontal="right" vertical="top"/>
      <protection locked="0"/>
    </xf>
    <xf numFmtId="180" fontId="0" fillId="0" borderId="6" xfId="0" applyNumberFormat="1" applyBorder="1" applyAlignment="1" applyProtection="1">
      <alignment horizontal="right"/>
      <protection locked="0"/>
    </xf>
    <xf numFmtId="0" fontId="5" fillId="0" borderId="5" xfId="0" applyFont="1" applyBorder="1" applyAlignment="1">
      <alignment vertical="top" wrapText="1"/>
    </xf>
    <xf numFmtId="0" fontId="1" fillId="3" borderId="0" xfId="0" applyFont="1" applyFill="1" applyAlignment="1">
      <alignment vertical="top"/>
    </xf>
    <xf numFmtId="0" fontId="1" fillId="4" borderId="0" xfId="0" applyFont="1" applyFill="1" applyAlignment="1">
      <alignment horizontal="center" vertical="top"/>
    </xf>
    <xf numFmtId="0" fontId="1" fillId="0" borderId="0" xfId="14" applyAlignment="1">
      <alignment horizontal="center" vertical="top" wrapText="1"/>
    </xf>
    <xf numFmtId="180" fontId="0" fillId="0" borderId="6" xfId="0" applyNumberFormat="1" applyBorder="1" applyAlignment="1">
      <alignment horizontal="right" vertical="top"/>
    </xf>
    <xf numFmtId="0" fontId="7" fillId="2" borderId="15" xfId="0" applyFont="1" applyFill="1" applyBorder="1" applyAlignment="1">
      <alignment horizontal="center" vertical="top"/>
    </xf>
    <xf numFmtId="0" fontId="1" fillId="3" borderId="20" xfId="0" applyFont="1" applyFill="1" applyBorder="1" applyAlignment="1">
      <alignment vertical="top"/>
    </xf>
    <xf numFmtId="0" fontId="7" fillId="4" borderId="20" xfId="0" applyFont="1" applyFill="1" applyBorder="1" applyAlignment="1">
      <alignment vertical="top" wrapText="1"/>
    </xf>
    <xf numFmtId="0" fontId="1" fillId="4" borderId="20" xfId="0" applyFont="1" applyFill="1" applyBorder="1" applyAlignment="1">
      <alignment horizontal="center" vertical="top"/>
    </xf>
    <xf numFmtId="165" fontId="0" fillId="0" borderId="22" xfId="0" applyNumberFormat="1" applyBorder="1" applyAlignment="1" applyProtection="1">
      <alignment horizontal="right" vertical="top"/>
      <protection locked="0"/>
    </xf>
    <xf numFmtId="0" fontId="7" fillId="0" borderId="7" xfId="0" applyFont="1" applyBorder="1" applyAlignment="1">
      <alignment horizontal="center" vertical="center"/>
    </xf>
    <xf numFmtId="167" fontId="0" fillId="0" borderId="6" xfId="0" applyNumberFormat="1" applyBorder="1" applyAlignment="1" applyProtection="1">
      <alignment horizontal="right" vertical="center"/>
      <protection locked="0"/>
    </xf>
    <xf numFmtId="0" fontId="0" fillId="0" borderId="7" xfId="0"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lignment horizontal="center" vertical="center"/>
    </xf>
    <xf numFmtId="175" fontId="0" fillId="0" borderId="8" xfId="0" applyNumberFormat="1" applyBorder="1" applyAlignment="1" applyProtection="1">
      <alignment horizontal="right" vertical="center"/>
      <protection locked="0"/>
    </xf>
    <xf numFmtId="178" fontId="0" fillId="0" borderId="6" xfId="0" applyNumberFormat="1" applyBorder="1" applyAlignment="1" applyProtection="1">
      <alignment horizontal="right" vertical="center"/>
      <protection locked="0"/>
    </xf>
    <xf numFmtId="0" fontId="21" fillId="0" borderId="5" xfId="0" applyFont="1" applyBorder="1" applyAlignment="1">
      <alignment vertical="top"/>
    </xf>
    <xf numFmtId="185" fontId="7" fillId="0" borderId="8" xfId="1" applyNumberFormat="1" applyFont="1" applyFill="1" applyBorder="1" applyAlignment="1" applyProtection="1">
      <alignment horizontal="right" vertical="top"/>
      <protection locked="0"/>
    </xf>
    <xf numFmtId="0" fontId="5" fillId="0" borderId="0" xfId="0" applyFont="1" applyAlignment="1">
      <alignment vertical="center" wrapText="1"/>
    </xf>
    <xf numFmtId="0" fontId="4" fillId="0" borderId="5" xfId="0" applyFont="1" applyBorder="1" applyAlignment="1">
      <alignment vertical="center" wrapText="1"/>
    </xf>
    <xf numFmtId="0" fontId="1" fillId="0" borderId="0" xfId="0" applyFont="1" applyAlignment="1">
      <alignment horizontal="left" vertical="top"/>
    </xf>
    <xf numFmtId="172" fontId="0" fillId="0" borderId="6" xfId="0" applyNumberFormat="1" applyBorder="1" applyAlignment="1">
      <alignment vertical="top" wrapText="1"/>
    </xf>
    <xf numFmtId="172" fontId="0" fillId="0" borderId="6" xfId="0" applyNumberFormat="1" applyBorder="1" applyAlignment="1">
      <alignment vertical="top"/>
    </xf>
    <xf numFmtId="172" fontId="1" fillId="0" borderId="6" xfId="0" applyNumberFormat="1" applyFont="1" applyBorder="1" applyAlignment="1">
      <alignment vertical="top"/>
    </xf>
    <xf numFmtId="177" fontId="5" fillId="0" borderId="3" xfId="0" applyNumberFormat="1" applyFont="1" applyBorder="1"/>
    <xf numFmtId="172" fontId="0" fillId="0" borderId="14" xfId="0" applyNumberFormat="1" applyBorder="1" applyAlignment="1">
      <alignment vertical="top"/>
    </xf>
    <xf numFmtId="180" fontId="0" fillId="0" borderId="6" xfId="0" applyNumberFormat="1" applyBorder="1"/>
    <xf numFmtId="178" fontId="23" fillId="0" borderId="6" xfId="0" applyNumberFormat="1" applyFont="1" applyBorder="1" applyAlignment="1">
      <alignment horizontal="right" vertical="center"/>
    </xf>
    <xf numFmtId="9" fontId="0" fillId="0" borderId="0" xfId="16" applyFont="1" applyFill="1"/>
    <xf numFmtId="0" fontId="25" fillId="0" borderId="5" xfId="15" applyFont="1" applyBorder="1" applyAlignment="1">
      <alignment vertical="top" wrapText="1"/>
    </xf>
    <xf numFmtId="0" fontId="24" fillId="0" borderId="5" xfId="15" applyFont="1" applyBorder="1" applyAlignment="1">
      <alignment vertical="top" wrapText="1"/>
    </xf>
    <xf numFmtId="0" fontId="25" fillId="0" borderId="0" xfId="15" applyFont="1" applyAlignment="1">
      <alignment horizontal="center" vertical="top"/>
    </xf>
    <xf numFmtId="184" fontId="25" fillId="0" borderId="8" xfId="1" applyNumberFormat="1" applyFont="1" applyFill="1" applyBorder="1" applyAlignment="1" applyProtection="1">
      <alignment vertical="top"/>
      <protection locked="0"/>
    </xf>
    <xf numFmtId="178" fontId="25" fillId="0" borderId="6" xfId="0" applyNumberFormat="1" applyFont="1" applyBorder="1" applyAlignment="1" applyProtection="1">
      <alignment horizontal="right" vertical="top"/>
      <protection locked="0"/>
    </xf>
    <xf numFmtId="0" fontId="25" fillId="0" borderId="0" xfId="0" applyFont="1" applyAlignment="1">
      <alignment horizontal="center" vertical="top"/>
    </xf>
    <xf numFmtId="176" fontId="25" fillId="0" borderId="5" xfId="0" applyNumberFormat="1" applyFont="1" applyBorder="1" applyAlignment="1">
      <alignment vertical="top"/>
    </xf>
    <xf numFmtId="180" fontId="25" fillId="0" borderId="6" xfId="0" applyNumberFormat="1" applyFont="1" applyBorder="1" applyAlignment="1">
      <alignment horizontal="right" vertical="top"/>
    </xf>
    <xf numFmtId="171" fontId="1" fillId="0" borderId="7" xfId="15" applyNumberFormat="1" applyBorder="1" applyAlignment="1">
      <alignment horizontal="center" vertical="top"/>
    </xf>
    <xf numFmtId="171" fontId="1" fillId="0" borderId="15" xfId="15" applyNumberFormat="1" applyBorder="1" applyAlignment="1">
      <alignment horizontal="center" vertical="top"/>
    </xf>
    <xf numFmtId="0" fontId="1" fillId="0" borderId="20" xfId="15" applyBorder="1" applyAlignment="1">
      <alignment vertical="top"/>
    </xf>
    <xf numFmtId="0" fontId="11" fillId="0" borderId="20" xfId="15" applyFont="1" applyBorder="1" applyAlignment="1">
      <alignment vertical="top" wrapText="1"/>
    </xf>
    <xf numFmtId="0" fontId="1" fillId="0" borderId="20" xfId="15" applyBorder="1" applyAlignment="1">
      <alignment horizontal="center" vertical="top"/>
    </xf>
    <xf numFmtId="164" fontId="1" fillId="0" borderId="20" xfId="1" applyNumberFormat="1" applyFont="1" applyFill="1" applyBorder="1" applyAlignment="1" applyProtection="1">
      <alignment horizontal="center" vertical="top"/>
      <protection locked="0"/>
    </xf>
    <xf numFmtId="178" fontId="0" fillId="0" borderId="22" xfId="0" applyNumberFormat="1" applyBorder="1" applyAlignment="1" applyProtection="1">
      <alignment horizontal="right" vertical="top"/>
      <protection locked="0"/>
    </xf>
    <xf numFmtId="173" fontId="26" fillId="0" borderId="5" xfId="0" applyNumberFormat="1" applyFont="1" applyBorder="1" applyAlignment="1">
      <alignment horizontal="right" vertical="top"/>
    </xf>
    <xf numFmtId="0" fontId="1" fillId="0" borderId="0" xfId="0" applyFont="1" applyAlignment="1">
      <alignment vertical="top"/>
    </xf>
    <xf numFmtId="2" fontId="1" fillId="0" borderId="0" xfId="0" applyNumberFormat="1" applyFont="1" applyAlignment="1">
      <alignment vertical="top"/>
    </xf>
    <xf numFmtId="171" fontId="1" fillId="0" borderId="0" xfId="0" applyNumberFormat="1" applyFont="1" applyAlignment="1">
      <alignment vertical="top"/>
    </xf>
    <xf numFmtId="0" fontId="11" fillId="0" borderId="0" xfId="0" applyFont="1" applyAlignment="1">
      <alignment vertical="center"/>
    </xf>
    <xf numFmtId="0" fontId="10" fillId="0" borderId="5" xfId="0" applyFont="1" applyBorder="1" applyAlignment="1">
      <alignment vertical="center"/>
    </xf>
    <xf numFmtId="1" fontId="3" fillId="2" borderId="2" xfId="0" applyNumberFormat="1" applyFont="1" applyFill="1" applyBorder="1" applyAlignment="1">
      <alignment vertical="center"/>
    </xf>
    <xf numFmtId="0" fontId="0" fillId="0" borderId="3" xfId="0" applyBorder="1" applyAlignment="1">
      <alignment vertical="center"/>
    </xf>
    <xf numFmtId="0" fontId="5" fillId="0" borderId="3" xfId="0" applyFont="1" applyBorder="1" applyAlignment="1">
      <alignment vertical="center"/>
    </xf>
    <xf numFmtId="170" fontId="0" fillId="0" borderId="8" xfId="0" applyNumberFormat="1" applyBorder="1" applyAlignment="1" applyProtection="1">
      <alignment horizontal="right" vertical="center"/>
      <protection locked="0"/>
    </xf>
    <xf numFmtId="0" fontId="5" fillId="0" borderId="5" xfId="0" applyFont="1" applyBorder="1" applyAlignment="1">
      <alignment vertical="center"/>
    </xf>
    <xf numFmtId="3" fontId="25" fillId="0" borderId="8" xfId="1" applyNumberFormat="1" applyFont="1" applyFill="1" applyBorder="1" applyAlignment="1" applyProtection="1">
      <alignment vertical="top"/>
      <protection locked="0"/>
    </xf>
    <xf numFmtId="0" fontId="0" fillId="0" borderId="5" xfId="0" applyBorder="1" applyAlignment="1">
      <alignment vertical="top" wrapText="1"/>
    </xf>
    <xf numFmtId="0" fontId="1" fillId="0" borderId="0" xfId="15" applyAlignment="1">
      <alignment vertical="top"/>
    </xf>
    <xf numFmtId="175" fontId="1" fillId="0" borderId="8" xfId="11" applyNumberFormat="1" applyBorder="1" applyAlignment="1" applyProtection="1">
      <alignment vertical="top"/>
      <protection locked="0"/>
    </xf>
    <xf numFmtId="0" fontId="1" fillId="0" borderId="5" xfId="14" applyBorder="1" applyAlignment="1">
      <alignment vertical="top" wrapText="1"/>
    </xf>
    <xf numFmtId="180" fontId="1" fillId="0" borderId="8" xfId="14" applyNumberFormat="1" applyBorder="1" applyAlignment="1" applyProtection="1">
      <alignment horizontal="right" vertical="top"/>
      <protection locked="0"/>
    </xf>
    <xf numFmtId="174" fontId="1" fillId="0" borderId="5" xfId="15" applyNumberFormat="1" applyBorder="1" applyAlignment="1" applyProtection="1">
      <alignment vertical="top"/>
      <protection locked="0"/>
    </xf>
    <xf numFmtId="0" fontId="5" fillId="0" borderId="5" xfId="14" applyFont="1" applyBorder="1" applyAlignment="1">
      <alignment vertical="top" wrapText="1"/>
    </xf>
    <xf numFmtId="3" fontId="1" fillId="0" borderId="8" xfId="0" applyNumberFormat="1" applyFont="1" applyBorder="1" applyAlignment="1">
      <alignment horizontal="right" vertical="top"/>
    </xf>
    <xf numFmtId="182" fontId="1" fillId="0" borderId="8" xfId="1" applyNumberFormat="1" applyFont="1" applyFill="1" applyBorder="1" applyAlignment="1" applyProtection="1">
      <alignment vertical="top"/>
      <protection locked="0"/>
    </xf>
    <xf numFmtId="182" fontId="0" fillId="0" borderId="8" xfId="2" applyNumberFormat="1" applyFont="1" applyFill="1" applyBorder="1" applyAlignment="1" applyProtection="1">
      <alignment vertical="top"/>
      <protection locked="0"/>
    </xf>
    <xf numFmtId="0" fontId="1" fillId="0" borderId="0" xfId="15" applyAlignment="1">
      <alignment vertical="center"/>
    </xf>
    <xf numFmtId="49" fontId="22" fillId="0" borderId="5" xfId="0" applyNumberFormat="1" applyFont="1" applyBorder="1" applyAlignment="1">
      <alignment vertical="center" wrapText="1"/>
    </xf>
    <xf numFmtId="0" fontId="23" fillId="0" borderId="0" xfId="0" applyFont="1" applyAlignment="1">
      <alignment horizontal="center" vertical="center"/>
    </xf>
    <xf numFmtId="174" fontId="23" fillId="0" borderId="5" xfId="15" applyNumberFormat="1" applyFont="1" applyBorder="1" applyAlignment="1" applyProtection="1">
      <alignment horizontal="right" vertical="center"/>
      <protection locked="0"/>
    </xf>
    <xf numFmtId="172" fontId="23" fillId="0" borderId="5" xfId="0" applyNumberFormat="1" applyFont="1" applyBorder="1" applyAlignment="1">
      <alignment vertical="center"/>
    </xf>
    <xf numFmtId="176" fontId="1" fillId="0" borderId="5" xfId="0" applyNumberFormat="1" applyFont="1" applyBorder="1" applyAlignment="1">
      <alignment vertical="top"/>
    </xf>
    <xf numFmtId="180" fontId="1" fillId="0" borderId="6" xfId="0" applyNumberFormat="1" applyFont="1" applyBorder="1" applyAlignment="1">
      <alignment horizontal="right" vertical="top"/>
    </xf>
    <xf numFmtId="178" fontId="5" fillId="0" borderId="18" xfId="0" applyNumberFormat="1" applyFont="1" applyBorder="1" applyAlignment="1">
      <alignment horizontal="center" vertical="center"/>
    </xf>
    <xf numFmtId="166" fontId="0" fillId="0" borderId="0" xfId="0" applyNumberFormat="1"/>
    <xf numFmtId="0" fontId="0" fillId="0" borderId="8" xfId="0" applyBorder="1" applyAlignment="1">
      <alignment vertical="top" wrapText="1"/>
    </xf>
    <xf numFmtId="175" fontId="0" fillId="0" borderId="39" xfId="0" applyNumberFormat="1" applyBorder="1" applyAlignment="1" applyProtection="1">
      <alignment vertical="top"/>
      <protection locked="0"/>
    </xf>
    <xf numFmtId="176" fontId="25" fillId="0" borderId="14" xfId="0" applyNumberFormat="1" applyFont="1" applyBorder="1" applyAlignment="1">
      <alignment vertical="top"/>
    </xf>
    <xf numFmtId="172" fontId="5" fillId="0" borderId="5" xfId="15" applyNumberFormat="1" applyFont="1" applyBorder="1" applyAlignment="1">
      <alignment horizontal="center" vertical="top" wrapText="1"/>
    </xf>
    <xf numFmtId="0" fontId="5" fillId="2" borderId="9" xfId="15" applyFont="1" applyFill="1" applyBorder="1" applyAlignment="1">
      <alignment vertical="center"/>
    </xf>
    <xf numFmtId="0" fontId="5" fillId="3" borderId="10" xfId="15" applyFont="1" applyFill="1" applyBorder="1" applyAlignment="1">
      <alignment vertical="center"/>
    </xf>
    <xf numFmtId="0" fontId="3" fillId="0" borderId="10" xfId="0" applyFont="1" applyBorder="1" applyAlignment="1">
      <alignment horizontal="right" vertical="center"/>
    </xf>
    <xf numFmtId="0" fontId="3" fillId="0" borderId="10" xfId="0" applyFont="1" applyBorder="1" applyAlignment="1">
      <alignment horizontal="center" vertical="center"/>
    </xf>
    <xf numFmtId="0" fontId="5" fillId="0" borderId="10" xfId="15" applyFont="1" applyBorder="1" applyAlignment="1">
      <alignment vertical="center"/>
    </xf>
    <xf numFmtId="172" fontId="5" fillId="0" borderId="10" xfId="0" applyNumberFormat="1" applyFont="1" applyBorder="1" applyAlignment="1">
      <alignment horizontal="right" vertical="center"/>
    </xf>
    <xf numFmtId="172" fontId="5" fillId="0" borderId="17" xfId="0" applyNumberFormat="1" applyFont="1" applyBorder="1" applyAlignment="1">
      <alignment horizontal="center" vertical="center"/>
    </xf>
    <xf numFmtId="2" fontId="25" fillId="0" borderId="8" xfId="1" applyNumberFormat="1" applyFont="1" applyFill="1" applyBorder="1" applyAlignment="1" applyProtection="1">
      <alignment vertical="center"/>
      <protection locked="0"/>
    </xf>
    <xf numFmtId="170" fontId="0" fillId="0" borderId="5" xfId="0" applyNumberFormat="1" applyBorder="1" applyAlignment="1" applyProtection="1">
      <alignment horizontal="right" vertical="center"/>
      <protection locked="0"/>
    </xf>
    <xf numFmtId="0" fontId="0" fillId="0" borderId="5" xfId="0" applyBorder="1" applyAlignment="1">
      <alignment vertical="center"/>
    </xf>
    <xf numFmtId="0" fontId="5" fillId="0" borderId="33" xfId="15" applyFont="1" applyBorder="1" applyAlignment="1">
      <alignment horizontal="center" vertical="center" wrapText="1"/>
    </xf>
    <xf numFmtId="0" fontId="5" fillId="0" borderId="8" xfId="15" applyFont="1" applyBorder="1" applyAlignment="1">
      <alignment horizontal="center" vertical="top" wrapText="1"/>
    </xf>
    <xf numFmtId="173" fontId="25" fillId="0" borderId="8" xfId="0" applyNumberFormat="1" applyFont="1" applyBorder="1" applyAlignment="1">
      <alignment horizontal="center" vertical="top"/>
    </xf>
    <xf numFmtId="175" fontId="25" fillId="6" borderId="5" xfId="0" applyNumberFormat="1" applyFont="1" applyFill="1" applyBorder="1" applyAlignment="1" applyProtection="1">
      <alignment vertical="top"/>
      <protection locked="0"/>
    </xf>
    <xf numFmtId="175" fontId="25" fillId="0" borderId="5" xfId="0" applyNumberFormat="1" applyFont="1" applyBorder="1" applyAlignment="1" applyProtection="1">
      <alignment vertical="top"/>
      <protection locked="0"/>
    </xf>
    <xf numFmtId="170" fontId="0" fillId="0" borderId="5" xfId="0" applyNumberFormat="1" applyBorder="1" applyAlignment="1" applyProtection="1">
      <alignment horizontal="right" vertical="top"/>
      <protection locked="0"/>
    </xf>
    <xf numFmtId="175" fontId="1" fillId="0" borderId="5" xfId="11" applyNumberFormat="1" applyBorder="1" applyAlignment="1" applyProtection="1">
      <alignment vertical="top"/>
      <protection locked="0"/>
    </xf>
    <xf numFmtId="4" fontId="0" fillId="0" borderId="20" xfId="0" applyNumberFormat="1" applyBorder="1" applyAlignment="1" applyProtection="1">
      <alignment horizontal="right"/>
      <protection locked="0"/>
    </xf>
    <xf numFmtId="167" fontId="0" fillId="0" borderId="6" xfId="0" applyNumberFormat="1" applyBorder="1" applyProtection="1">
      <protection locked="0"/>
    </xf>
    <xf numFmtId="180" fontId="1" fillId="0" borderId="5" xfId="11" applyNumberFormat="1" applyBorder="1" applyAlignment="1" applyProtection="1">
      <alignment vertical="top"/>
      <protection locked="0"/>
    </xf>
    <xf numFmtId="165" fontId="1" fillId="0" borderId="5" xfId="11" applyNumberFormat="1" applyBorder="1" applyAlignment="1" applyProtection="1">
      <alignment vertical="top"/>
      <protection locked="0"/>
    </xf>
    <xf numFmtId="170" fontId="0" fillId="0" borderId="13" xfId="0" applyNumberFormat="1" applyBorder="1" applyProtection="1">
      <protection locked="0"/>
    </xf>
    <xf numFmtId="4" fontId="0" fillId="0" borderId="5" xfId="0" applyNumberFormat="1" applyBorder="1" applyAlignment="1">
      <alignment horizontal="center"/>
    </xf>
    <xf numFmtId="4" fontId="0" fillId="0" borderId="5" xfId="0" applyNumberFormat="1" applyBorder="1" applyProtection="1">
      <protection locked="0"/>
    </xf>
    <xf numFmtId="0" fontId="1" fillId="0" borderId="0" xfId="0" applyFont="1" applyAlignment="1">
      <alignment horizontal="center" vertical="center"/>
    </xf>
    <xf numFmtId="182" fontId="0" fillId="0" borderId="8" xfId="1" applyNumberFormat="1" applyFont="1" applyFill="1" applyBorder="1" applyAlignment="1" applyProtection="1">
      <alignment vertical="center"/>
      <protection locked="0"/>
    </xf>
    <xf numFmtId="175" fontId="1" fillId="0" borderId="5" xfId="11" applyNumberFormat="1" applyBorder="1" applyAlignment="1" applyProtection="1">
      <alignment vertical="center"/>
      <protection locked="0"/>
    </xf>
    <xf numFmtId="180" fontId="0" fillId="0" borderId="6" xfId="0" applyNumberFormat="1" applyBorder="1" applyAlignment="1" applyProtection="1">
      <alignment horizontal="right" vertical="center"/>
      <protection locked="0"/>
    </xf>
    <xf numFmtId="2" fontId="1" fillId="0" borderId="0" xfId="0" applyNumberFormat="1" applyFont="1" applyAlignment="1">
      <alignment horizontal="left" vertical="top" wrapText="1"/>
    </xf>
    <xf numFmtId="177" fontId="0" fillId="0" borderId="8" xfId="0" applyNumberFormat="1" applyBorder="1" applyAlignment="1">
      <alignment horizontal="right"/>
    </xf>
    <xf numFmtId="170" fontId="0" fillId="0" borderId="5" xfId="0" applyNumberFormat="1" applyBorder="1" applyAlignment="1" applyProtection="1">
      <alignment horizontal="right"/>
      <protection locked="0"/>
    </xf>
    <xf numFmtId="0" fontId="4" fillId="0" borderId="5" xfId="0" applyFont="1" applyBorder="1" applyAlignment="1">
      <alignment vertical="top" wrapText="1"/>
    </xf>
    <xf numFmtId="0" fontId="14" fillId="0" borderId="5" xfId="0" applyFont="1" applyBorder="1" applyAlignment="1">
      <alignment vertical="top" wrapText="1"/>
    </xf>
    <xf numFmtId="0" fontId="1" fillId="0" borderId="0" xfId="0" applyFont="1" applyAlignment="1">
      <alignment vertical="top" wrapText="1"/>
    </xf>
    <xf numFmtId="4" fontId="0" fillId="0" borderId="5" xfId="0" applyNumberFormat="1" applyBorder="1" applyAlignment="1" applyProtection="1">
      <alignment horizontal="right" vertical="top"/>
      <protection locked="0"/>
    </xf>
    <xf numFmtId="2" fontId="1" fillId="0" borderId="0" xfId="14" applyNumberFormat="1" applyAlignment="1">
      <alignment vertical="top"/>
    </xf>
    <xf numFmtId="2" fontId="4" fillId="0" borderId="15" xfId="0" applyNumberFormat="1" applyFont="1" applyBorder="1" applyAlignment="1">
      <alignment horizontal="center" vertical="top"/>
    </xf>
    <xf numFmtId="0" fontId="1" fillId="0" borderId="20" xfId="0" applyFont="1" applyBorder="1" applyAlignment="1">
      <alignment vertical="top" wrapText="1"/>
    </xf>
    <xf numFmtId="0" fontId="1" fillId="0" borderId="20" xfId="14" applyBorder="1" applyAlignment="1">
      <alignment horizontal="center" vertical="top"/>
    </xf>
    <xf numFmtId="182" fontId="0" fillId="0" borderId="40" xfId="2" applyNumberFormat="1" applyFont="1" applyFill="1" applyBorder="1" applyAlignment="1" applyProtection="1">
      <alignment vertical="top"/>
      <protection locked="0"/>
    </xf>
    <xf numFmtId="175" fontId="0" fillId="0" borderId="20" xfId="0" applyNumberFormat="1" applyBorder="1" applyAlignment="1" applyProtection="1">
      <alignment vertical="top"/>
      <protection locked="0"/>
    </xf>
    <xf numFmtId="175" fontId="0" fillId="0" borderId="22" xfId="0" applyNumberFormat="1" applyBorder="1" applyAlignment="1" applyProtection="1">
      <alignment horizontal="right" vertical="top"/>
      <protection locked="0"/>
    </xf>
    <xf numFmtId="171" fontId="7" fillId="0" borderId="7" xfId="0" applyNumberFormat="1" applyFont="1" applyBorder="1" applyAlignment="1">
      <alignment horizontal="center" vertical="top" wrapText="1"/>
    </xf>
    <xf numFmtId="3" fontId="7" fillId="0" borderId="40" xfId="0" applyNumberFormat="1" applyFont="1" applyBorder="1" applyAlignment="1">
      <alignment horizontal="right" vertical="top"/>
    </xf>
    <xf numFmtId="165" fontId="0" fillId="0" borderId="20" xfId="0" applyNumberFormat="1" applyBorder="1" applyAlignment="1" applyProtection="1">
      <alignment vertical="top"/>
      <protection locked="0"/>
    </xf>
    <xf numFmtId="2" fontId="1" fillId="2" borderId="7" xfId="15" applyNumberFormat="1" applyFill="1" applyBorder="1" applyAlignment="1">
      <alignment horizontal="center" vertical="top"/>
    </xf>
    <xf numFmtId="1" fontId="1" fillId="0" borderId="5" xfId="15" applyNumberFormat="1" applyBorder="1" applyAlignment="1" applyProtection="1">
      <alignment horizontal="right" vertical="top"/>
      <protection locked="0"/>
    </xf>
    <xf numFmtId="172" fontId="1" fillId="0" borderId="5" xfId="15" applyNumberFormat="1" applyBorder="1" applyAlignment="1" applyProtection="1">
      <alignment horizontal="right" vertical="top"/>
      <protection locked="0"/>
    </xf>
    <xf numFmtId="0" fontId="11" fillId="0" borderId="0" xfId="14" applyFont="1" applyAlignment="1">
      <alignment vertical="top" wrapText="1"/>
    </xf>
    <xf numFmtId="0" fontId="1" fillId="0" borderId="5" xfId="15" applyBorder="1"/>
    <xf numFmtId="182" fontId="0" fillId="0" borderId="5" xfId="1" applyNumberFormat="1" applyFont="1" applyFill="1" applyBorder="1" applyAlignment="1" applyProtection="1">
      <alignment vertical="top"/>
      <protection locked="0"/>
    </xf>
    <xf numFmtId="0" fontId="7" fillId="0" borderId="7" xfId="14" applyFont="1" applyBorder="1" applyAlignment="1">
      <alignment horizontal="center" vertical="top"/>
    </xf>
    <xf numFmtId="1" fontId="1" fillId="0" borderId="5" xfId="0" applyNumberFormat="1" applyFont="1" applyBorder="1" applyAlignment="1">
      <alignment horizontal="right" vertical="top"/>
    </xf>
    <xf numFmtId="1" fontId="1" fillId="0" borderId="5" xfId="0" applyNumberFormat="1" applyFont="1" applyBorder="1" applyAlignment="1">
      <alignment horizontal="right" vertical="top" wrapText="1"/>
    </xf>
    <xf numFmtId="1" fontId="1" fillId="0" borderId="5" xfId="0" applyNumberFormat="1" applyFont="1" applyBorder="1" applyAlignment="1">
      <alignment vertical="top"/>
    </xf>
    <xf numFmtId="1" fontId="1" fillId="0" borderId="5" xfId="0" applyNumberFormat="1" applyFont="1" applyBorder="1" applyAlignment="1">
      <alignment vertical="top" wrapText="1"/>
    </xf>
    <xf numFmtId="1" fontId="1" fillId="5" borderId="5" xfId="15" applyNumberFormat="1" applyFill="1" applyBorder="1" applyAlignment="1" applyProtection="1">
      <alignment vertical="top"/>
      <protection locked="0"/>
    </xf>
    <xf numFmtId="0" fontId="1" fillId="0" borderId="5" xfId="0" applyFont="1" applyBorder="1"/>
    <xf numFmtId="173" fontId="1" fillId="0" borderId="5" xfId="0" applyNumberFormat="1" applyFont="1" applyBorder="1" applyAlignment="1">
      <alignment vertical="top" wrapText="1"/>
    </xf>
    <xf numFmtId="0" fontId="0" fillId="0" borderId="1" xfId="0" applyBorder="1"/>
    <xf numFmtId="0" fontId="5" fillId="0" borderId="10" xfId="0" applyFont="1" applyBorder="1" applyAlignment="1">
      <alignment horizontal="center" vertical="center"/>
    </xf>
    <xf numFmtId="0" fontId="3" fillId="0" borderId="21" xfId="0" applyFont="1" applyBorder="1" applyAlignment="1">
      <alignment horizontal="center" vertical="center"/>
    </xf>
    <xf numFmtId="2" fontId="7" fillId="0" borderId="7" xfId="11" applyNumberFormat="1" applyFont="1" applyBorder="1" applyAlignment="1">
      <alignment horizontal="center" vertical="top"/>
    </xf>
    <xf numFmtId="0" fontId="4" fillId="0" borderId="5" xfId="11" applyFont="1" applyBorder="1" applyAlignment="1">
      <alignment vertical="top" wrapText="1"/>
    </xf>
    <xf numFmtId="182" fontId="0" fillId="0" borderId="5" xfId="2" applyNumberFormat="1" applyFont="1" applyFill="1" applyBorder="1" applyAlignment="1" applyProtection="1">
      <alignment vertical="top"/>
      <protection locked="0"/>
    </xf>
    <xf numFmtId="175" fontId="1" fillId="0" borderId="0" xfId="11" applyNumberFormat="1" applyAlignment="1" applyProtection="1">
      <alignment vertical="top"/>
      <protection locked="0"/>
    </xf>
    <xf numFmtId="175" fontId="1" fillId="0" borderId="6" xfId="11" applyNumberFormat="1" applyBorder="1" applyAlignment="1" applyProtection="1">
      <alignment horizontal="right" vertical="top"/>
      <protection locked="0"/>
    </xf>
    <xf numFmtId="0" fontId="1" fillId="0" borderId="5" xfId="11" applyBorder="1" applyAlignment="1">
      <alignment vertical="top" wrapText="1"/>
    </xf>
    <xf numFmtId="0" fontId="1" fillId="6" borderId="14" xfId="0" applyFont="1" applyFill="1" applyBorder="1" applyAlignment="1">
      <alignment vertical="top" wrapText="1"/>
    </xf>
    <xf numFmtId="0" fontId="1" fillId="6" borderId="0" xfId="0" applyFont="1" applyFill="1" applyAlignment="1">
      <alignment vertical="top" wrapText="1"/>
    </xf>
    <xf numFmtId="0" fontId="1" fillId="6" borderId="5" xfId="14" applyFill="1" applyBorder="1" applyAlignment="1">
      <alignment horizontal="center" vertical="top"/>
    </xf>
    <xf numFmtId="182" fontId="1" fillId="6" borderId="5" xfId="2" applyNumberFormat="1" applyFont="1" applyFill="1" applyBorder="1" applyAlignment="1" applyProtection="1">
      <alignment vertical="top"/>
      <protection locked="0"/>
    </xf>
    <xf numFmtId="175" fontId="0" fillId="6" borderId="5" xfId="0" applyNumberFormat="1" applyFill="1" applyBorder="1" applyAlignment="1" applyProtection="1">
      <alignment vertical="top"/>
      <protection locked="0"/>
    </xf>
    <xf numFmtId="175" fontId="0" fillId="6" borderId="6" xfId="0" applyNumberFormat="1" applyFill="1" applyBorder="1" applyAlignment="1" applyProtection="1">
      <alignment horizontal="right" vertical="top"/>
      <protection locked="0"/>
    </xf>
    <xf numFmtId="1" fontId="3" fillId="2" borderId="2" xfId="11" applyNumberFormat="1" applyFont="1" applyFill="1" applyBorder="1" applyAlignment="1">
      <alignment vertical="center"/>
    </xf>
    <xf numFmtId="0" fontId="1" fillId="0" borderId="3" xfId="11" applyBorder="1"/>
    <xf numFmtId="0" fontId="5" fillId="0" borderId="3" xfId="11" applyFont="1" applyBorder="1"/>
    <xf numFmtId="0" fontId="1" fillId="0" borderId="0" xfId="11"/>
    <xf numFmtId="0" fontId="1" fillId="0" borderId="0" xfId="11" applyAlignment="1">
      <alignment vertical="center"/>
    </xf>
    <xf numFmtId="0" fontId="7" fillId="0" borderId="7" xfId="11" applyFont="1" applyBorder="1" applyAlignment="1">
      <alignment horizontal="center" vertical="center"/>
    </xf>
    <xf numFmtId="0" fontId="4" fillId="0" borderId="8" xfId="14" applyFont="1" applyBorder="1" applyAlignment="1">
      <alignment horizontal="left" vertical="center"/>
    </xf>
    <xf numFmtId="0" fontId="4" fillId="0" borderId="0" xfId="14" applyFont="1" applyAlignment="1">
      <alignment horizontal="left" vertical="center"/>
    </xf>
    <xf numFmtId="0" fontId="4" fillId="0" borderId="14" xfId="14" applyFont="1" applyBorder="1" applyAlignment="1">
      <alignment horizontal="left" vertical="center"/>
    </xf>
    <xf numFmtId="177" fontId="1" fillId="0" borderId="5" xfId="11" applyNumberFormat="1" applyBorder="1" applyAlignment="1">
      <alignment horizontal="left" vertical="center"/>
    </xf>
    <xf numFmtId="170" fontId="1" fillId="0" borderId="8" xfId="11" applyNumberFormat="1" applyBorder="1" applyAlignment="1" applyProtection="1">
      <alignment horizontal="right" vertical="center"/>
      <protection locked="0"/>
    </xf>
    <xf numFmtId="167" fontId="1" fillId="0" borderId="6" xfId="11" applyNumberFormat="1" applyBorder="1" applyAlignment="1" applyProtection="1">
      <alignment horizontal="right" vertical="center"/>
      <protection locked="0"/>
    </xf>
    <xf numFmtId="0" fontId="7" fillId="0" borderId="7" xfId="11" applyFont="1" applyBorder="1" applyAlignment="1">
      <alignment horizontal="center" vertical="top"/>
    </xf>
    <xf numFmtId="0" fontId="1" fillId="0" borderId="8" xfId="11" applyBorder="1" applyAlignment="1">
      <alignment vertical="top"/>
    </xf>
    <xf numFmtId="0" fontId="1" fillId="0" borderId="0" xfId="11" applyAlignment="1">
      <alignment horizontal="center" vertical="top"/>
    </xf>
    <xf numFmtId="177" fontId="7" fillId="0" borderId="5" xfId="11" applyNumberFormat="1" applyFont="1" applyBorder="1" applyAlignment="1">
      <alignment horizontal="right" vertical="top"/>
    </xf>
    <xf numFmtId="167" fontId="1" fillId="0" borderId="6" xfId="11" applyNumberFormat="1" applyBorder="1" applyAlignment="1" applyProtection="1">
      <alignment horizontal="right" vertical="top"/>
      <protection locked="0"/>
    </xf>
    <xf numFmtId="171" fontId="7" fillId="0" borderId="7" xfId="11" applyNumberFormat="1" applyFont="1" applyBorder="1" applyAlignment="1">
      <alignment horizontal="center" vertical="top"/>
    </xf>
    <xf numFmtId="180" fontId="1" fillId="0" borderId="6" xfId="11" applyNumberFormat="1" applyBorder="1" applyAlignment="1" applyProtection="1">
      <alignment horizontal="right" vertical="top"/>
      <protection locked="0"/>
    </xf>
    <xf numFmtId="0" fontId="4" fillId="0" borderId="5" xfId="11" applyFont="1" applyBorder="1" applyAlignment="1">
      <alignment vertical="center" wrapText="1"/>
    </xf>
    <xf numFmtId="175" fontId="1" fillId="0" borderId="6" xfId="11" applyNumberFormat="1" applyBorder="1" applyAlignment="1" applyProtection="1">
      <alignment vertical="top"/>
      <protection locked="0"/>
    </xf>
    <xf numFmtId="0" fontId="1" fillId="0" borderId="7" xfId="11" applyBorder="1" applyAlignment="1">
      <alignment horizontal="center"/>
    </xf>
    <xf numFmtId="0" fontId="1" fillId="0" borderId="40" xfId="11" applyBorder="1"/>
    <xf numFmtId="0" fontId="1" fillId="0" borderId="20" xfId="11" applyBorder="1"/>
    <xf numFmtId="0" fontId="1" fillId="0" borderId="0" xfId="11" applyAlignment="1">
      <alignment horizontal="center"/>
    </xf>
    <xf numFmtId="177" fontId="1" fillId="0" borderId="5" xfId="11" applyNumberFormat="1" applyBorder="1" applyAlignment="1">
      <alignment horizontal="right"/>
    </xf>
    <xf numFmtId="4" fontId="1" fillId="0" borderId="8" xfId="11" applyNumberFormat="1" applyBorder="1" applyAlignment="1" applyProtection="1">
      <alignment horizontal="right"/>
      <protection locked="0"/>
    </xf>
    <xf numFmtId="167" fontId="1" fillId="0" borderId="6" xfId="11" applyNumberFormat="1" applyBorder="1" applyAlignment="1" applyProtection="1">
      <alignment horizontal="right"/>
      <protection locked="0"/>
    </xf>
    <xf numFmtId="0" fontId="5" fillId="0" borderId="9" xfId="11" applyFont="1" applyBorder="1" applyAlignment="1">
      <alignment horizontal="center" vertical="center"/>
    </xf>
    <xf numFmtId="0" fontId="5" fillId="0" borderId="10" xfId="11" applyFont="1" applyBorder="1" applyAlignment="1">
      <alignment vertical="center"/>
    </xf>
    <xf numFmtId="0" fontId="3" fillId="0" borderId="10" xfId="11" applyFont="1" applyBorder="1" applyAlignment="1">
      <alignment horizontal="right" vertical="center"/>
    </xf>
    <xf numFmtId="177" fontId="5" fillId="0" borderId="10" xfId="11" applyNumberFormat="1" applyFont="1" applyBorder="1" applyAlignment="1">
      <alignment vertical="center"/>
    </xf>
    <xf numFmtId="172" fontId="5" fillId="0" borderId="10" xfId="11" applyNumberFormat="1" applyFont="1" applyBorder="1" applyAlignment="1">
      <alignment horizontal="right" vertical="center"/>
    </xf>
    <xf numFmtId="180" fontId="4" fillId="0" borderId="11" xfId="11" applyNumberFormat="1" applyFont="1" applyBorder="1" applyAlignment="1" applyProtection="1">
      <alignment horizontal="right" vertical="center"/>
      <protection locked="0"/>
    </xf>
    <xf numFmtId="167" fontId="1" fillId="0" borderId="0" xfId="11" applyNumberFormat="1"/>
    <xf numFmtId="0" fontId="31" fillId="0" borderId="0" xfId="11" applyFont="1"/>
    <xf numFmtId="0" fontId="31" fillId="0" borderId="0" xfId="0" applyFont="1"/>
    <xf numFmtId="0" fontId="5" fillId="0" borderId="55" xfId="0" applyFont="1" applyBorder="1" applyAlignment="1">
      <alignment horizontal="center" vertical="center"/>
    </xf>
    <xf numFmtId="0" fontId="5" fillId="0" borderId="37" xfId="0" applyFont="1" applyBorder="1" applyAlignment="1">
      <alignment horizontal="center" vertical="center"/>
    </xf>
    <xf numFmtId="172" fontId="5" fillId="0" borderId="53" xfId="0" applyNumberFormat="1" applyFont="1" applyBorder="1" applyAlignment="1">
      <alignment horizontal="center" vertical="center"/>
    </xf>
    <xf numFmtId="0" fontId="5" fillId="0" borderId="54" xfId="0" applyFont="1" applyBorder="1" applyAlignment="1">
      <alignment vertical="center"/>
    </xf>
    <xf numFmtId="186" fontId="4" fillId="0" borderId="57" xfId="2" applyNumberFormat="1" applyFont="1" applyFill="1" applyBorder="1" applyAlignment="1">
      <alignment vertical="center"/>
    </xf>
    <xf numFmtId="9" fontId="7" fillId="0" borderId="58" xfId="0" applyNumberFormat="1" applyFont="1" applyBorder="1" applyAlignment="1">
      <alignment horizontal="center" vertical="center"/>
    </xf>
    <xf numFmtId="7" fontId="7" fillId="0" borderId="51" xfId="0" applyNumberFormat="1" applyFont="1" applyBorder="1" applyAlignment="1">
      <alignment vertical="center"/>
    </xf>
    <xf numFmtId="7" fontId="4" fillId="0" borderId="49" xfId="0" applyNumberFormat="1" applyFont="1" applyBorder="1" applyAlignment="1">
      <alignment vertical="center"/>
    </xf>
    <xf numFmtId="0" fontId="7" fillId="0" borderId="15" xfId="0" applyFont="1" applyBorder="1" applyAlignment="1">
      <alignment horizontal="center" vertical="top"/>
    </xf>
    <xf numFmtId="171" fontId="0" fillId="0" borderId="20" xfId="0" applyNumberFormat="1" applyBorder="1" applyAlignment="1">
      <alignment vertical="top"/>
    </xf>
    <xf numFmtId="0" fontId="0" fillId="0" borderId="20" xfId="0" applyBorder="1" applyAlignment="1">
      <alignment horizontal="center" vertical="top" wrapText="1"/>
    </xf>
    <xf numFmtId="182" fontId="0" fillId="0" borderId="20" xfId="1" applyNumberFormat="1" applyFont="1" applyFill="1" applyBorder="1" applyAlignment="1" applyProtection="1">
      <alignment vertical="top"/>
      <protection locked="0"/>
    </xf>
    <xf numFmtId="0" fontId="1" fillId="0" borderId="8" xfId="11" applyBorder="1" applyAlignment="1">
      <alignment vertical="top" wrapText="1"/>
    </xf>
    <xf numFmtId="0" fontId="1" fillId="0" borderId="8" xfId="11" applyBorder="1" applyAlignment="1">
      <alignment horizontal="center" vertical="top"/>
    </xf>
    <xf numFmtId="171" fontId="25" fillId="0" borderId="7" xfId="11" applyNumberFormat="1" applyFont="1" applyBorder="1" applyAlignment="1">
      <alignment horizontal="center" vertical="top"/>
    </xf>
    <xf numFmtId="0" fontId="5" fillId="0" borderId="8" xfId="11" applyFont="1" applyBorder="1" applyAlignment="1">
      <alignment vertical="top"/>
    </xf>
    <xf numFmtId="0" fontId="4" fillId="0" borderId="8" xfId="11" applyFont="1" applyBorder="1" applyAlignment="1">
      <alignment vertical="top" wrapText="1"/>
    </xf>
    <xf numFmtId="0" fontId="4" fillId="0" borderId="14" xfId="11" applyFont="1" applyBorder="1" applyAlignment="1">
      <alignment vertical="top" wrapText="1"/>
    </xf>
    <xf numFmtId="0" fontId="1" fillId="0" borderId="8" xfId="11" applyBorder="1" applyAlignment="1">
      <alignment horizontal="left" vertical="top"/>
    </xf>
    <xf numFmtId="177" fontId="25" fillId="0" borderId="5" xfId="11" applyNumberFormat="1" applyFont="1" applyBorder="1" applyAlignment="1">
      <alignment horizontal="right" vertical="top"/>
    </xf>
    <xf numFmtId="171" fontId="0" fillId="0" borderId="5" xfId="0" applyNumberFormat="1" applyBorder="1" applyAlignment="1">
      <alignment vertical="top"/>
    </xf>
    <xf numFmtId="171" fontId="1" fillId="0" borderId="5" xfId="0" applyNumberFormat="1" applyFont="1" applyBorder="1" applyAlignment="1">
      <alignment vertical="top"/>
    </xf>
    <xf numFmtId="0" fontId="1" fillId="0" borderId="5" xfId="0" applyFont="1" applyBorder="1" applyAlignment="1">
      <alignment horizontal="center" vertical="top" wrapText="1"/>
    </xf>
    <xf numFmtId="2" fontId="1" fillId="6" borderId="7" xfId="0" applyNumberFormat="1" applyFont="1" applyFill="1" applyBorder="1" applyAlignment="1">
      <alignment horizontal="center" vertical="top"/>
    </xf>
    <xf numFmtId="179" fontId="4" fillId="0" borderId="11" xfId="15" applyNumberFormat="1" applyFont="1" applyBorder="1" applyAlignment="1" applyProtection="1">
      <alignment horizontal="right" vertical="center"/>
      <protection locked="0"/>
    </xf>
    <xf numFmtId="0" fontId="1" fillId="0" borderId="5" xfId="14" applyBorder="1" applyAlignment="1">
      <alignment horizontal="center" vertical="top"/>
    </xf>
    <xf numFmtId="2" fontId="1" fillId="6" borderId="0" xfId="14" applyNumberFormat="1" applyFill="1" applyAlignment="1">
      <alignment vertical="top"/>
    </xf>
    <xf numFmtId="0" fontId="0" fillId="6" borderId="0" xfId="0" applyFill="1" applyAlignment="1">
      <alignment vertical="top" wrapText="1"/>
    </xf>
    <xf numFmtId="0" fontId="1" fillId="6" borderId="0" xfId="11" applyFill="1" applyAlignment="1">
      <alignment vertical="top" wrapText="1"/>
    </xf>
    <xf numFmtId="2" fontId="7" fillId="6" borderId="7" xfId="0" applyNumberFormat="1" applyFont="1" applyFill="1" applyBorder="1" applyAlignment="1">
      <alignment horizontal="center" vertical="top"/>
    </xf>
    <xf numFmtId="0" fontId="24" fillId="0" borderId="9" xfId="11" applyFont="1" applyBorder="1" applyAlignment="1">
      <alignment vertical="center"/>
    </xf>
    <xf numFmtId="0" fontId="24" fillId="0" borderId="10" xfId="11" applyFont="1" applyBorder="1" applyAlignment="1">
      <alignment vertical="center"/>
    </xf>
    <xf numFmtId="0" fontId="3" fillId="0" borderId="10" xfId="11" applyFont="1" applyBorder="1" applyAlignment="1">
      <alignment horizontal="left" vertical="center"/>
    </xf>
    <xf numFmtId="177" fontId="24" fillId="0" borderId="10" xfId="11" applyNumberFormat="1" applyFont="1" applyBorder="1" applyAlignment="1">
      <alignment vertical="center"/>
    </xf>
    <xf numFmtId="4" fontId="25" fillId="0" borderId="43" xfId="11" applyNumberFormat="1" applyFont="1" applyBorder="1" applyAlignment="1">
      <alignment horizontal="right" vertical="center"/>
    </xf>
    <xf numFmtId="178" fontId="24" fillId="0" borderId="11" xfId="11" applyNumberFormat="1" applyFont="1" applyBorder="1" applyAlignment="1" applyProtection="1">
      <alignment horizontal="right" vertical="center"/>
      <protection locked="0"/>
    </xf>
    <xf numFmtId="0" fontId="5" fillId="0" borderId="9" xfId="0" applyFont="1" applyBorder="1" applyAlignment="1">
      <alignment vertical="center"/>
    </xf>
    <xf numFmtId="0" fontId="5" fillId="0" borderId="10" xfId="0" applyFont="1" applyBorder="1" applyAlignment="1">
      <alignment vertical="center"/>
    </xf>
    <xf numFmtId="177" fontId="5" fillId="0" borderId="10" xfId="0" applyNumberFormat="1" applyFont="1" applyBorder="1" applyAlignment="1">
      <alignment vertical="center"/>
    </xf>
    <xf numFmtId="178" fontId="4" fillId="0" borderId="11" xfId="0" applyNumberFormat="1" applyFont="1" applyBorder="1" applyAlignment="1" applyProtection="1">
      <alignment horizontal="right" vertical="center"/>
      <protection locked="0"/>
    </xf>
    <xf numFmtId="0" fontId="5" fillId="0" borderId="10" xfId="15" applyFont="1" applyBorder="1" applyAlignment="1">
      <alignment horizontal="center" vertical="center"/>
    </xf>
    <xf numFmtId="4" fontId="5" fillId="0" borderId="10" xfId="0" applyNumberFormat="1" applyFont="1" applyBorder="1" applyAlignment="1">
      <alignment horizontal="right" vertical="center"/>
    </xf>
    <xf numFmtId="180" fontId="4" fillId="0" borderId="11" xfId="0" applyNumberFormat="1" applyFont="1" applyBorder="1" applyAlignment="1" applyProtection="1">
      <alignment horizontal="right" vertical="center"/>
      <protection locked="0"/>
    </xf>
    <xf numFmtId="0" fontId="10" fillId="0" borderId="10" xfId="0" applyFont="1" applyBorder="1" applyAlignment="1">
      <alignment vertical="center"/>
    </xf>
    <xf numFmtId="177" fontId="10" fillId="0" borderId="10" xfId="0" applyNumberFormat="1" applyFont="1" applyBorder="1" applyAlignment="1">
      <alignment vertical="center"/>
    </xf>
    <xf numFmtId="172" fontId="10" fillId="0" borderId="10" xfId="0" applyNumberFormat="1" applyFont="1" applyBorder="1" applyAlignment="1">
      <alignment horizontal="right" vertical="center"/>
    </xf>
    <xf numFmtId="178" fontId="4" fillId="0" borderId="11" xfId="0" applyNumberFormat="1" applyFont="1" applyBorder="1" applyAlignment="1" applyProtection="1">
      <alignment vertical="center"/>
      <protection locked="0"/>
    </xf>
    <xf numFmtId="178" fontId="4" fillId="0" borderId="11" xfId="0" applyNumberFormat="1" applyFont="1" applyBorder="1" applyAlignment="1">
      <alignment horizontal="right" vertical="center"/>
    </xf>
    <xf numFmtId="172" fontId="5" fillId="0" borderId="10" xfId="15" applyNumberFormat="1" applyFont="1" applyBorder="1" applyAlignment="1">
      <alignment horizontal="right" vertical="center"/>
    </xf>
    <xf numFmtId="167" fontId="4" fillId="0" borderId="11" xfId="15" applyNumberFormat="1" applyFont="1" applyBorder="1" applyAlignment="1">
      <alignment horizontal="right" vertical="center"/>
    </xf>
    <xf numFmtId="0" fontId="9" fillId="0" borderId="10" xfId="15" applyFont="1" applyBorder="1" applyAlignment="1">
      <alignment horizontal="right" vertical="center"/>
    </xf>
    <xf numFmtId="180" fontId="4" fillId="0" borderId="11" xfId="0" applyNumberFormat="1" applyFont="1" applyBorder="1" applyAlignment="1">
      <alignment horizontal="right" vertical="center"/>
    </xf>
    <xf numFmtId="172" fontId="5" fillId="0" borderId="43" xfId="0" applyNumberFormat="1" applyFont="1" applyBorder="1" applyAlignment="1">
      <alignment horizontal="right" vertical="center"/>
    </xf>
    <xf numFmtId="2" fontId="7" fillId="7" borderId="7" xfId="14" applyNumberFormat="1" applyFont="1" applyFill="1" applyBorder="1" applyAlignment="1">
      <alignment horizontal="center" vertical="top"/>
    </xf>
    <xf numFmtId="171" fontId="1" fillId="6" borderId="0" xfId="0" applyNumberFormat="1" applyFont="1" applyFill="1" applyAlignment="1">
      <alignment vertical="top"/>
    </xf>
    <xf numFmtId="171" fontId="1" fillId="6" borderId="5" xfId="0" applyNumberFormat="1" applyFont="1" applyFill="1" applyBorder="1" applyAlignment="1">
      <alignment vertical="top" wrapText="1"/>
    </xf>
    <xf numFmtId="0" fontId="11" fillId="6" borderId="0" xfId="0" applyFont="1" applyFill="1" applyAlignment="1">
      <alignment horizontal="center" vertical="top"/>
    </xf>
    <xf numFmtId="182" fontId="0" fillId="6" borderId="8" xfId="1" applyNumberFormat="1" applyFont="1" applyFill="1" applyBorder="1" applyAlignment="1" applyProtection="1">
      <alignment vertical="top"/>
      <protection locked="0"/>
    </xf>
    <xf numFmtId="180" fontId="0" fillId="6" borderId="8" xfId="0" applyNumberFormat="1" applyFill="1" applyBorder="1" applyAlignment="1" applyProtection="1">
      <alignment vertical="top"/>
      <protection locked="0"/>
    </xf>
    <xf numFmtId="180" fontId="0" fillId="6" borderId="6" xfId="0" applyNumberFormat="1" applyFill="1" applyBorder="1" applyAlignment="1" applyProtection="1">
      <alignment horizontal="right" vertical="top"/>
      <protection locked="0"/>
    </xf>
    <xf numFmtId="171" fontId="7" fillId="6" borderId="7" xfId="0" applyNumberFormat="1" applyFont="1" applyFill="1" applyBorder="1" applyAlignment="1">
      <alignment horizontal="center" vertical="top"/>
    </xf>
    <xf numFmtId="0" fontId="11" fillId="6" borderId="0" xfId="0" applyFont="1" applyFill="1" applyAlignment="1">
      <alignment vertical="top"/>
    </xf>
    <xf numFmtId="0" fontId="1" fillId="6" borderId="5" xfId="0" applyFont="1" applyFill="1" applyBorder="1" applyAlignment="1">
      <alignment vertical="top" wrapText="1"/>
    </xf>
    <xf numFmtId="0" fontId="0" fillId="6" borderId="5" xfId="0" applyFill="1" applyBorder="1" applyAlignment="1">
      <alignment horizontal="center" vertical="top"/>
    </xf>
    <xf numFmtId="3" fontId="25" fillId="6" borderId="8" xfId="1" applyNumberFormat="1" applyFont="1" applyFill="1" applyBorder="1" applyAlignment="1" applyProtection="1">
      <alignment vertical="top"/>
      <protection locked="0"/>
    </xf>
    <xf numFmtId="0" fontId="0" fillId="6" borderId="0" xfId="0" applyFill="1" applyAlignment="1">
      <alignment horizontal="center" vertical="top"/>
    </xf>
    <xf numFmtId="0" fontId="1" fillId="6" borderId="0" xfId="0" applyFont="1" applyFill="1" applyAlignment="1">
      <alignment vertical="top"/>
    </xf>
    <xf numFmtId="0" fontId="1" fillId="6" borderId="0" xfId="0" applyFont="1" applyFill="1" applyAlignment="1">
      <alignment horizontal="center" vertical="top"/>
    </xf>
    <xf numFmtId="2" fontId="0" fillId="6" borderId="0" xfId="0" applyNumberFormat="1" applyFill="1" applyAlignment="1">
      <alignment vertical="top"/>
    </xf>
    <xf numFmtId="171" fontId="0" fillId="6" borderId="0" xfId="0" applyNumberFormat="1" applyFill="1" applyAlignment="1">
      <alignment vertical="top"/>
    </xf>
    <xf numFmtId="0" fontId="5" fillId="6" borderId="5" xfId="0" applyFont="1" applyFill="1" applyBorder="1" applyAlignment="1">
      <alignment vertical="top" wrapText="1"/>
    </xf>
    <xf numFmtId="0" fontId="17" fillId="6" borderId="0" xfId="0" applyFont="1" applyFill="1" applyAlignment="1">
      <alignment horizontal="left" vertical="top"/>
    </xf>
    <xf numFmtId="173" fontId="1" fillId="6" borderId="5" xfId="0" applyNumberFormat="1" applyFont="1" applyFill="1" applyBorder="1" applyAlignment="1">
      <alignment horizontal="center" vertical="top"/>
    </xf>
    <xf numFmtId="176" fontId="0" fillId="6" borderId="5" xfId="0" applyNumberFormat="1" applyFill="1" applyBorder="1" applyAlignment="1">
      <alignment vertical="top"/>
    </xf>
    <xf numFmtId="180" fontId="0" fillId="6" borderId="6" xfId="0" applyNumberFormat="1" applyFill="1" applyBorder="1" applyAlignment="1">
      <alignment horizontal="right" vertical="top"/>
    </xf>
    <xf numFmtId="2" fontId="0" fillId="6" borderId="5" xfId="0" applyNumberFormat="1" applyFill="1" applyBorder="1" applyAlignment="1">
      <alignment horizontal="left" vertical="top" wrapText="1"/>
    </xf>
    <xf numFmtId="173" fontId="1" fillId="6" borderId="5" xfId="0" applyNumberFormat="1" applyFont="1" applyFill="1" applyBorder="1" applyAlignment="1">
      <alignment horizontal="center" vertical="top" wrapText="1"/>
    </xf>
    <xf numFmtId="172" fontId="1" fillId="6" borderId="5" xfId="0" applyNumberFormat="1" applyFont="1" applyFill="1" applyBorder="1" applyAlignment="1">
      <alignment vertical="top"/>
    </xf>
    <xf numFmtId="180" fontId="1" fillId="6" borderId="6" xfId="0" applyNumberFormat="1" applyFont="1" applyFill="1" applyBorder="1" applyAlignment="1">
      <alignment horizontal="right" vertical="top"/>
    </xf>
    <xf numFmtId="0" fontId="0" fillId="6" borderId="5" xfId="0" applyFill="1" applyBorder="1" applyAlignment="1">
      <alignment horizontal="left" vertical="top"/>
    </xf>
    <xf numFmtId="0" fontId="25" fillId="6" borderId="5" xfId="15" applyFont="1" applyFill="1" applyBorder="1" applyAlignment="1">
      <alignment vertical="top" wrapText="1"/>
    </xf>
    <xf numFmtId="0" fontId="0" fillId="6" borderId="0" xfId="0" applyFill="1" applyAlignment="1">
      <alignment vertical="top"/>
    </xf>
    <xf numFmtId="2" fontId="11" fillId="6" borderId="0" xfId="14" applyNumberFormat="1" applyFont="1" applyFill="1" applyAlignment="1">
      <alignment vertical="top"/>
    </xf>
    <xf numFmtId="171" fontId="1" fillId="6" borderId="7" xfId="15" applyNumberFormat="1" applyFill="1" applyBorder="1" applyAlignment="1">
      <alignment horizontal="center" vertical="top"/>
    </xf>
    <xf numFmtId="0" fontId="1" fillId="6" borderId="14" xfId="15" applyFill="1" applyBorder="1" applyAlignment="1">
      <alignment vertical="top"/>
    </xf>
    <xf numFmtId="0" fontId="24" fillId="6" borderId="5" xfId="15" applyFont="1" applyFill="1" applyBorder="1" applyAlignment="1">
      <alignment vertical="top" wrapText="1"/>
    </xf>
    <xf numFmtId="0" fontId="25" fillId="6" borderId="0" xfId="15" applyFont="1" applyFill="1" applyAlignment="1">
      <alignment horizontal="center" vertical="top"/>
    </xf>
    <xf numFmtId="184" fontId="25" fillId="6" borderId="8" xfId="1" applyNumberFormat="1" applyFont="1" applyFill="1" applyBorder="1" applyAlignment="1" applyProtection="1">
      <alignment vertical="top"/>
      <protection locked="0"/>
    </xf>
    <xf numFmtId="178" fontId="25" fillId="6" borderId="6" xfId="0" applyNumberFormat="1" applyFont="1" applyFill="1" applyBorder="1" applyAlignment="1" applyProtection="1">
      <alignment horizontal="right" vertical="top"/>
      <protection locked="0"/>
    </xf>
    <xf numFmtId="0" fontId="7" fillId="6" borderId="7" xfId="0" applyFont="1" applyFill="1" applyBorder="1" applyAlignment="1">
      <alignment horizontal="center" vertical="center"/>
    </xf>
    <xf numFmtId="0" fontId="11" fillId="6" borderId="0" xfId="0" applyFont="1" applyFill="1" applyAlignment="1">
      <alignment horizontal="left" vertical="center"/>
    </xf>
    <xf numFmtId="0" fontId="10" fillId="6" borderId="5" xfId="0" applyFont="1" applyFill="1" applyBorder="1" applyAlignment="1">
      <alignment vertical="center"/>
    </xf>
    <xf numFmtId="4" fontId="0" fillId="6" borderId="8" xfId="0" applyNumberFormat="1" applyFill="1" applyBorder="1" applyAlignment="1" applyProtection="1">
      <alignment vertical="top"/>
      <protection locked="0"/>
    </xf>
    <xf numFmtId="0" fontId="7" fillId="6" borderId="7" xfId="0" applyFont="1" applyFill="1" applyBorder="1" applyAlignment="1">
      <alignment horizontal="center" vertical="top"/>
    </xf>
    <xf numFmtId="0" fontId="11" fillId="6" borderId="5" xfId="0" applyFont="1" applyFill="1" applyBorder="1" applyAlignment="1">
      <alignment vertical="top"/>
    </xf>
    <xf numFmtId="175" fontId="0" fillId="6" borderId="8" xfId="0" applyNumberFormat="1" applyFill="1" applyBorder="1" applyAlignment="1" applyProtection="1">
      <alignment vertical="top"/>
      <protection locked="0"/>
    </xf>
    <xf numFmtId="0" fontId="1" fillId="6" borderId="5" xfId="0" applyFont="1" applyFill="1" applyBorder="1" applyAlignment="1">
      <alignment horizontal="left" vertical="top" wrapText="1"/>
    </xf>
    <xf numFmtId="175" fontId="11" fillId="6" borderId="8" xfId="0" applyNumberFormat="1" applyFont="1" applyFill="1" applyBorder="1" applyAlignment="1" applyProtection="1">
      <alignment vertical="top"/>
      <protection locked="0"/>
    </xf>
    <xf numFmtId="182" fontId="0" fillId="6" borderId="8" xfId="2" applyNumberFormat="1" applyFont="1" applyFill="1" applyBorder="1" applyAlignment="1" applyProtection="1">
      <alignment vertical="top"/>
      <protection locked="0"/>
    </xf>
    <xf numFmtId="0" fontId="1" fillId="6" borderId="0" xfId="0" applyFont="1" applyFill="1" applyAlignment="1">
      <alignment horizontal="left" vertical="top" wrapText="1"/>
    </xf>
    <xf numFmtId="49" fontId="1" fillId="6" borderId="0" xfId="0" applyNumberFormat="1" applyFont="1" applyFill="1" applyAlignment="1">
      <alignment horizontal="left" vertical="top" wrapText="1"/>
    </xf>
    <xf numFmtId="0" fontId="25" fillId="0" borderId="7" xfId="0" applyFont="1" applyBorder="1" applyAlignment="1">
      <alignment horizontal="center"/>
    </xf>
    <xf numFmtId="0" fontId="25" fillId="0" borderId="7" xfId="0" applyFont="1" applyBorder="1" applyAlignment="1">
      <alignment horizontal="center" vertical="top"/>
    </xf>
    <xf numFmtId="2" fontId="25" fillId="0" borderId="7" xfId="0" applyNumberFormat="1" applyFont="1" applyBorder="1" applyAlignment="1">
      <alignment horizontal="center" vertical="top" wrapText="1"/>
    </xf>
    <xf numFmtId="2" fontId="25" fillId="0" borderId="7" xfId="0" applyNumberFormat="1" applyFont="1" applyBorder="1" applyAlignment="1">
      <alignment horizontal="center" vertical="top"/>
    </xf>
    <xf numFmtId="2" fontId="25" fillId="0" borderId="5" xfId="0" applyNumberFormat="1" applyFont="1" applyBorder="1" applyAlignment="1">
      <alignment horizontal="center" vertical="top"/>
    </xf>
    <xf numFmtId="2" fontId="25" fillId="6" borderId="5" xfId="0" applyNumberFormat="1" applyFont="1" applyFill="1" applyBorder="1" applyAlignment="1">
      <alignment horizontal="center" vertical="top"/>
    </xf>
    <xf numFmtId="2" fontId="25" fillId="6" borderId="7" xfId="0" applyNumberFormat="1" applyFont="1" applyFill="1" applyBorder="1" applyAlignment="1">
      <alignment horizontal="center" vertical="top"/>
    </xf>
    <xf numFmtId="0" fontId="25" fillId="0" borderId="15" xfId="0" applyFont="1" applyBorder="1" applyAlignment="1">
      <alignment horizontal="center" vertical="top"/>
    </xf>
    <xf numFmtId="49" fontId="25" fillId="0" borderId="5" xfId="0" applyNumberFormat="1" applyFont="1" applyBorder="1" applyAlignment="1">
      <alignment vertical="top" wrapText="1"/>
    </xf>
    <xf numFmtId="0" fontId="25" fillId="0" borderId="5" xfId="0" applyFont="1" applyBorder="1" applyAlignment="1">
      <alignment vertical="top"/>
    </xf>
    <xf numFmtId="0" fontId="33" fillId="0" borderId="5" xfId="0" applyFont="1" applyBorder="1" applyAlignment="1">
      <alignment vertical="top"/>
    </xf>
    <xf numFmtId="0" fontId="25" fillId="0" borderId="5" xfId="0" applyFont="1" applyBorder="1" applyAlignment="1">
      <alignment vertical="top" wrapText="1"/>
    </xf>
    <xf numFmtId="49" fontId="25" fillId="0" borderId="5" xfId="0" applyNumberFormat="1" applyFont="1" applyBorder="1" applyAlignment="1">
      <alignment vertical="top"/>
    </xf>
    <xf numFmtId="49" fontId="25" fillId="6" borderId="5" xfId="0" applyNumberFormat="1" applyFont="1" applyFill="1" applyBorder="1" applyAlignment="1">
      <alignment vertical="top" wrapText="1"/>
    </xf>
    <xf numFmtId="0" fontId="25" fillId="6" borderId="5" xfId="0" applyFont="1" applyFill="1" applyBorder="1" applyAlignment="1">
      <alignment vertical="top" wrapText="1"/>
    </xf>
    <xf numFmtId="0" fontId="33" fillId="0" borderId="5" xfId="0" applyFont="1" applyBorder="1"/>
    <xf numFmtId="0" fontId="25" fillId="0" borderId="5" xfId="0" applyFont="1" applyBorder="1"/>
    <xf numFmtId="0" fontId="34" fillId="0" borderId="5" xfId="0" applyFont="1" applyBorder="1" applyAlignment="1">
      <alignment vertical="top" wrapText="1"/>
    </xf>
    <xf numFmtId="0" fontId="24" fillId="0" borderId="5" xfId="0" applyFont="1" applyBorder="1" applyAlignment="1">
      <alignment vertical="top"/>
    </xf>
    <xf numFmtId="0" fontId="25" fillId="0" borderId="5" xfId="15" applyFont="1" applyBorder="1" applyAlignment="1">
      <alignment vertical="top"/>
    </xf>
    <xf numFmtId="0" fontId="1" fillId="0" borderId="0" xfId="0" applyFont="1" applyAlignment="1">
      <alignment horizontal="left" vertical="top" wrapText="1"/>
    </xf>
    <xf numFmtId="49" fontId="1" fillId="0" borderId="0" xfId="0" applyNumberFormat="1" applyFont="1" applyAlignment="1">
      <alignment horizontal="left" vertical="top"/>
    </xf>
    <xf numFmtId="0" fontId="25" fillId="4" borderId="5" xfId="0" applyFont="1" applyFill="1" applyBorder="1" applyAlignment="1">
      <alignment vertical="top" wrapText="1"/>
    </xf>
    <xf numFmtId="0" fontId="25" fillId="0" borderId="5" xfId="14" applyFont="1" applyBorder="1" applyAlignment="1">
      <alignment vertical="top" wrapText="1"/>
    </xf>
    <xf numFmtId="0" fontId="24" fillId="0" borderId="5" xfId="14" applyFont="1" applyBorder="1" applyAlignment="1">
      <alignment vertical="top" wrapText="1"/>
    </xf>
    <xf numFmtId="0" fontId="25" fillId="0" borderId="5" xfId="14" applyFont="1" applyBorder="1" applyAlignment="1">
      <alignment vertical="top"/>
    </xf>
    <xf numFmtId="0" fontId="24" fillId="4" borderId="5" xfId="14" applyFont="1" applyFill="1" applyBorder="1" applyAlignment="1">
      <alignment vertical="top" wrapText="1"/>
    </xf>
    <xf numFmtId="0" fontId="25" fillId="4" borderId="5" xfId="14" applyFont="1" applyFill="1" applyBorder="1" applyAlignment="1">
      <alignment vertical="top"/>
    </xf>
    <xf numFmtId="171" fontId="25" fillId="4" borderId="5" xfId="14" applyNumberFormat="1" applyFont="1" applyFill="1" applyBorder="1" applyAlignment="1">
      <alignment vertical="top"/>
    </xf>
    <xf numFmtId="171" fontId="25" fillId="4" borderId="5" xfId="14" applyNumberFormat="1" applyFont="1" applyFill="1" applyBorder="1" applyAlignment="1">
      <alignment vertical="top" wrapText="1"/>
    </xf>
    <xf numFmtId="171" fontId="25" fillId="0" borderId="5" xfId="14" applyNumberFormat="1" applyFont="1" applyBorder="1" applyAlignment="1">
      <alignment vertical="top" wrapText="1"/>
    </xf>
    <xf numFmtId="171" fontId="25" fillId="6" borderId="5" xfId="0" applyNumberFormat="1" applyFont="1" applyFill="1" applyBorder="1" applyAlignment="1">
      <alignment vertical="top" wrapText="1"/>
    </xf>
    <xf numFmtId="0" fontId="25" fillId="0" borderId="5" xfId="11" applyFont="1" applyBorder="1" applyAlignment="1">
      <alignment vertical="top" wrapText="1"/>
    </xf>
    <xf numFmtId="0" fontId="25" fillId="0" borderId="20" xfId="0" applyFont="1" applyBorder="1" applyAlignment="1">
      <alignment vertical="top" wrapText="1"/>
    </xf>
    <xf numFmtId="0" fontId="24" fillId="0" borderId="5" xfId="0" applyFont="1" applyBorder="1" applyAlignment="1">
      <alignment vertical="center" wrapText="1"/>
    </xf>
    <xf numFmtId="0" fontId="36" fillId="0" borderId="5" xfId="0" applyFont="1" applyBorder="1" applyAlignment="1">
      <alignment vertical="top"/>
    </xf>
    <xf numFmtId="0" fontId="25" fillId="6" borderId="46" xfId="0" applyFont="1" applyFill="1" applyBorder="1" applyAlignment="1">
      <alignment horizontal="center" vertical="center"/>
    </xf>
    <xf numFmtId="0" fontId="25" fillId="6" borderId="33" xfId="0" applyFont="1" applyFill="1" applyBorder="1" applyAlignment="1">
      <alignment vertical="center"/>
    </xf>
    <xf numFmtId="9" fontId="25" fillId="6" borderId="59" xfId="17" applyFont="1" applyFill="1" applyBorder="1" applyAlignment="1">
      <alignment vertical="center"/>
    </xf>
    <xf numFmtId="172" fontId="25" fillId="0" borderId="52" xfId="0" applyNumberFormat="1" applyFont="1" applyBorder="1" applyAlignment="1">
      <alignment vertical="center"/>
    </xf>
    <xf numFmtId="0" fontId="25" fillId="6" borderId="47" xfId="0" applyFont="1" applyFill="1" applyBorder="1" applyAlignment="1">
      <alignment horizontal="center" vertical="center"/>
    </xf>
    <xf numFmtId="0" fontId="25" fillId="6" borderId="32" xfId="0" applyFont="1" applyFill="1" applyBorder="1" applyAlignment="1">
      <alignment vertical="center"/>
    </xf>
    <xf numFmtId="9" fontId="25" fillId="6" borderId="60" xfId="17" applyFont="1" applyFill="1" applyBorder="1" applyAlignment="1">
      <alignment vertical="center"/>
    </xf>
    <xf numFmtId="172" fontId="25" fillId="0" borderId="50" xfId="0" applyNumberFormat="1" applyFont="1" applyBorder="1" applyAlignment="1">
      <alignment vertical="center"/>
    </xf>
    <xf numFmtId="0" fontId="25" fillId="6" borderId="36" xfId="0" applyFont="1" applyFill="1" applyBorder="1" applyAlignment="1">
      <alignment vertical="center"/>
    </xf>
    <xf numFmtId="172" fontId="25" fillId="0" borderId="50" xfId="0" applyNumberFormat="1" applyFont="1" applyBorder="1" applyAlignment="1">
      <alignment horizontal="right" vertical="center"/>
    </xf>
    <xf numFmtId="0" fontId="25" fillId="6" borderId="48" xfId="0" applyFont="1" applyFill="1" applyBorder="1" applyAlignment="1">
      <alignment horizontal="center" vertical="center"/>
    </xf>
    <xf numFmtId="0" fontId="25" fillId="6" borderId="42" xfId="0" applyFont="1" applyFill="1" applyBorder="1" applyAlignment="1">
      <alignment vertical="center"/>
    </xf>
    <xf numFmtId="0" fontId="25" fillId="6" borderId="41" xfId="0" applyFont="1" applyFill="1" applyBorder="1" applyAlignment="1">
      <alignment vertical="center"/>
    </xf>
    <xf numFmtId="172" fontId="25" fillId="0" borderId="51" xfId="0" applyNumberFormat="1" applyFont="1" applyBorder="1" applyAlignment="1">
      <alignment horizontal="right" vertical="center"/>
    </xf>
    <xf numFmtId="177" fontId="7" fillId="0" borderId="8" xfId="0" applyNumberFormat="1" applyFont="1" applyBorder="1" applyAlignment="1">
      <alignment vertical="top" wrapText="1"/>
    </xf>
    <xf numFmtId="175" fontId="0" fillId="0" borderId="5" xfId="0" applyNumberFormat="1" applyBorder="1" applyAlignment="1" applyProtection="1">
      <alignment horizontal="right" vertical="top"/>
      <protection locked="0"/>
    </xf>
    <xf numFmtId="4" fontId="0" fillId="0" borderId="5" xfId="0" applyNumberFormat="1" applyBorder="1" applyAlignment="1" applyProtection="1">
      <alignment vertical="top"/>
      <protection locked="0"/>
    </xf>
    <xf numFmtId="175" fontId="0" fillId="0" borderId="20" xfId="0" applyNumberFormat="1" applyBorder="1" applyAlignment="1" applyProtection="1">
      <alignment horizontal="right"/>
      <protection locked="0"/>
    </xf>
    <xf numFmtId="0" fontId="7" fillId="0" borderId="48" xfId="0" applyFont="1" applyBorder="1" applyAlignment="1">
      <alignment horizontal="left" vertical="center"/>
    </xf>
    <xf numFmtId="0" fontId="7" fillId="0" borderId="41"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44" xfId="0" applyFont="1" applyBorder="1" applyAlignment="1">
      <alignment horizontal="left" vertical="center"/>
    </xf>
    <xf numFmtId="0" fontId="4" fillId="0" borderId="56" xfId="0" applyFont="1" applyBorder="1" applyAlignment="1">
      <alignment horizontal="left" vertical="center"/>
    </xf>
    <xf numFmtId="0" fontId="4" fillId="0" borderId="45" xfId="0" applyFont="1" applyBorder="1" applyAlignment="1">
      <alignment horizontal="left" vertical="center"/>
    </xf>
    <xf numFmtId="0" fontId="4" fillId="0" borderId="12" xfId="0"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2" fillId="0" borderId="0" xfId="0" applyFont="1" applyAlignment="1">
      <alignment horizontal="center" vertical="center"/>
    </xf>
    <xf numFmtId="0" fontId="4" fillId="0" borderId="3" xfId="0" applyFont="1" applyBorder="1" applyAlignment="1">
      <alignment horizontal="center" vertical="center"/>
    </xf>
    <xf numFmtId="0" fontId="4" fillId="0" borderId="24" xfId="0" applyFont="1" applyBorder="1" applyAlignment="1">
      <alignment horizontal="center" vertical="center"/>
    </xf>
    <xf numFmtId="172" fontId="5" fillId="0" borderId="17" xfId="0" applyNumberFormat="1" applyFont="1" applyBorder="1" applyAlignment="1">
      <alignment horizontal="center" vertical="center"/>
    </xf>
    <xf numFmtId="172" fontId="5" fillId="0" borderId="26" xfId="0" applyNumberFormat="1" applyFont="1" applyBorder="1" applyAlignment="1">
      <alignment horizontal="center" vertical="center"/>
    </xf>
    <xf numFmtId="167" fontId="5" fillId="0" borderId="18" xfId="0" applyNumberFormat="1" applyFont="1" applyBorder="1" applyAlignment="1">
      <alignment horizontal="center" vertical="center"/>
    </xf>
    <xf numFmtId="167" fontId="5" fillId="0" borderId="29" xfId="0" applyNumberFormat="1" applyFont="1" applyBorder="1" applyAlignment="1">
      <alignment horizontal="center" vertical="center"/>
    </xf>
    <xf numFmtId="0" fontId="4" fillId="0" borderId="8" xfId="0" applyFont="1" applyBorder="1" applyAlignment="1">
      <alignment horizontal="left" vertical="top"/>
    </xf>
    <xf numFmtId="0" fontId="7" fillId="0" borderId="14" xfId="0" applyFont="1" applyBorder="1" applyAlignment="1">
      <alignment horizontal="left" vertical="top"/>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6" fillId="0" borderId="17" xfId="0" applyFont="1" applyBorder="1" applyAlignment="1">
      <alignment horizontal="center" vertical="center" wrapText="1"/>
    </xf>
    <xf numFmtId="0" fontId="0" fillId="0" borderId="26" xfId="0" applyBorder="1" applyAlignment="1">
      <alignment horizontal="center" vertical="center" wrapText="1"/>
    </xf>
    <xf numFmtId="7" fontId="5" fillId="0" borderId="3" xfId="0" applyNumberFormat="1" applyFont="1" applyBorder="1" applyAlignment="1">
      <alignment horizontal="right" vertical="center"/>
    </xf>
    <xf numFmtId="7" fontId="5" fillId="0" borderId="24" xfId="0" applyNumberFormat="1" applyFont="1" applyBorder="1" applyAlignment="1">
      <alignment horizontal="right" vertical="center"/>
    </xf>
    <xf numFmtId="172" fontId="5" fillId="0" borderId="28" xfId="0" applyNumberFormat="1" applyFont="1" applyBorder="1" applyAlignment="1">
      <alignment horizontal="center" vertical="center"/>
    </xf>
    <xf numFmtId="172" fontId="5" fillId="0" borderId="27" xfId="0" applyNumberFormat="1" applyFont="1" applyBorder="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1" fontId="5" fillId="0" borderId="28" xfId="0" applyNumberFormat="1" applyFont="1" applyBorder="1" applyAlignment="1">
      <alignment horizontal="center" vertical="center" wrapText="1"/>
    </xf>
    <xf numFmtId="1" fontId="5" fillId="0" borderId="27" xfId="0" applyNumberFormat="1" applyFont="1" applyBorder="1" applyAlignment="1">
      <alignment horizontal="center" vertical="center" wrapText="1"/>
    </xf>
    <xf numFmtId="0" fontId="5" fillId="0" borderId="17" xfId="0" applyFont="1" applyBorder="1" applyAlignment="1">
      <alignment vertical="center" wrapText="1"/>
    </xf>
    <xf numFmtId="0" fontId="5" fillId="0" borderId="26" xfId="0" applyFont="1" applyBorder="1" applyAlignment="1">
      <alignment vertical="center" wrapText="1"/>
    </xf>
    <xf numFmtId="1" fontId="5" fillId="0" borderId="17" xfId="0" applyNumberFormat="1" applyFont="1" applyBorder="1" applyAlignment="1">
      <alignment vertical="center" wrapText="1"/>
    </xf>
    <xf numFmtId="1" fontId="5" fillId="0" borderId="26" xfId="0" applyNumberFormat="1" applyFont="1" applyBorder="1" applyAlignment="1">
      <alignment vertical="center" wrapText="1"/>
    </xf>
    <xf numFmtId="0" fontId="4" fillId="0" borderId="38" xfId="0" applyFont="1" applyBorder="1" applyAlignment="1">
      <alignment horizontal="center" vertical="center"/>
    </xf>
    <xf numFmtId="0" fontId="5" fillId="2" borderId="30" xfId="0" applyFont="1" applyFill="1" applyBorder="1" applyAlignment="1">
      <alignment vertical="center"/>
    </xf>
    <xf numFmtId="0" fontId="0" fillId="0" borderId="31" xfId="0" applyBorder="1" applyAlignment="1">
      <alignment vertical="center"/>
    </xf>
    <xf numFmtId="0" fontId="6" fillId="2" borderId="17" xfId="0" applyFont="1" applyFill="1" applyBorder="1" applyAlignment="1">
      <alignment horizontal="center" vertical="center" wrapText="1"/>
    </xf>
    <xf numFmtId="0" fontId="4" fillId="0" borderId="25" xfId="14" applyFont="1" applyBorder="1" applyAlignment="1">
      <alignment vertical="center"/>
    </xf>
    <xf numFmtId="0" fontId="0" fillId="0" borderId="12" xfId="0" applyBorder="1" applyAlignment="1">
      <alignment vertical="center"/>
    </xf>
    <xf numFmtId="0" fontId="11" fillId="3" borderId="5" xfId="14" applyFont="1" applyFill="1" applyBorder="1" applyAlignment="1">
      <alignment vertical="top" wrapText="1"/>
    </xf>
    <xf numFmtId="0" fontId="0" fillId="0" borderId="5" xfId="0" applyBorder="1" applyAlignment="1">
      <alignment vertical="top" wrapText="1"/>
    </xf>
    <xf numFmtId="0" fontId="5" fillId="0" borderId="17" xfId="14" applyFont="1" applyBorder="1" applyAlignment="1">
      <alignment horizontal="center" vertical="center"/>
    </xf>
    <xf numFmtId="0" fontId="5" fillId="0" borderId="26" xfId="14" applyFont="1" applyBorder="1" applyAlignment="1">
      <alignment horizontal="center" vertical="center"/>
    </xf>
    <xf numFmtId="0" fontId="4" fillId="3" borderId="8" xfId="14" applyFont="1" applyFill="1" applyBorder="1" applyAlignment="1">
      <alignment vertical="top"/>
    </xf>
    <xf numFmtId="0" fontId="0" fillId="0" borderId="14" xfId="0" applyBorder="1" applyAlignment="1">
      <alignment vertical="top"/>
    </xf>
    <xf numFmtId="0" fontId="5" fillId="2" borderId="30" xfId="14" applyFont="1" applyFill="1" applyBorder="1" applyAlignment="1">
      <alignment horizontal="center" vertical="center"/>
    </xf>
    <xf numFmtId="0" fontId="0" fillId="0" borderId="31" xfId="0" applyBorder="1" applyAlignment="1">
      <alignment horizontal="center" vertical="center"/>
    </xf>
    <xf numFmtId="0" fontId="6" fillId="2" borderId="17" xfId="14" applyFont="1" applyFill="1" applyBorder="1" applyAlignment="1">
      <alignment horizontal="center" vertical="center" wrapText="1"/>
    </xf>
    <xf numFmtId="0" fontId="1" fillId="0" borderId="26" xfId="14" applyBorder="1" applyAlignment="1">
      <alignment horizontal="center" vertical="center" wrapText="1"/>
    </xf>
    <xf numFmtId="177" fontId="5" fillId="0" borderId="17" xfId="14" applyNumberFormat="1" applyFont="1" applyBorder="1" applyAlignment="1">
      <alignment horizontal="center" vertical="center"/>
    </xf>
    <xf numFmtId="177" fontId="5" fillId="0" borderId="26" xfId="14" applyNumberFormat="1" applyFont="1" applyBorder="1" applyAlignment="1">
      <alignment horizontal="center" vertical="center"/>
    </xf>
    <xf numFmtId="0" fontId="4" fillId="0" borderId="8" xfId="14" applyFont="1" applyBorder="1" applyAlignment="1">
      <alignment vertical="center"/>
    </xf>
    <xf numFmtId="0" fontId="0" fillId="0" borderId="14" xfId="0" applyBorder="1" applyAlignment="1">
      <alignment vertical="center"/>
    </xf>
    <xf numFmtId="177" fontId="5" fillId="0" borderId="28" xfId="0" applyNumberFormat="1" applyFont="1" applyBorder="1" applyAlignment="1">
      <alignment horizontal="center" vertical="center"/>
    </xf>
    <xf numFmtId="177" fontId="5" fillId="0" borderId="27" xfId="0" applyNumberFormat="1" applyFont="1" applyBorder="1" applyAlignment="1">
      <alignment horizontal="center" vertical="center"/>
    </xf>
    <xf numFmtId="167" fontId="5" fillId="0" borderId="18" xfId="11" applyNumberFormat="1" applyFont="1" applyBorder="1" applyAlignment="1">
      <alignment horizontal="center" vertical="center"/>
    </xf>
    <xf numFmtId="167" fontId="5" fillId="0" borderId="29" xfId="11" applyNumberFormat="1" applyFont="1" applyBorder="1" applyAlignment="1">
      <alignment horizontal="center" vertical="center"/>
    </xf>
    <xf numFmtId="0" fontId="4" fillId="0" borderId="3" xfId="11" applyFont="1" applyBorder="1" applyAlignment="1">
      <alignment horizontal="center" vertical="center"/>
    </xf>
    <xf numFmtId="0" fontId="4" fillId="0" borderId="24" xfId="11" applyFont="1" applyBorder="1" applyAlignment="1">
      <alignment horizontal="center" vertical="center"/>
    </xf>
    <xf numFmtId="0" fontId="5" fillId="0" borderId="30" xfId="11" applyFont="1" applyBorder="1" applyAlignment="1">
      <alignment horizontal="center" vertical="center"/>
    </xf>
    <xf numFmtId="0" fontId="5" fillId="0" borderId="31" xfId="11" applyFont="1" applyBorder="1" applyAlignment="1">
      <alignment horizontal="center" vertical="center"/>
    </xf>
    <xf numFmtId="0" fontId="6" fillId="0" borderId="17" xfId="11" applyFont="1" applyBorder="1" applyAlignment="1">
      <alignment horizontal="center" vertical="center" wrapText="1"/>
    </xf>
    <xf numFmtId="0" fontId="1" fillId="0" borderId="26" xfId="11" applyBorder="1" applyAlignment="1">
      <alignment horizontal="center" vertical="center" wrapText="1"/>
    </xf>
    <xf numFmtId="0" fontId="5" fillId="0" borderId="17" xfId="11" applyFont="1" applyBorder="1" applyAlignment="1">
      <alignment horizontal="center" vertical="center"/>
    </xf>
    <xf numFmtId="0" fontId="5" fillId="0" borderId="26" xfId="11" applyFont="1" applyBorder="1" applyAlignment="1">
      <alignment horizontal="center" vertical="center"/>
    </xf>
    <xf numFmtId="177" fontId="5" fillId="0" borderId="17" xfId="11" applyNumberFormat="1" applyFont="1" applyBorder="1" applyAlignment="1">
      <alignment horizontal="center" vertical="center"/>
    </xf>
    <xf numFmtId="177" fontId="5" fillId="0" borderId="26" xfId="11" applyNumberFormat="1" applyFont="1" applyBorder="1" applyAlignment="1">
      <alignment horizontal="center" vertical="center"/>
    </xf>
    <xf numFmtId="172" fontId="5" fillId="0" borderId="17" xfId="11" applyNumberFormat="1" applyFont="1" applyBorder="1" applyAlignment="1">
      <alignment horizontal="center" vertical="center"/>
    </xf>
    <xf numFmtId="172" fontId="5" fillId="0" borderId="26" xfId="11" applyNumberFormat="1" applyFont="1" applyBorder="1" applyAlignment="1">
      <alignment horizontal="center" vertical="center"/>
    </xf>
    <xf numFmtId="178" fontId="5" fillId="0" borderId="18" xfId="0" applyNumberFormat="1" applyFont="1" applyBorder="1" applyAlignment="1">
      <alignment horizontal="center" vertical="center"/>
    </xf>
    <xf numFmtId="178" fontId="5" fillId="0" borderId="29" xfId="0" applyNumberFormat="1" applyFont="1" applyBorder="1" applyAlignment="1">
      <alignment horizontal="center" vertical="center"/>
    </xf>
    <xf numFmtId="177" fontId="5" fillId="0" borderId="17" xfId="0" applyNumberFormat="1" applyFont="1" applyBorder="1" applyAlignment="1">
      <alignment horizontal="center" vertical="center"/>
    </xf>
    <xf numFmtId="177" fontId="5" fillId="0" borderId="26" xfId="0" applyNumberFormat="1" applyFont="1" applyBorder="1" applyAlignment="1">
      <alignment horizontal="center" vertical="center"/>
    </xf>
    <xf numFmtId="0" fontId="4" fillId="0" borderId="8" xfId="15" applyFont="1" applyBorder="1" applyAlignment="1">
      <alignment horizontal="center" vertical="top" wrapText="1"/>
    </xf>
    <xf numFmtId="0" fontId="13" fillId="0" borderId="0" xfId="15" applyFont="1" applyAlignment="1">
      <alignment horizontal="center" vertical="top" wrapText="1"/>
    </xf>
    <xf numFmtId="0" fontId="3" fillId="0" borderId="2" xfId="15" applyFont="1" applyBorder="1" applyAlignment="1">
      <alignment horizontal="left"/>
    </xf>
    <xf numFmtId="0" fontId="3" fillId="0" borderId="3" xfId="15" applyFont="1" applyBorder="1" applyAlignment="1">
      <alignment horizontal="left"/>
    </xf>
    <xf numFmtId="0" fontId="6" fillId="0" borderId="26" xfId="0" applyFont="1" applyBorder="1" applyAlignment="1">
      <alignment horizontal="center" vertical="center" wrapText="1"/>
    </xf>
    <xf numFmtId="1" fontId="5" fillId="0" borderId="17" xfId="0" applyNumberFormat="1" applyFont="1" applyBorder="1" applyAlignment="1">
      <alignment horizontal="center" vertical="center" wrapText="1"/>
    </xf>
    <xf numFmtId="1" fontId="5" fillId="0" borderId="26" xfId="0" applyNumberFormat="1" applyFont="1" applyBorder="1" applyAlignment="1">
      <alignment horizontal="center" vertical="center" wrapText="1"/>
    </xf>
  </cellXfs>
  <cellStyles count="19">
    <cellStyle name="Comma" xfId="1" builtinId="3"/>
    <cellStyle name="Comma 2" xfId="2" xr:uid="{00000000-0005-0000-0000-000001000000}"/>
    <cellStyle name="Comma0" xfId="3" xr:uid="{00000000-0005-0000-0000-000002000000}"/>
    <cellStyle name="Currency0" xfId="4" xr:uid="{00000000-0005-0000-0000-000003000000}"/>
    <cellStyle name="Date" xfId="5" xr:uid="{00000000-0005-0000-0000-000004000000}"/>
    <cellStyle name="Fixed" xfId="6" xr:uid="{00000000-0005-0000-0000-000005000000}"/>
    <cellStyle name="Heading 1" xfId="7" builtinId="16" customBuiltin="1"/>
    <cellStyle name="Heading 2" xfId="8" builtinId="17" customBuiltin="1"/>
    <cellStyle name="Normal" xfId="0" builtinId="0"/>
    <cellStyle name="Normal 2" xfId="9" xr:uid="{00000000-0005-0000-0000-000009000000}"/>
    <cellStyle name="Normal 2 2" xfId="10" xr:uid="{00000000-0005-0000-0000-00000A000000}"/>
    <cellStyle name="Normal 2 3" xfId="11" xr:uid="{00000000-0005-0000-0000-00000B000000}"/>
    <cellStyle name="Normal 2 4" xfId="12" xr:uid="{00000000-0005-0000-0000-00000C000000}"/>
    <cellStyle name="Normal 2 5" xfId="13" xr:uid="{00000000-0005-0000-0000-00000D000000}"/>
    <cellStyle name="Normal_Benoni 3 soq final" xfId="14" xr:uid="{00000000-0005-0000-0000-00000E000000}"/>
    <cellStyle name="Normal_ws 5343 contract totals" xfId="15" xr:uid="{00000000-0005-0000-0000-00000F000000}"/>
    <cellStyle name="Percent" xfId="16" builtinId="5"/>
    <cellStyle name="Percent 2" xfId="17" xr:uid="{00000000-0005-0000-0000-000011000000}"/>
    <cellStyle name="Total" xfId="18"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DCDE-4D1F-40BA-A97B-5B986076CA40}">
  <sheetPr>
    <pageSetUpPr fitToPage="1"/>
  </sheetPr>
  <dimension ref="A1:D23"/>
  <sheetViews>
    <sheetView showGridLines="0" topLeftCell="A18" zoomScaleNormal="100" workbookViewId="0">
      <selection activeCell="D23" sqref="A1:D23"/>
    </sheetView>
  </sheetViews>
  <sheetFormatPr defaultRowHeight="12.5" x14ac:dyDescent="0.25"/>
  <cols>
    <col min="2" max="2" width="47.36328125" customWidth="1"/>
    <col min="3" max="3" width="11.453125" customWidth="1"/>
    <col min="4" max="4" width="24.6328125" customWidth="1"/>
    <col min="5" max="5" width="5.6328125" customWidth="1"/>
    <col min="6" max="6" width="9.453125" bestFit="1" customWidth="1"/>
    <col min="7" max="7" width="13.453125" customWidth="1"/>
    <col min="8" max="8" width="12.54296875" customWidth="1"/>
    <col min="9" max="9" width="7.90625" customWidth="1"/>
    <col min="10" max="10" width="14.36328125" customWidth="1"/>
    <col min="11" max="11" width="14.453125" customWidth="1"/>
  </cols>
  <sheetData>
    <row r="1" spans="1:4" ht="24.9" customHeight="1" x14ac:dyDescent="0.25">
      <c r="A1" s="547" t="s">
        <v>272</v>
      </c>
      <c r="B1" s="547"/>
      <c r="C1" s="547"/>
      <c r="D1" s="547"/>
    </row>
    <row r="2" spans="1:4" ht="26.4" customHeight="1" x14ac:dyDescent="0.25">
      <c r="A2" s="548" t="s">
        <v>252</v>
      </c>
      <c r="B2" s="548"/>
      <c r="C2" s="548"/>
      <c r="D2" s="548"/>
    </row>
    <row r="3" spans="1:4" ht="30.9" customHeight="1" x14ac:dyDescent="0.25">
      <c r="A3" s="548" t="s">
        <v>280</v>
      </c>
      <c r="B3" s="548"/>
      <c r="C3" s="548"/>
      <c r="D3" s="548"/>
    </row>
    <row r="4" spans="1:4" ht="32.15" customHeight="1" x14ac:dyDescent="0.25">
      <c r="A4" s="549" t="s">
        <v>192</v>
      </c>
      <c r="B4" s="549"/>
      <c r="C4" s="549"/>
      <c r="D4" s="549"/>
    </row>
    <row r="5" spans="1:4" s="383" customFormat="1" ht="20" customHeight="1" thickBot="1" x14ac:dyDescent="0.4">
      <c r="A5" s="334"/>
      <c r="B5" s="334"/>
      <c r="C5" s="334"/>
      <c r="D5" s="334"/>
    </row>
    <row r="6" spans="1:4" ht="27.9" customHeight="1" thickBot="1" x14ac:dyDescent="0.3">
      <c r="A6" s="387" t="s">
        <v>273</v>
      </c>
      <c r="B6" s="384" t="s">
        <v>274</v>
      </c>
      <c r="C6" s="385"/>
      <c r="D6" s="386" t="s">
        <v>275</v>
      </c>
    </row>
    <row r="7" spans="1:4" ht="27.75" customHeight="1" thickTop="1" x14ac:dyDescent="0.25">
      <c r="A7" s="521">
        <v>1</v>
      </c>
      <c r="B7" s="522" t="str">
        <f>+' Sec.1 Fixed Charge'!C7</f>
        <v>SCHEDULED FIXED CHARGE &amp; VALUE RELATED ITEMS</v>
      </c>
      <c r="C7" s="523"/>
      <c r="D7" s="524"/>
    </row>
    <row r="8" spans="1:4" ht="27.75" customHeight="1" x14ac:dyDescent="0.25">
      <c r="A8" s="525">
        <v>1</v>
      </c>
      <c r="B8" s="526" t="str">
        <f>+' Sec.1Time Related 1.15 - 1.28'!C5</f>
        <v>SCHEDULED TIME-RELATED ITEMS</v>
      </c>
      <c r="C8" s="527"/>
      <c r="D8" s="528"/>
    </row>
    <row r="9" spans="1:4" ht="27.75" customHeight="1" x14ac:dyDescent="0.25">
      <c r="A9" s="525">
        <v>1</v>
      </c>
      <c r="B9" s="526" t="str">
        <f>+'Sec.1 Prov.1.29 - 1.42'!C5</f>
        <v>SUMS STATED PROVISIONALLY BY ENGINEER</v>
      </c>
      <c r="C9" s="529"/>
      <c r="D9" s="530"/>
    </row>
    <row r="10" spans="1:4" ht="27.75" customHeight="1" x14ac:dyDescent="0.25">
      <c r="A10" s="525">
        <v>2</v>
      </c>
      <c r="B10" s="526" t="s">
        <v>161</v>
      </c>
      <c r="C10" s="529"/>
      <c r="D10" s="530"/>
    </row>
    <row r="11" spans="1:4" ht="27.75" customHeight="1" x14ac:dyDescent="0.25">
      <c r="A11" s="525">
        <v>3</v>
      </c>
      <c r="B11" s="526" t="s">
        <v>162</v>
      </c>
      <c r="C11" s="529"/>
      <c r="D11" s="530"/>
    </row>
    <row r="12" spans="1:4" ht="27.75" customHeight="1" x14ac:dyDescent="0.25">
      <c r="A12" s="525">
        <v>4</v>
      </c>
      <c r="B12" s="526" t="s">
        <v>277</v>
      </c>
      <c r="C12" s="529"/>
      <c r="D12" s="530"/>
    </row>
    <row r="13" spans="1:4" ht="27.75" customHeight="1" x14ac:dyDescent="0.25">
      <c r="A13" s="525">
        <f>+A12+1</f>
        <v>5</v>
      </c>
      <c r="B13" s="526" t="s">
        <v>297</v>
      </c>
      <c r="C13" s="529"/>
      <c r="D13" s="530"/>
    </row>
    <row r="14" spans="1:4" ht="27.75" customHeight="1" x14ac:dyDescent="0.25">
      <c r="A14" s="525">
        <f>+A13+1</f>
        <v>6</v>
      </c>
      <c r="B14" s="526" t="s">
        <v>276</v>
      </c>
      <c r="C14" s="529"/>
      <c r="D14" s="530"/>
    </row>
    <row r="15" spans="1:4" ht="27.75" customHeight="1" x14ac:dyDescent="0.25">
      <c r="A15" s="525">
        <f>+A14+1</f>
        <v>7</v>
      </c>
      <c r="B15" s="526" t="s">
        <v>298</v>
      </c>
      <c r="C15" s="529"/>
      <c r="D15" s="530"/>
    </row>
    <row r="16" spans="1:4" ht="27.75" customHeight="1" x14ac:dyDescent="0.25">
      <c r="A16" s="525">
        <f t="shared" ref="A16:A19" si="0">+A15+1</f>
        <v>8</v>
      </c>
      <c r="B16" s="526" t="s">
        <v>163</v>
      </c>
      <c r="C16" s="529"/>
      <c r="D16" s="530"/>
    </row>
    <row r="17" spans="1:4" ht="27.75" customHeight="1" x14ac:dyDescent="0.25">
      <c r="A17" s="525">
        <f t="shared" si="0"/>
        <v>9</v>
      </c>
      <c r="B17" s="526" t="s">
        <v>278</v>
      </c>
      <c r="C17" s="529"/>
      <c r="D17" s="530"/>
    </row>
    <row r="18" spans="1:4" ht="27.75" customHeight="1" x14ac:dyDescent="0.25">
      <c r="A18" s="525">
        <f t="shared" si="0"/>
        <v>10</v>
      </c>
      <c r="B18" s="526" t="s">
        <v>164</v>
      </c>
      <c r="C18" s="529"/>
      <c r="D18" s="530"/>
    </row>
    <row r="19" spans="1:4" ht="27.75" customHeight="1" x14ac:dyDescent="0.25">
      <c r="A19" s="525">
        <f t="shared" si="0"/>
        <v>11</v>
      </c>
      <c r="B19" s="526" t="s">
        <v>299</v>
      </c>
      <c r="C19" s="529"/>
      <c r="D19" s="530"/>
    </row>
    <row r="20" spans="1:4" ht="27.75" customHeight="1" thickBot="1" x14ac:dyDescent="0.3">
      <c r="A20" s="531">
        <v>12</v>
      </c>
      <c r="B20" s="532" t="s">
        <v>165</v>
      </c>
      <c r="C20" s="533"/>
      <c r="D20" s="534"/>
    </row>
    <row r="21" spans="1:4" ht="35.15" customHeight="1" x14ac:dyDescent="0.25">
      <c r="A21" s="544" t="s">
        <v>242</v>
      </c>
      <c r="B21" s="545"/>
      <c r="C21" s="546"/>
      <c r="D21" s="388"/>
    </row>
    <row r="22" spans="1:4" ht="35.15" customHeight="1" thickBot="1" x14ac:dyDescent="0.3">
      <c r="A22" s="539" t="s">
        <v>279</v>
      </c>
      <c r="B22" s="540"/>
      <c r="C22" s="389">
        <v>0.15</v>
      </c>
      <c r="D22" s="390"/>
    </row>
    <row r="23" spans="1:4" ht="35.15" customHeight="1" thickBot="1" x14ac:dyDescent="0.3">
      <c r="A23" s="541" t="s">
        <v>175</v>
      </c>
      <c r="B23" s="542"/>
      <c r="C23" s="543"/>
      <c r="D23" s="391"/>
    </row>
  </sheetData>
  <mergeCells count="7">
    <mergeCell ref="A22:B22"/>
    <mergeCell ref="A23:C23"/>
    <mergeCell ref="A21:C21"/>
    <mergeCell ref="A1:D1"/>
    <mergeCell ref="A2:D2"/>
    <mergeCell ref="A3:D3"/>
    <mergeCell ref="A4:D4"/>
  </mergeCells>
  <pageMargins left="0.70866141732283472" right="0.70866141732283472" top="0.74803149606299213" bottom="0.74803149606299213" header="0.31496062992125984" footer="0.31496062992125984"/>
  <pageSetup paperSize="8" scale="90" orientation="landscape" r:id="rId1"/>
  <headerFooter>
    <oddFooter>&amp;LWilson &amp; Pass Inc&amp;R&amp;D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9"/>
  <sheetViews>
    <sheetView showGridLines="0" showZeros="0" topLeftCell="A16" zoomScaleNormal="100" workbookViewId="0">
      <selection activeCell="G18" sqref="A1:G18"/>
    </sheetView>
  </sheetViews>
  <sheetFormatPr defaultRowHeight="21.75" customHeight="1" x14ac:dyDescent="0.25"/>
  <cols>
    <col min="1" max="1" width="5.90625" customWidth="1"/>
    <col min="2" max="2" width="12.6328125" customWidth="1"/>
    <col min="3" max="3" width="43.453125" customWidth="1"/>
    <col min="4" max="4" width="5.6328125" customWidth="1"/>
    <col min="5" max="5" width="11.36328125" customWidth="1"/>
    <col min="6" max="6" width="11.6328125" customWidth="1"/>
    <col min="7" max="7" width="16.36328125" customWidth="1"/>
  </cols>
  <sheetData>
    <row r="1" spans="1:7" ht="24.9" customHeight="1" thickTop="1" thickBot="1" x14ac:dyDescent="0.4">
      <c r="A1" s="1" t="s">
        <v>303</v>
      </c>
      <c r="B1" s="2"/>
      <c r="C1" s="2"/>
      <c r="D1" s="2"/>
      <c r="E1" s="147">
        <f>' Sec.1 Fixed Charge'!E1</f>
        <v>0</v>
      </c>
      <c r="F1" s="551"/>
      <c r="G1" s="580"/>
    </row>
    <row r="2" spans="1:7" s="120" customFormat="1" ht="12" customHeight="1" thickTop="1" x14ac:dyDescent="0.25">
      <c r="A2" s="558" t="s">
        <v>1</v>
      </c>
      <c r="B2" s="564" t="s">
        <v>2</v>
      </c>
      <c r="C2" s="560" t="s">
        <v>3</v>
      </c>
      <c r="D2" s="560" t="s">
        <v>4</v>
      </c>
      <c r="E2" s="618" t="s">
        <v>5</v>
      </c>
      <c r="F2" s="552" t="s">
        <v>6</v>
      </c>
      <c r="G2" s="616" t="s">
        <v>7</v>
      </c>
    </row>
    <row r="3" spans="1:7" s="120" customFormat="1" ht="12" customHeight="1" x14ac:dyDescent="0.25">
      <c r="A3" s="559"/>
      <c r="B3" s="565"/>
      <c r="C3" s="561"/>
      <c r="D3" s="561"/>
      <c r="E3" s="619"/>
      <c r="F3" s="553"/>
      <c r="G3" s="617"/>
    </row>
    <row r="4" spans="1:7" s="120" customFormat="1" ht="21" customHeight="1" x14ac:dyDescent="0.25">
      <c r="A4" s="204"/>
      <c r="B4" s="205" t="s">
        <v>68</v>
      </c>
      <c r="C4" s="206"/>
      <c r="D4" s="207"/>
      <c r="E4" s="208"/>
      <c r="F4" s="208"/>
      <c r="G4" s="209"/>
    </row>
    <row r="5" spans="1:7" ht="20.149999999999999" customHeight="1" x14ac:dyDescent="0.25">
      <c r="A5" s="15"/>
      <c r="B5" s="39" t="s">
        <v>69</v>
      </c>
      <c r="C5" s="92" t="s">
        <v>70</v>
      </c>
      <c r="D5" s="10"/>
      <c r="E5" s="88"/>
      <c r="F5" s="88"/>
      <c r="G5" s="19"/>
    </row>
    <row r="6" spans="1:7" ht="59.25" customHeight="1" x14ac:dyDescent="0.25">
      <c r="A6" s="15">
        <v>7.1</v>
      </c>
      <c r="B6" s="39"/>
      <c r="C6" s="152" t="s">
        <v>282</v>
      </c>
      <c r="D6" s="10" t="s">
        <v>46</v>
      </c>
      <c r="E6" s="160">
        <v>20</v>
      </c>
      <c r="F6" s="65"/>
      <c r="G6" s="130">
        <f t="shared" ref="G6:G12" si="0">+F6*$E6</f>
        <v>0</v>
      </c>
    </row>
    <row r="7" spans="1:7" ht="61" customHeight="1" x14ac:dyDescent="0.25">
      <c r="A7" s="15">
        <f>A6+0.1</f>
        <v>7.1999999999999993</v>
      </c>
      <c r="B7" s="39"/>
      <c r="C7" s="152" t="s">
        <v>151</v>
      </c>
      <c r="D7" s="10" t="s">
        <v>46</v>
      </c>
      <c r="E7" s="160">
        <v>20</v>
      </c>
      <c r="F7" s="65"/>
      <c r="G7" s="130">
        <f t="shared" si="0"/>
        <v>0</v>
      </c>
    </row>
    <row r="8" spans="1:7" ht="61.5" customHeight="1" x14ac:dyDescent="0.25">
      <c r="A8" s="15">
        <f>A7+0.1</f>
        <v>7.2999999999999989</v>
      </c>
      <c r="B8" s="39"/>
      <c r="C8" s="85" t="s">
        <v>150</v>
      </c>
      <c r="D8" s="10" t="s">
        <v>46</v>
      </c>
      <c r="E8" s="160">
        <v>20</v>
      </c>
      <c r="F8" s="65"/>
      <c r="G8" s="130">
        <f t="shared" si="0"/>
        <v>0</v>
      </c>
    </row>
    <row r="9" spans="1:7" ht="38.15" customHeight="1" x14ac:dyDescent="0.25">
      <c r="A9" s="15">
        <f>A8+0.1</f>
        <v>7.3999999999999986</v>
      </c>
      <c r="B9" s="93" t="s">
        <v>71</v>
      </c>
      <c r="C9" s="152" t="s">
        <v>214</v>
      </c>
      <c r="D9" s="29" t="s">
        <v>45</v>
      </c>
      <c r="E9" s="160">
        <v>15000</v>
      </c>
      <c r="F9" s="65"/>
      <c r="G9" s="130">
        <f t="shared" si="0"/>
        <v>0</v>
      </c>
    </row>
    <row r="10" spans="1:7" ht="46.5" customHeight="1" x14ac:dyDescent="0.25">
      <c r="A10" s="15">
        <f>A8+0.1</f>
        <v>7.3999999999999986</v>
      </c>
      <c r="B10" s="241" t="s">
        <v>71</v>
      </c>
      <c r="C10" s="152" t="s">
        <v>213</v>
      </c>
      <c r="D10" s="29" t="s">
        <v>45</v>
      </c>
      <c r="E10" s="259">
        <v>40000</v>
      </c>
      <c r="F10" s="65"/>
      <c r="G10" s="130">
        <f t="shared" si="0"/>
        <v>0</v>
      </c>
    </row>
    <row r="11" spans="1:7" ht="38.15" customHeight="1" x14ac:dyDescent="0.25">
      <c r="A11" s="15">
        <f>A9+0.1</f>
        <v>7.4999999999999982</v>
      </c>
      <c r="B11" s="93" t="s">
        <v>71</v>
      </c>
      <c r="C11" s="152" t="s">
        <v>190</v>
      </c>
      <c r="D11" s="29" t="s">
        <v>45</v>
      </c>
      <c r="E11" s="160">
        <v>9000</v>
      </c>
      <c r="F11" s="65"/>
      <c r="G11" s="130">
        <f t="shared" si="0"/>
        <v>0</v>
      </c>
    </row>
    <row r="12" spans="1:7" ht="25.5" customHeight="1" x14ac:dyDescent="0.25">
      <c r="A12" s="15">
        <f>A11+0.1</f>
        <v>7.5999999999999979</v>
      </c>
      <c r="B12" s="93" t="s">
        <v>71</v>
      </c>
      <c r="C12" s="152" t="s">
        <v>209</v>
      </c>
      <c r="D12" s="29" t="s">
        <v>45</v>
      </c>
      <c r="E12" s="160">
        <v>200</v>
      </c>
      <c r="F12" s="65"/>
      <c r="G12" s="130">
        <f t="shared" si="0"/>
        <v>0</v>
      </c>
    </row>
    <row r="13" spans="1:7" ht="46.75" customHeight="1" x14ac:dyDescent="0.25">
      <c r="A13" s="15">
        <f>A12+0.1</f>
        <v>7.6999999999999975</v>
      </c>
      <c r="B13" s="404" t="s">
        <v>71</v>
      </c>
      <c r="C13" s="152" t="s">
        <v>292</v>
      </c>
      <c r="D13" s="28" t="s">
        <v>45</v>
      </c>
      <c r="E13" s="323">
        <v>10000</v>
      </c>
      <c r="F13" s="139"/>
      <c r="G13" s="130">
        <f t="shared" ref="G13:G16" si="1">+F13*$E13</f>
        <v>0</v>
      </c>
    </row>
    <row r="14" spans="1:7" ht="41" customHeight="1" x14ac:dyDescent="0.25">
      <c r="A14" s="15">
        <f>+A13+0.1</f>
        <v>7.7999999999999972</v>
      </c>
      <c r="B14" s="404" t="s">
        <v>287</v>
      </c>
      <c r="C14" s="152" t="s">
        <v>311</v>
      </c>
      <c r="D14" s="28" t="s">
        <v>45</v>
      </c>
      <c r="E14" s="323">
        <v>120</v>
      </c>
      <c r="F14" s="139"/>
      <c r="G14" s="130">
        <f t="shared" si="1"/>
        <v>0</v>
      </c>
    </row>
    <row r="15" spans="1:7" ht="78" customHeight="1" x14ac:dyDescent="0.25">
      <c r="A15" s="15">
        <f>+A14+0.1</f>
        <v>7.8999999999999968</v>
      </c>
      <c r="B15" s="405" t="s">
        <v>288</v>
      </c>
      <c r="C15" s="152" t="s">
        <v>326</v>
      </c>
      <c r="D15" s="406" t="s">
        <v>88</v>
      </c>
      <c r="E15" s="323">
        <v>20</v>
      </c>
      <c r="F15" s="139"/>
      <c r="G15" s="130">
        <f t="shared" si="1"/>
        <v>0</v>
      </c>
    </row>
    <row r="16" spans="1:7" ht="99.5" customHeight="1" x14ac:dyDescent="0.25">
      <c r="A16" s="17">
        <v>7.1</v>
      </c>
      <c r="B16" s="405" t="s">
        <v>289</v>
      </c>
      <c r="C16" s="152" t="s">
        <v>327</v>
      </c>
      <c r="D16" s="406" t="s">
        <v>45</v>
      </c>
      <c r="E16" s="323">
        <v>1000</v>
      </c>
      <c r="F16" s="139"/>
      <c r="G16" s="130">
        <f t="shared" si="1"/>
        <v>0</v>
      </c>
    </row>
    <row r="17" spans="1:7" ht="25.5" customHeight="1" thickBot="1" x14ac:dyDescent="0.3">
      <c r="A17" s="392"/>
      <c r="B17" s="393"/>
      <c r="C17" s="310"/>
      <c r="D17" s="394"/>
      <c r="E17" s="395"/>
      <c r="F17" s="313"/>
      <c r="G17" s="314"/>
    </row>
    <row r="18" spans="1:7" ht="30" customHeight="1" thickBot="1" x14ac:dyDescent="0.35">
      <c r="A18" s="94"/>
      <c r="B18" s="47"/>
      <c r="C18" s="275" t="s">
        <v>80</v>
      </c>
      <c r="D18" s="421"/>
      <c r="E18" s="422"/>
      <c r="F18" s="278" t="s">
        <v>26</v>
      </c>
      <c r="G18" s="423">
        <f>SUM(G6:G17)</f>
        <v>0</v>
      </c>
    </row>
    <row r="19" spans="1:7" ht="21.75" customHeight="1" thickTop="1" x14ac:dyDescent="0.25"/>
  </sheetData>
  <mergeCells count="8">
    <mergeCell ref="F1:G1"/>
    <mergeCell ref="F2:F3"/>
    <mergeCell ref="G2:G3"/>
    <mergeCell ref="A2:A3"/>
    <mergeCell ref="C2:C3"/>
    <mergeCell ref="D2:D3"/>
    <mergeCell ref="E2:E3"/>
    <mergeCell ref="B2:B3"/>
  </mergeCells>
  <phoneticPr fontId="0" type="noConversion"/>
  <printOptions horizontalCentered="1"/>
  <pageMargins left="0.74803149606299213" right="0.74803149606299213" top="0.98425196850393704" bottom="0.98425196850393704" header="0.51181102362204722" footer="0.51181102362204722"/>
  <pageSetup paperSize="9" orientation="portrait" horizontalDpi="4294967295" r:id="rId1"/>
  <headerFooter alignWithMargins="0">
    <oddHeader>&amp;LWS 6094 LOVU LANDFILL : DEVELOPMENT OF INFRASTRUCTURE &amp; CELL 1</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2"/>
  <sheetViews>
    <sheetView showGridLines="0" showZeros="0" tabSelected="1" topLeftCell="A10" zoomScaleNormal="100" workbookViewId="0">
      <selection activeCell="C14" sqref="C14"/>
    </sheetView>
  </sheetViews>
  <sheetFormatPr defaultRowHeight="21.75" customHeight="1" x14ac:dyDescent="0.25"/>
  <cols>
    <col min="1" max="1" width="5.90625" customWidth="1"/>
    <col min="2" max="2" width="12.6328125" customWidth="1"/>
    <col min="3" max="3" width="43.453125" customWidth="1"/>
    <col min="4" max="4" width="5.6328125" customWidth="1"/>
    <col min="5" max="5" width="11.36328125" customWidth="1"/>
    <col min="6" max="6" width="11.6328125" customWidth="1"/>
    <col min="7" max="7" width="16.08984375" customWidth="1"/>
  </cols>
  <sheetData>
    <row r="1" spans="1:7" ht="24.9" customHeight="1" thickTop="1" thickBot="1" x14ac:dyDescent="0.4">
      <c r="A1" s="1" t="s">
        <v>304</v>
      </c>
      <c r="B1" s="2"/>
      <c r="C1" s="95"/>
      <c r="D1" s="2"/>
      <c r="E1" s="218">
        <f>' Sec.1 Fixed Charge'!E1</f>
        <v>0</v>
      </c>
      <c r="F1" s="550"/>
      <c r="G1" s="551"/>
    </row>
    <row r="2" spans="1:7" s="120" customFormat="1" ht="12" customHeight="1" thickTop="1" x14ac:dyDescent="0.25">
      <c r="A2" s="558" t="s">
        <v>1</v>
      </c>
      <c r="B2" s="564" t="s">
        <v>2</v>
      </c>
      <c r="C2" s="560" t="s">
        <v>3</v>
      </c>
      <c r="D2" s="560" t="s">
        <v>4</v>
      </c>
      <c r="E2" s="618" t="s">
        <v>5</v>
      </c>
      <c r="F2" s="552" t="s">
        <v>6</v>
      </c>
      <c r="G2" s="616" t="s">
        <v>7</v>
      </c>
    </row>
    <row r="3" spans="1:7" s="120" customFormat="1" ht="12" customHeight="1" x14ac:dyDescent="0.25">
      <c r="A3" s="559"/>
      <c r="B3" s="565"/>
      <c r="C3" s="561"/>
      <c r="D3" s="561"/>
      <c r="E3" s="619"/>
      <c r="F3" s="553"/>
      <c r="G3" s="617"/>
    </row>
    <row r="4" spans="1:7" ht="24.9" customHeight="1" x14ac:dyDescent="0.25">
      <c r="A4" s="9"/>
      <c r="B4" s="91" t="s">
        <v>73</v>
      </c>
      <c r="C4" s="92"/>
      <c r="D4" s="10"/>
      <c r="E4" s="18"/>
      <c r="F4" s="18"/>
      <c r="G4" s="96"/>
    </row>
    <row r="5" spans="1:7" ht="18.75" customHeight="1" x14ac:dyDescent="0.25">
      <c r="A5" s="15"/>
      <c r="B5" s="97"/>
      <c r="C5" s="86" t="s">
        <v>74</v>
      </c>
      <c r="D5" s="10"/>
      <c r="E5" s="121"/>
      <c r="F5" s="121"/>
      <c r="G5" s="122"/>
    </row>
    <row r="6" spans="1:7" ht="17.25" customHeight="1" x14ac:dyDescent="0.25">
      <c r="A6" s="15">
        <f>8.1</f>
        <v>8.1</v>
      </c>
      <c r="B6" s="182" t="s">
        <v>75</v>
      </c>
      <c r="C6" s="210" t="s">
        <v>177</v>
      </c>
      <c r="D6" s="10" t="s">
        <v>66</v>
      </c>
      <c r="E6" s="188">
        <v>5</v>
      </c>
      <c r="F6" s="65"/>
      <c r="G6" s="130">
        <f>+F6*$E6</f>
        <v>0</v>
      </c>
    </row>
    <row r="7" spans="1:7" ht="24.75" customHeight="1" x14ac:dyDescent="0.25">
      <c r="A7" s="473"/>
      <c r="B7" s="474" t="s">
        <v>76</v>
      </c>
      <c r="C7" s="475" t="s">
        <v>77</v>
      </c>
      <c r="D7" s="449"/>
      <c r="E7" s="441"/>
      <c r="F7" s="476"/>
      <c r="G7" s="346"/>
    </row>
    <row r="8" spans="1:7" ht="18.75" customHeight="1" x14ac:dyDescent="0.25">
      <c r="A8" s="477">
        <f>A6+0.1</f>
        <v>8.1999999999999993</v>
      </c>
      <c r="B8" s="465" t="s">
        <v>131</v>
      </c>
      <c r="C8" s="478" t="s">
        <v>148</v>
      </c>
      <c r="D8" s="449" t="s">
        <v>46</v>
      </c>
      <c r="E8" s="441">
        <v>5</v>
      </c>
      <c r="F8" s="479"/>
      <c r="G8" s="346">
        <f t="shared" ref="G8:G15" si="0">+F8*$E8</f>
        <v>0</v>
      </c>
    </row>
    <row r="9" spans="1:7" ht="18.75" customHeight="1" x14ac:dyDescent="0.25">
      <c r="A9" s="477">
        <f>A8+0.1</f>
        <v>8.2999999999999989</v>
      </c>
      <c r="B9" s="465" t="s">
        <v>130</v>
      </c>
      <c r="C9" s="478" t="s">
        <v>78</v>
      </c>
      <c r="D9" s="449" t="s">
        <v>46</v>
      </c>
      <c r="E9" s="441">
        <v>5</v>
      </c>
      <c r="F9" s="479"/>
      <c r="G9" s="346">
        <f t="shared" si="0"/>
        <v>0</v>
      </c>
    </row>
    <row r="10" spans="1:7" s="127" customFormat="1" ht="35.15" customHeight="1" x14ac:dyDescent="0.25">
      <c r="A10" s="477">
        <f>A9+0.1</f>
        <v>8.3999999999999986</v>
      </c>
      <c r="B10" s="465" t="s">
        <v>132</v>
      </c>
      <c r="C10" s="480" t="s">
        <v>218</v>
      </c>
      <c r="D10" s="440" t="s">
        <v>46</v>
      </c>
      <c r="E10" s="441">
        <v>225</v>
      </c>
      <c r="F10" s="481"/>
      <c r="G10" s="346">
        <f t="shared" si="0"/>
        <v>0</v>
      </c>
    </row>
    <row r="11" spans="1:7" ht="54" customHeight="1" x14ac:dyDescent="0.25">
      <c r="A11" s="477">
        <f>A10+0.1</f>
        <v>8.4999999999999982</v>
      </c>
      <c r="B11" s="465" t="s">
        <v>133</v>
      </c>
      <c r="C11" s="454" t="s">
        <v>231</v>
      </c>
      <c r="D11" s="449" t="s">
        <v>46</v>
      </c>
      <c r="E11" s="441">
        <v>10</v>
      </c>
      <c r="F11" s="481"/>
      <c r="G11" s="346">
        <f t="shared" si="0"/>
        <v>0</v>
      </c>
    </row>
    <row r="12" spans="1:7" ht="54" customHeight="1" x14ac:dyDescent="0.25">
      <c r="A12" s="477">
        <f>A11+0.1</f>
        <v>8.5999999999999979</v>
      </c>
      <c r="B12" s="465" t="s">
        <v>133</v>
      </c>
      <c r="C12" s="446" t="s">
        <v>360</v>
      </c>
      <c r="D12" s="449" t="s">
        <v>46</v>
      </c>
      <c r="E12" s="441">
        <v>1420</v>
      </c>
      <c r="F12" s="481"/>
      <c r="G12" s="346">
        <f t="shared" si="0"/>
        <v>0</v>
      </c>
    </row>
    <row r="13" spans="1:7" ht="59.4" customHeight="1" x14ac:dyDescent="0.25">
      <c r="A13" s="477">
        <f t="shared" ref="A13:A14" si="1">A12+0.1</f>
        <v>8.6999999999999975</v>
      </c>
      <c r="B13" s="465" t="s">
        <v>133</v>
      </c>
      <c r="C13" s="454" t="s">
        <v>361</v>
      </c>
      <c r="D13" s="449" t="s">
        <v>46</v>
      </c>
      <c r="E13" s="482">
        <v>80</v>
      </c>
      <c r="F13" s="481"/>
      <c r="G13" s="346">
        <f t="shared" si="0"/>
        <v>0</v>
      </c>
    </row>
    <row r="14" spans="1:7" ht="54" customHeight="1" x14ac:dyDescent="0.25">
      <c r="A14" s="477">
        <f t="shared" si="1"/>
        <v>8.7999999999999972</v>
      </c>
      <c r="B14" s="465" t="s">
        <v>133</v>
      </c>
      <c r="C14" s="454" t="s">
        <v>291</v>
      </c>
      <c r="D14" s="449" t="s">
        <v>46</v>
      </c>
      <c r="E14" s="482">
        <v>50</v>
      </c>
      <c r="F14" s="481"/>
      <c r="G14" s="346">
        <f t="shared" ref="G14" si="2">+F14*$E14</f>
        <v>0</v>
      </c>
    </row>
    <row r="15" spans="1:7" ht="51" customHeight="1" x14ac:dyDescent="0.25">
      <c r="A15" s="477">
        <f>+A14+0.1</f>
        <v>8.8999999999999968</v>
      </c>
      <c r="B15" s="465" t="s">
        <v>149</v>
      </c>
      <c r="C15" s="480" t="s">
        <v>172</v>
      </c>
      <c r="D15" s="449" t="s">
        <v>46</v>
      </c>
      <c r="E15" s="441">
        <v>10</v>
      </c>
      <c r="F15" s="479"/>
      <c r="G15" s="346">
        <f t="shared" si="0"/>
        <v>0</v>
      </c>
    </row>
    <row r="16" spans="1:7" ht="63" customHeight="1" x14ac:dyDescent="0.25">
      <c r="A16" s="413">
        <v>8.1</v>
      </c>
      <c r="B16" s="465" t="s">
        <v>229</v>
      </c>
      <c r="C16" s="480" t="s">
        <v>305</v>
      </c>
      <c r="D16" s="449" t="s">
        <v>45</v>
      </c>
      <c r="E16" s="482">
        <v>6150</v>
      </c>
      <c r="F16" s="479"/>
      <c r="G16" s="346">
        <f t="shared" ref="G16" si="3">+F16*$E16</f>
        <v>0</v>
      </c>
    </row>
    <row r="17" spans="1:7" ht="56" customHeight="1" x14ac:dyDescent="0.25">
      <c r="A17" s="413">
        <f>+A16+0.01</f>
        <v>8.11</v>
      </c>
      <c r="B17" s="465" t="s">
        <v>229</v>
      </c>
      <c r="C17" s="480" t="s">
        <v>306</v>
      </c>
      <c r="D17" s="449" t="s">
        <v>45</v>
      </c>
      <c r="E17" s="482">
        <v>350</v>
      </c>
      <c r="F17" s="479"/>
      <c r="G17" s="346">
        <f t="shared" ref="G17" si="4">+F17*$E17</f>
        <v>0</v>
      </c>
    </row>
    <row r="18" spans="1:7" ht="29.25" customHeight="1" x14ac:dyDescent="0.25">
      <c r="A18" s="413"/>
      <c r="B18" s="465"/>
      <c r="C18" s="446"/>
      <c r="D18" s="440"/>
      <c r="E18" s="441"/>
      <c r="F18" s="481"/>
      <c r="G18" s="346"/>
    </row>
    <row r="19" spans="1:7" ht="29.25" customHeight="1" x14ac:dyDescent="0.25">
      <c r="A19" s="17"/>
      <c r="B19" s="39"/>
      <c r="C19" s="152"/>
      <c r="D19" s="75"/>
      <c r="E19" s="160"/>
      <c r="F19" s="131"/>
      <c r="G19" s="130"/>
    </row>
    <row r="20" spans="1:7" ht="19.5" customHeight="1" thickBot="1" x14ac:dyDescent="0.3">
      <c r="A20" s="17"/>
      <c r="B20" s="39"/>
      <c r="C20" s="16"/>
      <c r="D20" s="75"/>
      <c r="E20" s="83"/>
      <c r="F20" s="131"/>
      <c r="G20" s="130"/>
    </row>
    <row r="21" spans="1:7" ht="30" customHeight="1" thickBot="1" x14ac:dyDescent="0.35">
      <c r="A21" s="128"/>
      <c r="B21" s="129"/>
      <c r="C21" s="275" t="s">
        <v>158</v>
      </c>
      <c r="D21" s="427"/>
      <c r="E21" s="428"/>
      <c r="F21" s="429" t="s">
        <v>26</v>
      </c>
      <c r="G21" s="430">
        <f>SUM(G4:G20)</f>
        <v>0</v>
      </c>
    </row>
    <row r="22" spans="1:7" ht="21.75" customHeight="1" thickTop="1" x14ac:dyDescent="0.25"/>
  </sheetData>
  <mergeCells count="8">
    <mergeCell ref="F1:G1"/>
    <mergeCell ref="F2:F3"/>
    <mergeCell ref="G2:G3"/>
    <mergeCell ref="A2:A3"/>
    <mergeCell ref="C2:C3"/>
    <mergeCell ref="D2:D3"/>
    <mergeCell ref="E2:E3"/>
    <mergeCell ref="B2:B3"/>
  </mergeCells>
  <phoneticPr fontId="0" type="noConversion"/>
  <printOptions horizontalCentered="1"/>
  <pageMargins left="0.74803149606299213" right="0.74803149606299213" top="0.98425196850393704" bottom="0.98425196850393704" header="0.51181102362204722" footer="0.51181102362204722"/>
  <pageSetup paperSize="9" orientation="portrait" horizontalDpi="4294967295" r:id="rId1"/>
  <headerFooter alignWithMargins="0">
    <oddHeader>&amp;LWS 6094 LOVU LANDFILL : DEVELOPMENT OF INFRASTRUCTURE &amp; CELL 1</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4"/>
  <sheetViews>
    <sheetView showGridLines="0" showZeros="0" topLeftCell="A25" zoomScaleNormal="100" workbookViewId="0">
      <selection activeCell="G28" sqref="A1:G28"/>
    </sheetView>
  </sheetViews>
  <sheetFormatPr defaultRowHeight="21.75" customHeight="1" x14ac:dyDescent="0.25"/>
  <cols>
    <col min="1" max="1" width="5.90625" customWidth="1"/>
    <col min="2" max="2" width="12.6328125" customWidth="1"/>
    <col min="3" max="3" width="43.453125" customWidth="1"/>
    <col min="4" max="4" width="5.6328125" customWidth="1"/>
    <col min="5" max="5" width="9.6328125" customWidth="1"/>
    <col min="6" max="6" width="11.6328125" customWidth="1"/>
    <col min="7" max="7" width="16.36328125" customWidth="1"/>
  </cols>
  <sheetData>
    <row r="1" spans="1:7" ht="24.9" customHeight="1" thickTop="1" thickBot="1" x14ac:dyDescent="0.4">
      <c r="A1" s="1" t="s">
        <v>309</v>
      </c>
      <c r="B1" s="2"/>
      <c r="C1" s="2"/>
      <c r="D1" s="2"/>
      <c r="E1" s="147"/>
      <c r="F1" s="551"/>
      <c r="G1" s="580"/>
    </row>
    <row r="2" spans="1:7" s="120" customFormat="1" ht="12" customHeight="1" thickTop="1" x14ac:dyDescent="0.25">
      <c r="A2" s="558" t="s">
        <v>1</v>
      </c>
      <c r="B2" s="564" t="s">
        <v>2</v>
      </c>
      <c r="C2" s="560" t="s">
        <v>3</v>
      </c>
      <c r="D2" s="560" t="s">
        <v>4</v>
      </c>
      <c r="E2" s="600" t="s">
        <v>5</v>
      </c>
      <c r="F2" s="552" t="s">
        <v>6</v>
      </c>
      <c r="G2" s="616" t="s">
        <v>7</v>
      </c>
    </row>
    <row r="3" spans="1:7" s="120" customFormat="1" ht="12" customHeight="1" x14ac:dyDescent="0.25">
      <c r="A3" s="559"/>
      <c r="B3" s="565"/>
      <c r="C3" s="561"/>
      <c r="D3" s="561"/>
      <c r="E3" s="601"/>
      <c r="F3" s="553"/>
      <c r="G3" s="617"/>
    </row>
    <row r="4" spans="1:7" ht="8.15" customHeight="1" x14ac:dyDescent="0.25">
      <c r="A4" s="25"/>
      <c r="C4" s="6"/>
      <c r="D4" s="5"/>
      <c r="E4" s="302"/>
      <c r="F4" s="303"/>
      <c r="G4" s="81"/>
    </row>
    <row r="5" spans="1:7" ht="23.15" customHeight="1" x14ac:dyDescent="0.25">
      <c r="A5" s="15"/>
      <c r="B5" s="91" t="s">
        <v>81</v>
      </c>
      <c r="C5" s="304"/>
      <c r="D5" s="5"/>
      <c r="E5" s="302"/>
      <c r="F5" s="303"/>
      <c r="G5" s="81"/>
    </row>
    <row r="6" spans="1:7" ht="21.9" customHeight="1" x14ac:dyDescent="0.25">
      <c r="A6" s="15"/>
      <c r="B6" s="100" t="s">
        <v>82</v>
      </c>
      <c r="C6" s="305" t="s">
        <v>83</v>
      </c>
      <c r="D6" s="57"/>
      <c r="E6" s="65"/>
      <c r="F6" s="139"/>
      <c r="G6" s="19"/>
    </row>
    <row r="7" spans="1:7" s="39" customFormat="1" ht="32.25" customHeight="1" x14ac:dyDescent="0.25">
      <c r="A7" s="15">
        <v>9.1</v>
      </c>
      <c r="B7" s="306"/>
      <c r="C7" s="152" t="s">
        <v>122</v>
      </c>
      <c r="D7" s="189" t="s">
        <v>47</v>
      </c>
      <c r="E7" s="259">
        <v>0</v>
      </c>
      <c r="F7" s="139"/>
      <c r="G7" s="130">
        <f>F7*$E7</f>
        <v>0</v>
      </c>
    </row>
    <row r="8" spans="1:7" ht="60" customHeight="1" x14ac:dyDescent="0.25">
      <c r="A8" s="101"/>
      <c r="B8" s="100" t="s">
        <v>82</v>
      </c>
      <c r="C8" s="253" t="s">
        <v>238</v>
      </c>
      <c r="D8" s="29"/>
      <c r="E8" s="259"/>
      <c r="F8" s="307"/>
      <c r="G8" s="130"/>
    </row>
    <row r="9" spans="1:7" ht="24.9" customHeight="1" x14ac:dyDescent="0.25">
      <c r="A9" s="101">
        <f>A7+0.1</f>
        <v>9.1999999999999993</v>
      </c>
      <c r="B9" s="100"/>
      <c r="C9" s="253" t="s">
        <v>293</v>
      </c>
      <c r="D9" s="57" t="s">
        <v>47</v>
      </c>
      <c r="E9" s="259">
        <v>600</v>
      </c>
      <c r="F9" s="139"/>
      <c r="G9" s="130">
        <f>F9*$E9</f>
        <v>0</v>
      </c>
    </row>
    <row r="10" spans="1:7" ht="24.9" customHeight="1" x14ac:dyDescent="0.25">
      <c r="A10" s="101">
        <f>+A9+0.1</f>
        <v>9.2999999999999989</v>
      </c>
      <c r="B10" s="100"/>
      <c r="C10" s="253" t="s">
        <v>84</v>
      </c>
      <c r="D10" s="57" t="s">
        <v>47</v>
      </c>
      <c r="E10" s="259">
        <v>300</v>
      </c>
      <c r="F10" s="139"/>
      <c r="G10" s="130">
        <f>F10*$E10</f>
        <v>0</v>
      </c>
    </row>
    <row r="11" spans="1:7" s="251" customFormat="1" ht="21.9" customHeight="1" x14ac:dyDescent="0.25">
      <c r="A11" s="15">
        <f>+A10+0.1</f>
        <v>9.3999999999999986</v>
      </c>
      <c r="B11" s="308"/>
      <c r="C11" s="253" t="s">
        <v>219</v>
      </c>
      <c r="D11" s="57" t="s">
        <v>47</v>
      </c>
      <c r="E11" s="259">
        <v>1100</v>
      </c>
      <c r="F11" s="139"/>
      <c r="G11" s="130">
        <f>F11*$E11</f>
        <v>0</v>
      </c>
    </row>
    <row r="12" spans="1:7" s="251" customFormat="1" ht="21.9" customHeight="1" x14ac:dyDescent="0.25">
      <c r="A12" s="15">
        <f>+A11+0.1</f>
        <v>9.4999999999999982</v>
      </c>
      <c r="B12" s="308"/>
      <c r="C12" s="253" t="s">
        <v>249</v>
      </c>
      <c r="D12" s="57" t="s">
        <v>47</v>
      </c>
      <c r="E12" s="259">
        <v>900</v>
      </c>
      <c r="F12" s="139"/>
      <c r="G12" s="130">
        <f>F12*$E12</f>
        <v>0</v>
      </c>
    </row>
    <row r="13" spans="1:7" s="251" customFormat="1" ht="60.65" customHeight="1" x14ac:dyDescent="0.25">
      <c r="A13" s="17"/>
      <c r="B13" s="308"/>
      <c r="C13" s="253" t="s">
        <v>220</v>
      </c>
      <c r="D13" s="57"/>
      <c r="E13" s="259"/>
      <c r="F13" s="139"/>
      <c r="G13" s="130"/>
    </row>
    <row r="14" spans="1:7" s="251" customFormat="1" ht="21.9" customHeight="1" x14ac:dyDescent="0.25">
      <c r="A14" s="15">
        <f>+A12+0.1</f>
        <v>9.5999999999999979</v>
      </c>
      <c r="B14" s="308"/>
      <c r="C14" s="253" t="s">
        <v>84</v>
      </c>
      <c r="D14" s="57" t="s">
        <v>47</v>
      </c>
      <c r="E14" s="259">
        <v>100</v>
      </c>
      <c r="F14" s="139"/>
      <c r="G14" s="130">
        <f>F14*$E14</f>
        <v>0</v>
      </c>
    </row>
    <row r="15" spans="1:7" s="251" customFormat="1" ht="21.9" customHeight="1" x14ac:dyDescent="0.25">
      <c r="A15" s="15">
        <f>+A14+0.1</f>
        <v>9.6999999999999975</v>
      </c>
      <c r="B15" s="308"/>
      <c r="C15" s="253" t="s">
        <v>156</v>
      </c>
      <c r="D15" s="57" t="s">
        <v>47</v>
      </c>
      <c r="E15" s="259">
        <v>100</v>
      </c>
      <c r="F15" s="139"/>
      <c r="G15" s="130">
        <f>F15*$E15</f>
        <v>0</v>
      </c>
    </row>
    <row r="16" spans="1:7" s="251" customFormat="1" ht="21.9" customHeight="1" x14ac:dyDescent="0.25">
      <c r="A16" s="15">
        <f>+A15+0.1</f>
        <v>9.7999999999999972</v>
      </c>
      <c r="B16" s="308"/>
      <c r="C16" s="253" t="s">
        <v>200</v>
      </c>
      <c r="D16" s="57" t="s">
        <v>47</v>
      </c>
      <c r="E16" s="259">
        <v>200</v>
      </c>
      <c r="F16" s="139"/>
      <c r="G16" s="130">
        <f>F16*$E16</f>
        <v>0</v>
      </c>
    </row>
    <row r="17" spans="1:7" ht="28.5" customHeight="1" x14ac:dyDescent="0.25">
      <c r="A17" s="84"/>
      <c r="B17" s="100" t="s">
        <v>85</v>
      </c>
      <c r="C17" s="123" t="s">
        <v>86</v>
      </c>
      <c r="D17" s="10"/>
      <c r="E17" s="259"/>
      <c r="F17" s="307"/>
      <c r="G17" s="130"/>
    </row>
    <row r="18" spans="1:7" ht="65.150000000000006" customHeight="1" x14ac:dyDescent="0.25">
      <c r="A18" s="84">
        <f>+A16+0.1</f>
        <v>9.8999999999999968</v>
      </c>
      <c r="B18" s="39"/>
      <c r="C18" s="152" t="s">
        <v>87</v>
      </c>
      <c r="D18" s="10" t="s">
        <v>88</v>
      </c>
      <c r="E18" s="259">
        <v>12</v>
      </c>
      <c r="F18" s="139"/>
      <c r="G18" s="130">
        <f t="shared" ref="G18:G25" si="0">F18*$E18</f>
        <v>0</v>
      </c>
    </row>
    <row r="19" spans="1:7" s="251" customFormat="1" ht="27" customHeight="1" x14ac:dyDescent="0.25">
      <c r="A19" s="17">
        <v>9.1</v>
      </c>
      <c r="B19" s="410" t="s">
        <v>135</v>
      </c>
      <c r="C19" s="256" t="s">
        <v>134</v>
      </c>
      <c r="D19" s="57" t="s">
        <v>88</v>
      </c>
      <c r="E19" s="259">
        <v>300</v>
      </c>
      <c r="F19" s="139"/>
      <c r="G19" s="130">
        <f t="shared" si="0"/>
        <v>0</v>
      </c>
    </row>
    <row r="20" spans="1:7" s="3" customFormat="1" ht="24.9" customHeight="1" x14ac:dyDescent="0.25">
      <c r="A20" s="17">
        <f t="shared" ref="A20:A26" si="1">+A19+0.01</f>
        <v>9.11</v>
      </c>
      <c r="B20" s="411" t="s">
        <v>136</v>
      </c>
      <c r="C20" s="151" t="s">
        <v>221</v>
      </c>
      <c r="D20" s="57" t="s">
        <v>88</v>
      </c>
      <c r="E20" s="259">
        <v>3</v>
      </c>
      <c r="F20" s="139"/>
      <c r="G20" s="130">
        <f t="shared" si="0"/>
        <v>0</v>
      </c>
    </row>
    <row r="21" spans="1:7" ht="48.75" customHeight="1" x14ac:dyDescent="0.25">
      <c r="A21" s="17">
        <f t="shared" si="1"/>
        <v>9.1199999999999992</v>
      </c>
      <c r="B21" s="342" t="s">
        <v>194</v>
      </c>
      <c r="C21" s="152" t="s">
        <v>206</v>
      </c>
      <c r="D21" s="57" t="s">
        <v>88</v>
      </c>
      <c r="E21" s="259">
        <v>2</v>
      </c>
      <c r="F21" s="139"/>
      <c r="G21" s="130">
        <f t="shared" si="0"/>
        <v>0</v>
      </c>
    </row>
    <row r="22" spans="1:7" ht="26" customHeight="1" x14ac:dyDescent="0.25">
      <c r="A22" s="17">
        <f t="shared" si="1"/>
        <v>9.129999999999999</v>
      </c>
      <c r="B22" s="342" t="s">
        <v>223</v>
      </c>
      <c r="C22" s="152" t="s">
        <v>294</v>
      </c>
      <c r="D22" s="57" t="s">
        <v>88</v>
      </c>
      <c r="E22" s="259">
        <v>1</v>
      </c>
      <c r="F22" s="139"/>
      <c r="G22" s="130">
        <f t="shared" si="0"/>
        <v>0</v>
      </c>
    </row>
    <row r="23" spans="1:7" ht="25" customHeight="1" x14ac:dyDescent="0.25">
      <c r="A23" s="17">
        <f t="shared" si="1"/>
        <v>9.1399999999999988</v>
      </c>
      <c r="B23" s="342" t="s">
        <v>246</v>
      </c>
      <c r="C23" s="152" t="s">
        <v>248</v>
      </c>
      <c r="D23" s="57" t="s">
        <v>88</v>
      </c>
      <c r="E23" s="259">
        <v>2</v>
      </c>
      <c r="F23" s="139"/>
      <c r="G23" s="130">
        <f t="shared" si="0"/>
        <v>0</v>
      </c>
    </row>
    <row r="24" spans="1:7" ht="25" customHeight="1" x14ac:dyDescent="0.25">
      <c r="A24" s="17">
        <f t="shared" si="1"/>
        <v>9.1499999999999986</v>
      </c>
      <c r="B24" s="342" t="s">
        <v>254</v>
      </c>
      <c r="C24" s="152" t="s">
        <v>247</v>
      </c>
      <c r="D24" s="57" t="s">
        <v>88</v>
      </c>
      <c r="E24" s="259">
        <v>1</v>
      </c>
      <c r="F24" s="139"/>
      <c r="G24" s="130">
        <f t="shared" si="0"/>
        <v>0</v>
      </c>
    </row>
    <row r="25" spans="1:7" ht="47.5" customHeight="1" x14ac:dyDescent="0.25">
      <c r="A25" s="413">
        <f t="shared" si="1"/>
        <v>9.1599999999999984</v>
      </c>
      <c r="B25" s="342" t="s">
        <v>255</v>
      </c>
      <c r="C25" s="152" t="s">
        <v>315</v>
      </c>
      <c r="D25" s="409" t="s">
        <v>47</v>
      </c>
      <c r="E25" s="259">
        <v>200</v>
      </c>
      <c r="F25" s="139"/>
      <c r="G25" s="130">
        <f t="shared" si="0"/>
        <v>0</v>
      </c>
    </row>
    <row r="26" spans="1:7" s="141" customFormat="1" ht="46" customHeight="1" x14ac:dyDescent="0.25">
      <c r="A26" s="407">
        <f t="shared" si="1"/>
        <v>9.1699999999999982</v>
      </c>
      <c r="B26" s="341" t="s">
        <v>256</v>
      </c>
      <c r="C26" s="342" t="s">
        <v>260</v>
      </c>
      <c r="D26" s="343" t="s">
        <v>244</v>
      </c>
      <c r="E26" s="344">
        <v>500</v>
      </c>
      <c r="F26" s="345"/>
      <c r="G26" s="346">
        <f>+F26*E26</f>
        <v>0</v>
      </c>
    </row>
    <row r="27" spans="1:7" ht="41.25" customHeight="1" thickBot="1" x14ac:dyDescent="0.3">
      <c r="A27" s="309"/>
      <c r="B27" s="306"/>
      <c r="C27" s="310"/>
      <c r="D27" s="311"/>
      <c r="E27" s="312"/>
      <c r="F27" s="313"/>
      <c r="G27" s="314"/>
    </row>
    <row r="28" spans="1:7" s="120" customFormat="1" ht="30" customHeight="1" thickBot="1" x14ac:dyDescent="0.3">
      <c r="A28" s="420"/>
      <c r="B28" s="421"/>
      <c r="C28" s="377" t="s">
        <v>321</v>
      </c>
      <c r="D28" s="421"/>
      <c r="E28" s="422"/>
      <c r="F28" s="278" t="s">
        <v>26</v>
      </c>
      <c r="G28" s="423">
        <f>SUM(G5:G27)</f>
        <v>0</v>
      </c>
    </row>
    <row r="29" spans="1:7" s="3" customFormat="1" ht="24.9" customHeight="1" thickTop="1" x14ac:dyDescent="0.25">
      <c r="A29"/>
      <c r="B29"/>
      <c r="C29"/>
      <c r="D29"/>
      <c r="E29"/>
      <c r="F29"/>
      <c r="G29"/>
    </row>
    <row r="30" spans="1:7" s="3" customFormat="1" ht="24.9" customHeight="1" x14ac:dyDescent="0.25">
      <c r="A30"/>
      <c r="B30"/>
      <c r="C30"/>
      <c r="D30"/>
      <c r="E30"/>
      <c r="F30"/>
      <c r="G30"/>
    </row>
    <row r="31" spans="1:7" s="3" customFormat="1" ht="24.9" customHeight="1" x14ac:dyDescent="0.25">
      <c r="A31"/>
      <c r="B31"/>
      <c r="C31"/>
      <c r="D31"/>
      <c r="E31"/>
      <c r="F31"/>
      <c r="G31"/>
    </row>
    <row r="32" spans="1:7" ht="48.75" customHeight="1" x14ac:dyDescent="0.25"/>
    <row r="33" ht="41.25" customHeight="1" x14ac:dyDescent="0.25"/>
    <row r="34" ht="24.9" customHeight="1" x14ac:dyDescent="0.25"/>
  </sheetData>
  <mergeCells count="8">
    <mergeCell ref="F1:G1"/>
    <mergeCell ref="F2:F3"/>
    <mergeCell ref="G2:G3"/>
    <mergeCell ref="A2:A3"/>
    <mergeCell ref="C2:C3"/>
    <mergeCell ref="D2:D3"/>
    <mergeCell ref="E2:E3"/>
    <mergeCell ref="B2:B3"/>
  </mergeCells>
  <phoneticPr fontId="0" type="noConversion"/>
  <printOptions horizontalCentered="1"/>
  <pageMargins left="0.74803149606299213" right="0.74803149606299213" top="0.98425196850393704" bottom="0.98425196850393704" header="0.51181102362204722" footer="0.51181102362204722"/>
  <pageSetup paperSize="9" scale="66" orientation="portrait" horizontalDpi="4294967295" r:id="rId1"/>
  <headerFooter alignWithMargins="0">
    <oddHeader>&amp;LWS 6094 LOVU LANDFILL : DEVELOPMENT OF INFRASTRUCTURE &amp; CELL 1</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B6D3-0B2C-4092-A538-C72E4BB2CA4D}">
  <sheetPr>
    <pageSetUpPr fitToPage="1"/>
  </sheetPr>
  <dimension ref="A1:G19"/>
  <sheetViews>
    <sheetView showGridLines="0" showZeros="0" topLeftCell="A11" zoomScaleNormal="100" workbookViewId="0">
      <selection activeCell="G13" sqref="A1:G13"/>
    </sheetView>
  </sheetViews>
  <sheetFormatPr defaultRowHeight="21.75" customHeight="1" x14ac:dyDescent="0.25"/>
  <cols>
    <col min="1" max="1" width="5.90625" customWidth="1"/>
    <col min="2" max="2" width="12.6328125" customWidth="1"/>
    <col min="3" max="3" width="43.453125" customWidth="1"/>
    <col min="4" max="4" width="5.6328125" customWidth="1"/>
    <col min="5" max="5" width="9.6328125" customWidth="1"/>
    <col min="6" max="6" width="11.6328125" customWidth="1"/>
    <col min="7" max="7" width="16.36328125" customWidth="1"/>
  </cols>
  <sheetData>
    <row r="1" spans="1:7" ht="24.9" customHeight="1" thickTop="1" thickBot="1" x14ac:dyDescent="0.4">
      <c r="A1" s="1" t="s">
        <v>309</v>
      </c>
      <c r="B1" s="2"/>
      <c r="C1" s="2"/>
      <c r="D1" s="2"/>
      <c r="E1" s="147"/>
      <c r="F1" s="551"/>
      <c r="G1" s="580"/>
    </row>
    <row r="2" spans="1:7" s="120" customFormat="1" ht="12" customHeight="1" thickTop="1" x14ac:dyDescent="0.25">
      <c r="A2" s="558" t="s">
        <v>1</v>
      </c>
      <c r="B2" s="564" t="s">
        <v>2</v>
      </c>
      <c r="C2" s="560" t="s">
        <v>3</v>
      </c>
      <c r="D2" s="560" t="s">
        <v>4</v>
      </c>
      <c r="E2" s="600" t="s">
        <v>5</v>
      </c>
      <c r="F2" s="552" t="s">
        <v>6</v>
      </c>
      <c r="G2" s="616" t="s">
        <v>7</v>
      </c>
    </row>
    <row r="3" spans="1:7" s="120" customFormat="1" ht="12" customHeight="1" x14ac:dyDescent="0.25">
      <c r="A3" s="559"/>
      <c r="B3" s="565"/>
      <c r="C3" s="561"/>
      <c r="D3" s="561"/>
      <c r="E3" s="601"/>
      <c r="F3" s="553"/>
      <c r="G3" s="617"/>
    </row>
    <row r="4" spans="1:7" ht="8.15" customHeight="1" x14ac:dyDescent="0.25">
      <c r="A4" s="25"/>
      <c r="C4" s="6"/>
      <c r="D4" s="5"/>
      <c r="E4" s="302"/>
      <c r="F4" s="303"/>
      <c r="G4" s="81"/>
    </row>
    <row r="5" spans="1:7" ht="23" customHeight="1" thickBot="1" x14ac:dyDescent="0.3">
      <c r="A5" s="15"/>
      <c r="B5" s="91" t="s">
        <v>81</v>
      </c>
      <c r="C5" s="304"/>
      <c r="D5" s="5"/>
      <c r="E5" s="302"/>
      <c r="F5" s="303"/>
      <c r="G5" s="81"/>
    </row>
    <row r="6" spans="1:7" ht="23" customHeight="1" thickBot="1" x14ac:dyDescent="0.3">
      <c r="A6" s="414"/>
      <c r="B6" s="415"/>
      <c r="C6" s="416" t="s">
        <v>320</v>
      </c>
      <c r="D6" s="415"/>
      <c r="E6" s="417"/>
      <c r="F6" s="418"/>
      <c r="G6" s="419">
        <f>+'Sec.9 Sewers (1)'!G28</f>
        <v>0</v>
      </c>
    </row>
    <row r="7" spans="1:7" s="3" customFormat="1" ht="27" customHeight="1" thickTop="1" x14ac:dyDescent="0.25">
      <c r="A7" s="335"/>
      <c r="B7" s="412"/>
      <c r="C7" s="366" t="s">
        <v>253</v>
      </c>
      <c r="D7" s="57"/>
      <c r="E7" s="337"/>
      <c r="F7" s="338"/>
      <c r="G7" s="339"/>
    </row>
    <row r="8" spans="1:7" s="3" customFormat="1" ht="218" customHeight="1" x14ac:dyDescent="0.25">
      <c r="A8" s="335">
        <v>9.1999999999999993</v>
      </c>
      <c r="B8" s="412" t="s">
        <v>316</v>
      </c>
      <c r="C8" s="517" t="s">
        <v>357</v>
      </c>
      <c r="D8" s="57" t="s">
        <v>88</v>
      </c>
      <c r="E8" s="337">
        <v>1</v>
      </c>
      <c r="F8" s="338"/>
      <c r="G8" s="339">
        <f>+F8*E8</f>
        <v>0</v>
      </c>
    </row>
    <row r="9" spans="1:7" s="3" customFormat="1" ht="110" customHeight="1" x14ac:dyDescent="0.25">
      <c r="A9" s="335">
        <f t="shared" ref="A9:A11" si="0">+A8+0.01</f>
        <v>9.2099999999999991</v>
      </c>
      <c r="B9" s="412" t="s">
        <v>317</v>
      </c>
      <c r="C9" s="517" t="s">
        <v>354</v>
      </c>
      <c r="D9" s="57" t="s">
        <v>88</v>
      </c>
      <c r="E9" s="337">
        <v>5</v>
      </c>
      <c r="F9" s="338"/>
      <c r="G9" s="339">
        <f t="shared" ref="G9:G11" si="1">+F9*E9</f>
        <v>0</v>
      </c>
    </row>
    <row r="10" spans="1:7" s="3" customFormat="1" ht="83.5" customHeight="1" x14ac:dyDescent="0.25">
      <c r="A10" s="335">
        <f t="shared" si="0"/>
        <v>9.2199999999999989</v>
      </c>
      <c r="B10" s="412" t="s">
        <v>318</v>
      </c>
      <c r="C10" s="517" t="s">
        <v>355</v>
      </c>
      <c r="D10" s="57" t="s">
        <v>47</v>
      </c>
      <c r="E10" s="337">
        <v>50</v>
      </c>
      <c r="F10" s="338"/>
      <c r="G10" s="339">
        <f t="shared" si="1"/>
        <v>0</v>
      </c>
    </row>
    <row r="11" spans="1:7" s="3" customFormat="1" ht="75" customHeight="1" x14ac:dyDescent="0.25">
      <c r="A11" s="335">
        <f t="shared" si="0"/>
        <v>9.2299999999999986</v>
      </c>
      <c r="B11" s="412" t="s">
        <v>319</v>
      </c>
      <c r="C11" s="517" t="s">
        <v>356</v>
      </c>
      <c r="D11" s="57" t="s">
        <v>88</v>
      </c>
      <c r="E11" s="337">
        <v>4</v>
      </c>
      <c r="F11" s="338"/>
      <c r="G11" s="339">
        <f t="shared" si="1"/>
        <v>0</v>
      </c>
    </row>
    <row r="12" spans="1:7" ht="41.25" customHeight="1" thickBot="1" x14ac:dyDescent="0.3">
      <c r="A12" s="309"/>
      <c r="B12" s="306"/>
      <c r="C12" s="518"/>
      <c r="D12" s="311"/>
      <c r="E12" s="312"/>
      <c r="F12" s="313"/>
      <c r="G12" s="314"/>
    </row>
    <row r="13" spans="1:7" s="120" customFormat="1" ht="30" customHeight="1" thickBot="1" x14ac:dyDescent="0.3">
      <c r="A13" s="420"/>
      <c r="B13" s="421"/>
      <c r="C13" s="275" t="s">
        <v>97</v>
      </c>
      <c r="D13" s="421"/>
      <c r="E13" s="422"/>
      <c r="F13" s="278" t="s">
        <v>26</v>
      </c>
      <c r="G13" s="423">
        <f>SUM(G6:G12)</f>
        <v>0</v>
      </c>
    </row>
    <row r="14" spans="1:7" s="3" customFormat="1" ht="24.9" customHeight="1" thickTop="1" x14ac:dyDescent="0.25">
      <c r="A14"/>
      <c r="B14"/>
      <c r="C14"/>
      <c r="D14"/>
      <c r="E14"/>
      <c r="F14"/>
      <c r="G14"/>
    </row>
    <row r="15" spans="1:7" s="3" customFormat="1" ht="24.9" customHeight="1" x14ac:dyDescent="0.25">
      <c r="A15"/>
      <c r="B15"/>
      <c r="C15"/>
      <c r="D15"/>
      <c r="E15"/>
      <c r="F15"/>
      <c r="G15"/>
    </row>
    <row r="16" spans="1:7" s="3" customFormat="1" ht="24.9" customHeight="1" x14ac:dyDescent="0.25">
      <c r="A16"/>
      <c r="B16"/>
      <c r="C16"/>
      <c r="D16"/>
      <c r="E16"/>
      <c r="F16"/>
      <c r="G16"/>
    </row>
    <row r="17" ht="48.75" customHeight="1" x14ac:dyDescent="0.25"/>
    <row r="18" ht="41.25" customHeight="1" x14ac:dyDescent="0.25"/>
    <row r="19" ht="24.9" customHeight="1" x14ac:dyDescent="0.25"/>
  </sheetData>
  <mergeCells count="8">
    <mergeCell ref="F1:G1"/>
    <mergeCell ref="A2:A3"/>
    <mergeCell ref="B2:B3"/>
    <mergeCell ref="C2:C3"/>
    <mergeCell ref="D2:D3"/>
    <mergeCell ref="E2:E3"/>
    <mergeCell ref="F2:F3"/>
    <mergeCell ref="G2:G3"/>
  </mergeCells>
  <printOptions horizontalCentered="1"/>
  <pageMargins left="0.74803149606299213" right="0.74803149606299213" top="0.98425196850393704" bottom="0.98425196850393704" header="0.51181102362204722" footer="0.51181102362204722"/>
  <pageSetup paperSize="9" scale="85" orientation="portrait" horizontalDpi="4294967295" r:id="rId1"/>
  <headerFooter alignWithMargins="0">
    <oddHeader>&amp;LWS 6094 LOVU LANDFILL : DEVELOPMENT OF INFRASTRUCTURE &amp; CELL 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2"/>
  <sheetViews>
    <sheetView showGridLines="0" showZeros="0" zoomScaleNormal="100" workbookViewId="0">
      <pane ySplit="3" topLeftCell="A4" activePane="bottomLeft" state="frozen"/>
      <selection pane="bottomLeft" activeCell="G21" sqref="A1:G21"/>
    </sheetView>
  </sheetViews>
  <sheetFormatPr defaultRowHeight="21.75" customHeight="1" x14ac:dyDescent="0.25"/>
  <cols>
    <col min="1" max="1" width="5.90625" customWidth="1"/>
    <col min="2" max="2" width="12.6328125" customWidth="1"/>
    <col min="3" max="3" width="43.453125" customWidth="1"/>
    <col min="4" max="4" width="5.6328125" customWidth="1"/>
    <col min="5" max="5" width="9.6328125" customWidth="1"/>
    <col min="6" max="6" width="11.6328125" customWidth="1"/>
    <col min="7" max="7" width="16.36328125" customWidth="1"/>
  </cols>
  <sheetData>
    <row r="1" spans="1:7" ht="24.9" customHeight="1" thickTop="1" thickBot="1" x14ac:dyDescent="0.4">
      <c r="A1" s="1" t="s">
        <v>310</v>
      </c>
      <c r="B1" s="2"/>
      <c r="C1" s="2"/>
      <c r="D1" s="2"/>
      <c r="E1" s="158">
        <f>' Sec.1 Fixed Charge'!E1</f>
        <v>0</v>
      </c>
      <c r="F1" s="550"/>
      <c r="G1" s="551"/>
    </row>
    <row r="2" spans="1:7" ht="12" customHeight="1" thickTop="1" x14ac:dyDescent="0.25">
      <c r="A2" s="558" t="s">
        <v>1</v>
      </c>
      <c r="B2" s="564" t="s">
        <v>2</v>
      </c>
      <c r="C2" s="560" t="s">
        <v>3</v>
      </c>
      <c r="D2" s="560" t="s">
        <v>4</v>
      </c>
      <c r="E2" s="600" t="s">
        <v>5</v>
      </c>
      <c r="F2" s="552" t="s">
        <v>6</v>
      </c>
      <c r="G2" s="616" t="s">
        <v>7</v>
      </c>
    </row>
    <row r="3" spans="1:7" ht="12" customHeight="1" x14ac:dyDescent="0.25">
      <c r="A3" s="559"/>
      <c r="B3" s="565"/>
      <c r="C3" s="561"/>
      <c r="D3" s="561"/>
      <c r="E3" s="601"/>
      <c r="F3" s="553"/>
      <c r="G3" s="617"/>
    </row>
    <row r="4" spans="1:7" ht="23.25" customHeight="1" x14ac:dyDescent="0.25">
      <c r="A4" s="15"/>
      <c r="B4" s="205" t="s">
        <v>89</v>
      </c>
      <c r="C4" s="213"/>
      <c r="D4" s="5"/>
      <c r="E4" s="302"/>
      <c r="F4" s="303"/>
      <c r="G4" s="81"/>
    </row>
    <row r="5" spans="1:7" ht="24" customHeight="1" x14ac:dyDescent="0.25">
      <c r="A5" s="99"/>
      <c r="B5" s="212" t="s">
        <v>90</v>
      </c>
      <c r="C5" s="519" t="s">
        <v>91</v>
      </c>
      <c r="D5" s="29"/>
      <c r="E5" s="535"/>
      <c r="F5" s="536"/>
      <c r="G5" s="19"/>
    </row>
    <row r="6" spans="1:7" ht="24" customHeight="1" x14ac:dyDescent="0.25">
      <c r="A6" s="101">
        <v>10.1</v>
      </c>
      <c r="B6" s="100"/>
      <c r="C6" s="494" t="s">
        <v>217</v>
      </c>
      <c r="D6" s="29" t="s">
        <v>47</v>
      </c>
      <c r="E6" s="211">
        <v>48</v>
      </c>
      <c r="F6" s="536"/>
      <c r="G6" s="130">
        <f>F6*$E6</f>
        <v>0</v>
      </c>
    </row>
    <row r="7" spans="1:7" ht="24" customHeight="1" x14ac:dyDescent="0.25">
      <c r="A7" s="101">
        <f>A6+0.1</f>
        <v>10.199999999999999</v>
      </c>
      <c r="B7" s="100"/>
      <c r="C7" s="494" t="s">
        <v>126</v>
      </c>
      <c r="D7" s="29" t="s">
        <v>47</v>
      </c>
      <c r="E7" s="211">
        <v>64</v>
      </c>
      <c r="F7" s="536"/>
      <c r="G7" s="130">
        <f>F7*$E7</f>
        <v>0</v>
      </c>
    </row>
    <row r="8" spans="1:7" ht="24" customHeight="1" x14ac:dyDescent="0.25">
      <c r="A8" s="101">
        <f>A7+0.1</f>
        <v>10.299999999999999</v>
      </c>
      <c r="B8" s="100"/>
      <c r="C8" s="494" t="s">
        <v>243</v>
      </c>
      <c r="D8" s="29" t="s">
        <v>47</v>
      </c>
      <c r="E8" s="211">
        <v>130</v>
      </c>
      <c r="F8" s="536"/>
      <c r="G8" s="130">
        <f>F8*$E8</f>
        <v>0</v>
      </c>
    </row>
    <row r="9" spans="1:7" ht="20.149999999999999" customHeight="1" x14ac:dyDescent="0.25">
      <c r="A9" s="84"/>
      <c r="B9" s="100" t="s">
        <v>90</v>
      </c>
      <c r="C9" s="520" t="s">
        <v>92</v>
      </c>
      <c r="D9" s="10"/>
      <c r="E9" s="211"/>
      <c r="F9" s="537"/>
      <c r="G9" s="130"/>
    </row>
    <row r="10" spans="1:7" ht="34" customHeight="1" x14ac:dyDescent="0.25">
      <c r="A10" s="84"/>
      <c r="B10" s="93"/>
      <c r="C10" s="496" t="s">
        <v>328</v>
      </c>
      <c r="D10" s="10"/>
      <c r="E10" s="211"/>
      <c r="F10" s="537"/>
      <c r="G10" s="130"/>
    </row>
    <row r="11" spans="1:7" ht="27.5" customHeight="1" x14ac:dyDescent="0.25">
      <c r="A11" s="84">
        <f>A8+0.1</f>
        <v>10.399999999999999</v>
      </c>
      <c r="B11" s="93"/>
      <c r="C11" s="494" t="s">
        <v>93</v>
      </c>
      <c r="D11" s="10" t="s">
        <v>47</v>
      </c>
      <c r="E11" s="211">
        <v>2000</v>
      </c>
      <c r="F11" s="536"/>
      <c r="G11" s="130">
        <f t="shared" ref="G11:G17" si="0">F11*$E11</f>
        <v>0</v>
      </c>
    </row>
    <row r="12" spans="1:7" ht="66" customHeight="1" x14ac:dyDescent="0.25">
      <c r="A12" s="315">
        <f>+A11+0.1</f>
        <v>10.499999999999998</v>
      </c>
      <c r="B12" s="39" t="s">
        <v>94</v>
      </c>
      <c r="C12" s="496" t="s">
        <v>358</v>
      </c>
      <c r="D12" s="10" t="s">
        <v>88</v>
      </c>
      <c r="E12" s="211">
        <v>12</v>
      </c>
      <c r="F12" s="536"/>
      <c r="G12" s="130">
        <f t="shared" si="0"/>
        <v>0</v>
      </c>
    </row>
    <row r="13" spans="1:7" ht="71" customHeight="1" x14ac:dyDescent="0.25">
      <c r="A13" s="315">
        <f>+A12+0.1</f>
        <v>10.599999999999998</v>
      </c>
      <c r="B13" s="39" t="s">
        <v>94</v>
      </c>
      <c r="C13" s="496" t="s">
        <v>359</v>
      </c>
      <c r="D13" s="10" t="s">
        <v>88</v>
      </c>
      <c r="E13" s="211">
        <v>2</v>
      </c>
      <c r="F13" s="536"/>
      <c r="G13" s="130">
        <f t="shared" si="0"/>
        <v>0</v>
      </c>
    </row>
    <row r="14" spans="1:7" ht="62.25" customHeight="1" x14ac:dyDescent="0.25">
      <c r="A14" s="315">
        <f>+A13+0.1</f>
        <v>10.699999999999998</v>
      </c>
      <c r="B14" s="465" t="s">
        <v>94</v>
      </c>
      <c r="C14" s="223" t="s">
        <v>245</v>
      </c>
      <c r="D14" s="10" t="s">
        <v>88</v>
      </c>
      <c r="E14" s="211">
        <v>6</v>
      </c>
      <c r="F14" s="536"/>
      <c r="G14" s="130">
        <f t="shared" si="0"/>
        <v>0</v>
      </c>
    </row>
    <row r="15" spans="1:7" s="3" customFormat="1" ht="28" customHeight="1" x14ac:dyDescent="0.25">
      <c r="A15" s="101">
        <f>A14+0.1</f>
        <v>10.799999999999997</v>
      </c>
      <c r="B15" s="466" t="s">
        <v>95</v>
      </c>
      <c r="C15" s="494" t="s">
        <v>96</v>
      </c>
      <c r="D15" s="62" t="s">
        <v>45</v>
      </c>
      <c r="E15" s="211">
        <v>20</v>
      </c>
      <c r="F15" s="536"/>
      <c r="G15" s="130">
        <f t="shared" si="0"/>
        <v>0</v>
      </c>
    </row>
    <row r="16" spans="1:7" s="3" customFormat="1" ht="28" customHeight="1" x14ac:dyDescent="0.25">
      <c r="A16" s="101">
        <f>A15+0.1</f>
        <v>10.899999999999997</v>
      </c>
      <c r="B16" s="466" t="s">
        <v>95</v>
      </c>
      <c r="C16" s="494" t="s">
        <v>230</v>
      </c>
      <c r="D16" s="62" t="s">
        <v>45</v>
      </c>
      <c r="E16" s="211">
        <v>20</v>
      </c>
      <c r="F16" s="536"/>
      <c r="G16" s="130">
        <f t="shared" si="0"/>
        <v>0</v>
      </c>
    </row>
    <row r="17" spans="1:7" s="3" customFormat="1" ht="85" customHeight="1" x14ac:dyDescent="0.25">
      <c r="A17" s="27">
        <v>10.1</v>
      </c>
      <c r="B17" s="410" t="s">
        <v>330</v>
      </c>
      <c r="C17" s="496" t="s">
        <v>314</v>
      </c>
      <c r="D17" s="62" t="s">
        <v>47</v>
      </c>
      <c r="E17" s="211">
        <v>400</v>
      </c>
      <c r="F17" s="536"/>
      <c r="G17" s="130">
        <f t="shared" si="0"/>
        <v>0</v>
      </c>
    </row>
    <row r="18" spans="1:7" s="3" customFormat="1" ht="20.149999999999999" customHeight="1" x14ac:dyDescent="0.25">
      <c r="A18" s="101"/>
      <c r="B18" s="102"/>
      <c r="C18" s="494"/>
      <c r="D18" s="62"/>
      <c r="E18" s="211"/>
      <c r="F18" s="536"/>
      <c r="G18" s="130"/>
    </row>
    <row r="19" spans="1:7" s="3" customFormat="1" ht="20.149999999999999" customHeight="1" x14ac:dyDescent="0.25">
      <c r="A19" s="101"/>
      <c r="B19" s="102"/>
      <c r="C19" s="98"/>
      <c r="D19" s="62"/>
      <c r="E19" s="211"/>
      <c r="F19" s="536"/>
      <c r="G19" s="130"/>
    </row>
    <row r="20" spans="1:7" ht="9" customHeight="1" thickBot="1" x14ac:dyDescent="0.3">
      <c r="A20" s="90"/>
      <c r="C20" s="6"/>
      <c r="D20" s="5"/>
      <c r="E20" s="302"/>
      <c r="F20" s="538"/>
      <c r="G20" s="81"/>
    </row>
    <row r="21" spans="1:7" ht="30" customHeight="1" thickBot="1" x14ac:dyDescent="0.35">
      <c r="A21" s="94"/>
      <c r="B21" s="47"/>
      <c r="C21" s="275" t="s">
        <v>101</v>
      </c>
      <c r="D21" s="421"/>
      <c r="E21" s="422"/>
      <c r="F21" s="278" t="s">
        <v>26</v>
      </c>
      <c r="G21" s="423">
        <f>SUM(G5:G20)</f>
        <v>0</v>
      </c>
    </row>
    <row r="22" spans="1:7" ht="21.75" customHeight="1" thickTop="1" x14ac:dyDescent="0.25"/>
  </sheetData>
  <mergeCells count="8">
    <mergeCell ref="F1:G1"/>
    <mergeCell ref="F2:F3"/>
    <mergeCell ref="G2:G3"/>
    <mergeCell ref="A2:A3"/>
    <mergeCell ref="C2:C3"/>
    <mergeCell ref="D2:D3"/>
    <mergeCell ref="E2:E3"/>
    <mergeCell ref="B2:B3"/>
  </mergeCells>
  <phoneticPr fontId="0" type="noConversion"/>
  <printOptions horizontalCentered="1"/>
  <pageMargins left="0.74803149606299213" right="0.74803149606299213" top="0.98425196850393704" bottom="0.98425196850393704" header="0.51181102362204722" footer="0.51181102362204722"/>
  <pageSetup paperSize="9" scale="77" orientation="portrait" horizontalDpi="4294967295" r:id="rId1"/>
  <headerFooter alignWithMargins="0">
    <oddHeader>&amp;LWS 6094 LOVU LANDFILL : DEVELOPMENT OF INFRASTRUCTURE &amp; CELL 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8"/>
  <sheetViews>
    <sheetView showGridLines="0" showZeros="0" zoomScaleNormal="100" workbookViewId="0">
      <pane ySplit="2" topLeftCell="A3" activePane="bottomLeft" state="frozen"/>
      <selection pane="bottomLeft" activeCell="G17" sqref="A1:G17"/>
    </sheetView>
  </sheetViews>
  <sheetFormatPr defaultRowHeight="21.75" customHeight="1" x14ac:dyDescent="0.25"/>
  <cols>
    <col min="1" max="1" width="5.90625" customWidth="1"/>
    <col min="2" max="2" width="12.6328125" customWidth="1"/>
    <col min="3" max="3" width="43.453125" customWidth="1"/>
    <col min="4" max="4" width="5.6328125" customWidth="1"/>
    <col min="5" max="5" width="11" customWidth="1"/>
    <col min="6" max="6" width="11.6328125" customWidth="1"/>
    <col min="7" max="7" width="15.453125" customWidth="1"/>
  </cols>
  <sheetData>
    <row r="1" spans="1:7" s="3" customFormat="1" ht="24.9" customHeight="1" thickTop="1" thickBot="1" x14ac:dyDescent="0.4">
      <c r="A1" s="622" t="s">
        <v>191</v>
      </c>
      <c r="B1" s="623"/>
      <c r="C1" s="623"/>
      <c r="D1" s="623"/>
      <c r="E1" s="623"/>
      <c r="F1" s="550"/>
      <c r="G1" s="551"/>
    </row>
    <row r="2" spans="1:7" s="3" customFormat="1" ht="24.9" customHeight="1" thickTop="1" x14ac:dyDescent="0.25">
      <c r="A2" s="137" t="s">
        <v>1</v>
      </c>
      <c r="B2" s="138" t="s">
        <v>98</v>
      </c>
      <c r="C2" s="117" t="s">
        <v>3</v>
      </c>
      <c r="D2" s="117" t="s">
        <v>4</v>
      </c>
      <c r="E2" s="283" t="s">
        <v>5</v>
      </c>
      <c r="F2" s="279" t="s">
        <v>6</v>
      </c>
      <c r="G2" s="267" t="s">
        <v>7</v>
      </c>
    </row>
    <row r="3" spans="1:7" s="3" customFormat="1" ht="8.15" customHeight="1" x14ac:dyDescent="0.3">
      <c r="A3" s="103"/>
      <c r="B3" s="104"/>
      <c r="C3" s="105"/>
      <c r="D3" s="104"/>
      <c r="E3" s="284"/>
      <c r="F3" s="118"/>
      <c r="G3" s="119"/>
    </row>
    <row r="4" spans="1:7" s="3" customFormat="1" ht="18" customHeight="1" x14ac:dyDescent="0.25">
      <c r="A4" s="103"/>
      <c r="B4" s="620" t="s">
        <v>99</v>
      </c>
      <c r="C4" s="621"/>
      <c r="D4" s="250"/>
      <c r="E4" s="269"/>
      <c r="F4" s="272"/>
      <c r="G4" s="106"/>
    </row>
    <row r="5" spans="1:7" s="3" customFormat="1" ht="136.5" customHeight="1" x14ac:dyDescent="0.25">
      <c r="A5" s="467">
        <f>11.1</f>
        <v>11.1</v>
      </c>
      <c r="B5" s="468" t="s">
        <v>152</v>
      </c>
      <c r="C5" s="469" t="s">
        <v>222</v>
      </c>
      <c r="D5" s="470" t="s">
        <v>45</v>
      </c>
      <c r="E5" s="471">
        <v>43000</v>
      </c>
      <c r="F5" s="286"/>
      <c r="G5" s="472">
        <f>+F5*$E5</f>
        <v>0</v>
      </c>
    </row>
    <row r="6" spans="1:7" s="3" customFormat="1" ht="150" customHeight="1" x14ac:dyDescent="0.25">
      <c r="A6" s="467">
        <f t="shared" ref="A6:A11" si="0">+A5+0.1</f>
        <v>11.2</v>
      </c>
      <c r="B6" s="468" t="s">
        <v>341</v>
      </c>
      <c r="C6" s="469" t="s">
        <v>257</v>
      </c>
      <c r="D6" s="470" t="s">
        <v>45</v>
      </c>
      <c r="E6" s="471">
        <v>43000</v>
      </c>
      <c r="F6" s="286"/>
      <c r="G6" s="472">
        <f>+F6*$E6</f>
        <v>0</v>
      </c>
    </row>
    <row r="7" spans="1:7" s="3" customFormat="1" ht="27.75" customHeight="1" x14ac:dyDescent="0.25">
      <c r="A7" s="467">
        <f t="shared" si="0"/>
        <v>11.299999999999999</v>
      </c>
      <c r="B7" s="468" t="s">
        <v>153</v>
      </c>
      <c r="C7" s="464" t="s">
        <v>100</v>
      </c>
      <c r="D7" s="470" t="s">
        <v>88</v>
      </c>
      <c r="E7" s="471">
        <v>3</v>
      </c>
      <c r="F7" s="286"/>
      <c r="G7" s="472">
        <f>+F7*$E7</f>
        <v>0</v>
      </c>
    </row>
    <row r="8" spans="1:7" s="3" customFormat="1" ht="93.75" customHeight="1" x14ac:dyDescent="0.25">
      <c r="A8" s="467">
        <f t="shared" si="0"/>
        <v>11.399999999999999</v>
      </c>
      <c r="B8" s="468" t="s">
        <v>154</v>
      </c>
      <c r="C8" s="469" t="s">
        <v>329</v>
      </c>
      <c r="D8" s="470" t="s">
        <v>45</v>
      </c>
      <c r="E8" s="471">
        <v>43000</v>
      </c>
      <c r="F8" s="286"/>
      <c r="G8" s="472">
        <f>+F8*$E8</f>
        <v>0</v>
      </c>
    </row>
    <row r="9" spans="1:7" s="3" customFormat="1" ht="80.5" customHeight="1" x14ac:dyDescent="0.25">
      <c r="A9" s="467">
        <f t="shared" si="0"/>
        <v>11.499999999999998</v>
      </c>
      <c r="B9" s="468" t="s">
        <v>342</v>
      </c>
      <c r="C9" s="469" t="s">
        <v>258</v>
      </c>
      <c r="D9" s="470" t="s">
        <v>45</v>
      </c>
      <c r="E9" s="471">
        <v>43000</v>
      </c>
      <c r="F9" s="286"/>
      <c r="G9" s="472">
        <f>+F9*$E9</f>
        <v>0</v>
      </c>
    </row>
    <row r="10" spans="1:7" s="3" customFormat="1" ht="37.5" customHeight="1" x14ac:dyDescent="0.25">
      <c r="A10" s="231">
        <f>+A8+0.1</f>
        <v>11.499999999999998</v>
      </c>
      <c r="B10" s="107" t="s">
        <v>197</v>
      </c>
      <c r="C10" s="223" t="s">
        <v>337</v>
      </c>
      <c r="D10" s="225" t="s">
        <v>11</v>
      </c>
      <c r="E10" s="226"/>
      <c r="F10" s="287"/>
      <c r="G10" s="227"/>
    </row>
    <row r="11" spans="1:7" s="3" customFormat="1" ht="34.5" customHeight="1" x14ac:dyDescent="0.25">
      <c r="A11" s="231">
        <f t="shared" si="0"/>
        <v>11.599999999999998</v>
      </c>
      <c r="B11" s="107" t="s">
        <v>198</v>
      </c>
      <c r="C11" s="223" t="s">
        <v>196</v>
      </c>
      <c r="D11" s="225" t="s">
        <v>45</v>
      </c>
      <c r="E11" s="226">
        <v>43000</v>
      </c>
      <c r="F11" s="287"/>
      <c r="G11" s="227">
        <f>+F11*$E11</f>
        <v>0</v>
      </c>
    </row>
    <row r="12" spans="1:7" s="3" customFormat="1" ht="39" customHeight="1" x14ac:dyDescent="0.25">
      <c r="A12" s="231">
        <f>+A11+0.1</f>
        <v>11.699999999999998</v>
      </c>
      <c r="B12" s="301" t="s">
        <v>340</v>
      </c>
      <c r="C12" s="223" t="s">
        <v>182</v>
      </c>
      <c r="D12" s="225"/>
      <c r="E12" s="285" t="s">
        <v>38</v>
      </c>
      <c r="F12" s="229">
        <v>0</v>
      </c>
      <c r="G12" s="230">
        <v>45000</v>
      </c>
    </row>
    <row r="13" spans="1:7" s="3" customFormat="1" ht="32.15" customHeight="1" x14ac:dyDescent="0.25">
      <c r="A13" s="231">
        <f t="shared" ref="A13" si="1">+A12+0.1</f>
        <v>11.799999999999997</v>
      </c>
      <c r="B13" s="214"/>
      <c r="C13" s="223" t="s">
        <v>174</v>
      </c>
      <c r="D13" s="228" t="s">
        <v>39</v>
      </c>
      <c r="E13" s="238">
        <f>+G12</f>
        <v>45000</v>
      </c>
      <c r="F13" s="271"/>
      <c r="G13" s="230">
        <f>+F13*E13</f>
        <v>0</v>
      </c>
    </row>
    <row r="14" spans="1:7" s="3" customFormat="1" ht="31.5" customHeight="1" x14ac:dyDescent="0.25">
      <c r="A14" s="231"/>
      <c r="B14" s="214"/>
      <c r="C14" s="223"/>
      <c r="D14" s="228"/>
      <c r="E14" s="238"/>
      <c r="F14" s="271"/>
      <c r="G14" s="230"/>
    </row>
    <row r="15" spans="1:7" s="3" customFormat="1" ht="31.5" customHeight="1" x14ac:dyDescent="0.25">
      <c r="A15" s="231"/>
      <c r="B15" s="214"/>
      <c r="C15" s="223"/>
      <c r="D15" s="228"/>
      <c r="E15" s="238"/>
      <c r="F15" s="271"/>
      <c r="G15" s="230"/>
    </row>
    <row r="16" spans="1:7" s="3" customFormat="1" ht="25.5" customHeight="1" thickBot="1" x14ac:dyDescent="0.3">
      <c r="A16" s="232"/>
      <c r="B16" s="233"/>
      <c r="C16" s="234"/>
      <c r="D16" s="235"/>
      <c r="E16" s="236"/>
      <c r="F16" s="270"/>
      <c r="G16" s="237"/>
    </row>
    <row r="17" spans="1:7" s="260" customFormat="1" ht="30" customHeight="1" thickBot="1" x14ac:dyDescent="0.3">
      <c r="A17" s="273"/>
      <c r="B17" s="274"/>
      <c r="C17" s="275" t="s">
        <v>118</v>
      </c>
      <c r="D17" s="276"/>
      <c r="E17" s="277"/>
      <c r="F17" s="278" t="s">
        <v>26</v>
      </c>
      <c r="G17" s="408"/>
    </row>
    <row r="18" spans="1:7" ht="21.75" customHeight="1" thickTop="1" x14ac:dyDescent="0.25">
      <c r="G18" s="268"/>
    </row>
  </sheetData>
  <mergeCells count="3">
    <mergeCell ref="B4:C4"/>
    <mergeCell ref="F1:G1"/>
    <mergeCell ref="A1:E1"/>
  </mergeCells>
  <phoneticPr fontId="0" type="noConversion"/>
  <printOptions horizontalCentered="1"/>
  <pageMargins left="0.74803149606299213" right="0.74803149606299213" top="0.98425196850393704" bottom="0.98425196850393704" header="0.51181102362204722" footer="0.51181102362204722"/>
  <pageSetup paperSize="9" scale="92" orientation="portrait" horizontalDpi="4294967295" r:id="rId1"/>
  <headerFooter alignWithMargins="0">
    <oddHeader>&amp;LWS 6094 LOVU LANDFILL : DEVELOPMENT OF INFRASTRUCTURE &amp; CELL 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36"/>
  <sheetViews>
    <sheetView showGridLines="0" showZeros="0" zoomScaleNormal="100" workbookViewId="0">
      <pane ySplit="3" topLeftCell="A4" activePane="bottomLeft" state="frozen"/>
      <selection pane="bottomLeft" activeCell="G35" sqref="A1:G35"/>
    </sheetView>
  </sheetViews>
  <sheetFormatPr defaultRowHeight="21.75" customHeight="1" x14ac:dyDescent="0.25"/>
  <cols>
    <col min="1" max="1" width="5.90625" customWidth="1"/>
    <col min="2" max="2" width="12.6328125" customWidth="1"/>
    <col min="3" max="3" width="43.453125" customWidth="1"/>
    <col min="4" max="4" width="5.6328125" customWidth="1"/>
    <col min="5" max="5" width="9.6328125" customWidth="1"/>
    <col min="6" max="6" width="11.6328125" customWidth="1"/>
    <col min="7" max="7" width="16.36328125" customWidth="1"/>
  </cols>
  <sheetData>
    <row r="1" spans="1:7" s="3" customFormat="1" ht="24.9" customHeight="1" thickTop="1" thickBot="1" x14ac:dyDescent="0.4">
      <c r="A1" s="1" t="s">
        <v>312</v>
      </c>
      <c r="B1" s="2"/>
      <c r="C1" s="2"/>
      <c r="D1" s="2"/>
      <c r="E1" s="147">
        <f>' Sec.1 Fixed Charge'!E1</f>
        <v>0</v>
      </c>
      <c r="F1" s="551">
        <f>+' Sec.1 Fixed Charge'!F1:G1</f>
        <v>0</v>
      </c>
      <c r="G1" s="580"/>
    </row>
    <row r="2" spans="1:7" s="3" customFormat="1" ht="12" customHeight="1" thickTop="1" x14ac:dyDescent="0.25">
      <c r="A2" s="570" t="s">
        <v>1</v>
      </c>
      <c r="B2" s="564" t="s">
        <v>2</v>
      </c>
      <c r="C2" s="572" t="s">
        <v>3</v>
      </c>
      <c r="D2" s="572" t="s">
        <v>4</v>
      </c>
      <c r="E2" s="625" t="s">
        <v>5</v>
      </c>
      <c r="F2" s="552" t="s">
        <v>6</v>
      </c>
      <c r="G2" s="616" t="s">
        <v>7</v>
      </c>
    </row>
    <row r="3" spans="1:7" s="3" customFormat="1" ht="12" customHeight="1" x14ac:dyDescent="0.25">
      <c r="A3" s="571"/>
      <c r="B3" s="624"/>
      <c r="C3" s="573"/>
      <c r="D3" s="573"/>
      <c r="E3" s="626"/>
      <c r="F3" s="553"/>
      <c r="G3" s="617"/>
    </row>
    <row r="4" spans="1:7" s="3" customFormat="1" ht="8.15" customHeight="1" x14ac:dyDescent="0.25">
      <c r="A4" s="25"/>
      <c r="B4" s="26"/>
      <c r="C4" s="6"/>
      <c r="D4" s="5"/>
      <c r="E4" s="7"/>
      <c r="F4" s="153"/>
      <c r="G4" s="8"/>
    </row>
    <row r="5" spans="1:7" s="3" customFormat="1" ht="13.5" x14ac:dyDescent="0.3">
      <c r="A5" s="25"/>
      <c r="B5" s="26"/>
      <c r="C5" s="500" t="s">
        <v>102</v>
      </c>
      <c r="D5" s="5"/>
      <c r="E5" s="7"/>
      <c r="F5" s="157"/>
      <c r="G5" s="8"/>
    </row>
    <row r="6" spans="1:7" s="3" customFormat="1" ht="13.5" x14ac:dyDescent="0.3">
      <c r="A6" s="25"/>
      <c r="B6" s="26"/>
      <c r="C6" s="501"/>
      <c r="D6" s="5"/>
      <c r="E6" s="7"/>
      <c r="F6" s="157"/>
      <c r="G6" s="8"/>
    </row>
    <row r="7" spans="1:7" s="3" customFormat="1" ht="17.149999999999999" customHeight="1" x14ac:dyDescent="0.25">
      <c r="A7" s="9"/>
      <c r="B7" s="26"/>
      <c r="C7" s="224" t="s">
        <v>103</v>
      </c>
      <c r="D7" s="5"/>
      <c r="E7" s="7"/>
      <c r="F7" s="157"/>
      <c r="G7" s="8"/>
    </row>
    <row r="8" spans="1:7" s="3" customFormat="1" ht="26" customHeight="1" x14ac:dyDescent="0.25">
      <c r="A8" s="108">
        <v>12.1</v>
      </c>
      <c r="B8" s="214" t="s">
        <v>178</v>
      </c>
      <c r="C8" s="496" t="s">
        <v>104</v>
      </c>
      <c r="D8" s="29" t="s">
        <v>105</v>
      </c>
      <c r="E8" s="325">
        <v>45</v>
      </c>
      <c r="F8" s="139"/>
      <c r="G8" s="19">
        <f>+F8*$E8</f>
        <v>0</v>
      </c>
    </row>
    <row r="9" spans="1:7" s="3" customFormat="1" ht="26" customHeight="1" x14ac:dyDescent="0.25">
      <c r="A9" s="110">
        <f>A8+0.1</f>
        <v>12.2</v>
      </c>
      <c r="B9" s="214" t="s">
        <v>178</v>
      </c>
      <c r="C9" s="223" t="s">
        <v>106</v>
      </c>
      <c r="D9" s="29" t="s">
        <v>105</v>
      </c>
      <c r="E9" s="325">
        <v>45</v>
      </c>
      <c r="F9" s="139"/>
      <c r="G9" s="19">
        <f>+F9*$E9</f>
        <v>0</v>
      </c>
    </row>
    <row r="10" spans="1:7" s="3" customFormat="1" ht="26" customHeight="1" x14ac:dyDescent="0.25">
      <c r="A10" s="110">
        <f>A9+0.1</f>
        <v>12.299999999999999</v>
      </c>
      <c r="B10" s="214" t="s">
        <v>178</v>
      </c>
      <c r="C10" s="223" t="s">
        <v>107</v>
      </c>
      <c r="D10" s="29" t="s">
        <v>105</v>
      </c>
      <c r="E10" s="326">
        <v>36</v>
      </c>
      <c r="F10" s="139"/>
      <c r="G10" s="19">
        <f>+F10*$E10</f>
        <v>0</v>
      </c>
    </row>
    <row r="11" spans="1:7" s="3" customFormat="1" ht="26" customHeight="1" x14ac:dyDescent="0.25">
      <c r="A11" s="110">
        <f>A10+0.1</f>
        <v>12.399999999999999</v>
      </c>
      <c r="B11" s="214" t="s">
        <v>178</v>
      </c>
      <c r="C11" s="223" t="s">
        <v>108</v>
      </c>
      <c r="D11" s="29" t="s">
        <v>105</v>
      </c>
      <c r="E11" s="326">
        <v>45</v>
      </c>
      <c r="F11" s="139"/>
      <c r="G11" s="19">
        <f>+F11*$E11</f>
        <v>0</v>
      </c>
    </row>
    <row r="12" spans="1:7" s="3" customFormat="1" ht="26" customHeight="1" x14ac:dyDescent="0.25">
      <c r="A12" s="110">
        <f>A11+0.1</f>
        <v>12.499999999999998</v>
      </c>
      <c r="B12" s="214" t="s">
        <v>178</v>
      </c>
      <c r="C12" s="496" t="s">
        <v>109</v>
      </c>
      <c r="D12" s="29" t="s">
        <v>105</v>
      </c>
      <c r="E12" s="326">
        <v>45</v>
      </c>
      <c r="F12" s="139"/>
      <c r="G12" s="19">
        <f>+F12*$E12</f>
        <v>0</v>
      </c>
    </row>
    <row r="13" spans="1:7" s="3" customFormat="1" ht="24.9" customHeight="1" x14ac:dyDescent="0.25">
      <c r="A13" s="112"/>
      <c r="B13" s="31"/>
      <c r="C13" s="502"/>
      <c r="D13" s="29"/>
      <c r="E13" s="109"/>
      <c r="F13" s="154"/>
      <c r="G13" s="19"/>
    </row>
    <row r="14" spans="1:7" s="3" customFormat="1" ht="24.9" customHeight="1" x14ac:dyDescent="0.25">
      <c r="A14" s="112"/>
      <c r="B14" s="31"/>
      <c r="C14" s="503" t="s">
        <v>110</v>
      </c>
      <c r="D14" s="29"/>
      <c r="E14" s="111"/>
      <c r="F14" s="154"/>
      <c r="G14" s="19"/>
    </row>
    <row r="15" spans="1:7" s="3" customFormat="1" ht="26" customHeight="1" x14ac:dyDescent="0.25">
      <c r="A15" s="113">
        <f>A12+0.1</f>
        <v>12.599999999999998</v>
      </c>
      <c r="B15" s="214" t="s">
        <v>179</v>
      </c>
      <c r="C15" s="223" t="s">
        <v>225</v>
      </c>
      <c r="D15" s="21" t="s">
        <v>111</v>
      </c>
      <c r="E15" s="161" t="s">
        <v>237</v>
      </c>
      <c r="F15" s="139"/>
      <c r="G15" s="19">
        <f t="shared" ref="G15:G31" si="0">+F15*$E15</f>
        <v>0</v>
      </c>
    </row>
    <row r="16" spans="1:7" s="3" customFormat="1" ht="26" customHeight="1" x14ac:dyDescent="0.25">
      <c r="A16" s="113">
        <f>A15+0.1</f>
        <v>12.699999999999998</v>
      </c>
      <c r="B16" s="214" t="s">
        <v>179</v>
      </c>
      <c r="C16" s="497" t="s">
        <v>204</v>
      </c>
      <c r="D16" s="29" t="s">
        <v>105</v>
      </c>
      <c r="E16" s="327">
        <v>36</v>
      </c>
      <c r="F16" s="139"/>
      <c r="G16" s="19">
        <f t="shared" si="0"/>
        <v>0</v>
      </c>
    </row>
    <row r="17" spans="1:7" s="3" customFormat="1" ht="26" customHeight="1" x14ac:dyDescent="0.25">
      <c r="A17" s="113">
        <f>A16+0.1</f>
        <v>12.799999999999997</v>
      </c>
      <c r="B17" s="214" t="s">
        <v>179</v>
      </c>
      <c r="C17" s="496" t="s">
        <v>112</v>
      </c>
      <c r="D17" s="29" t="s">
        <v>105</v>
      </c>
      <c r="E17" s="328">
        <v>9</v>
      </c>
      <c r="F17" s="139"/>
      <c r="G17" s="19">
        <f t="shared" si="0"/>
        <v>0</v>
      </c>
    </row>
    <row r="18" spans="1:7" s="3" customFormat="1" ht="26" customHeight="1" x14ac:dyDescent="0.25">
      <c r="A18" s="113">
        <f>A17+0.1</f>
        <v>12.899999999999997</v>
      </c>
      <c r="B18" s="214" t="s">
        <v>179</v>
      </c>
      <c r="C18" s="496" t="s">
        <v>215</v>
      </c>
      <c r="D18" s="29" t="s">
        <v>105</v>
      </c>
      <c r="E18" s="328">
        <v>27</v>
      </c>
      <c r="F18" s="139"/>
      <c r="G18" s="19">
        <f t="shared" si="0"/>
        <v>0</v>
      </c>
    </row>
    <row r="19" spans="1:7" s="3" customFormat="1" ht="26" customHeight="1" x14ac:dyDescent="0.25">
      <c r="A19" s="114">
        <v>12.1</v>
      </c>
      <c r="B19" s="214" t="s">
        <v>179</v>
      </c>
      <c r="C19" s="496" t="s">
        <v>226</v>
      </c>
      <c r="D19" s="29" t="s">
        <v>105</v>
      </c>
      <c r="E19" s="328">
        <v>27</v>
      </c>
      <c r="F19" s="139"/>
      <c r="G19" s="19">
        <f t="shared" ref="G19" si="1">+F19*$E19</f>
        <v>0</v>
      </c>
    </row>
    <row r="20" spans="1:7" s="3" customFormat="1" ht="26" customHeight="1" x14ac:dyDescent="0.25">
      <c r="A20" s="114">
        <f>A19+0.01</f>
        <v>12.11</v>
      </c>
      <c r="B20" s="214" t="s">
        <v>179</v>
      </c>
      <c r="C20" s="497" t="s">
        <v>201</v>
      </c>
      <c r="D20" s="29" t="s">
        <v>105</v>
      </c>
      <c r="E20" s="327">
        <v>45</v>
      </c>
      <c r="F20" s="139"/>
      <c r="G20" s="19">
        <f t="shared" si="0"/>
        <v>0</v>
      </c>
    </row>
    <row r="21" spans="1:7" s="3" customFormat="1" ht="26" customHeight="1" x14ac:dyDescent="0.25">
      <c r="A21" s="114">
        <f>+A20+0.01</f>
        <v>12.12</v>
      </c>
      <c r="B21" s="214" t="s">
        <v>179</v>
      </c>
      <c r="C21" s="497" t="s">
        <v>227</v>
      </c>
      <c r="D21" s="29" t="s">
        <v>105</v>
      </c>
      <c r="E21" s="327">
        <v>18</v>
      </c>
      <c r="F21" s="139"/>
      <c r="G21" s="19">
        <f t="shared" ref="G21" si="2">+F21*$E21</f>
        <v>0</v>
      </c>
    </row>
    <row r="22" spans="1:7" s="3" customFormat="1" ht="26" customHeight="1" x14ac:dyDescent="0.25">
      <c r="A22" s="114">
        <f>+A21+0.01</f>
        <v>12.129999999999999</v>
      </c>
      <c r="B22" s="214" t="s">
        <v>179</v>
      </c>
      <c r="C22" s="497" t="s">
        <v>113</v>
      </c>
      <c r="D22" s="29" t="s">
        <v>105</v>
      </c>
      <c r="E22" s="327">
        <v>36</v>
      </c>
      <c r="F22" s="139"/>
      <c r="G22" s="19">
        <f t="shared" si="0"/>
        <v>0</v>
      </c>
    </row>
    <row r="23" spans="1:7" s="3" customFormat="1" ht="26" customHeight="1" x14ac:dyDescent="0.25">
      <c r="A23" s="114">
        <f t="shared" ref="A23:A32" si="3">A22+0.01</f>
        <v>12.139999999999999</v>
      </c>
      <c r="B23" s="214" t="s">
        <v>179</v>
      </c>
      <c r="C23" s="223" t="s">
        <v>114</v>
      </c>
      <c r="D23" s="29" t="s">
        <v>105</v>
      </c>
      <c r="E23" s="327">
        <v>24</v>
      </c>
      <c r="F23" s="139"/>
      <c r="G23" s="19">
        <f t="shared" si="0"/>
        <v>0</v>
      </c>
    </row>
    <row r="24" spans="1:7" s="3" customFormat="1" ht="26" customHeight="1" x14ac:dyDescent="0.25">
      <c r="A24" s="114">
        <f t="shared" si="3"/>
        <v>12.149999999999999</v>
      </c>
      <c r="B24" s="214" t="s">
        <v>179</v>
      </c>
      <c r="C24" s="494" t="s">
        <v>202</v>
      </c>
      <c r="D24" s="29" t="s">
        <v>105</v>
      </c>
      <c r="E24" s="327">
        <v>9</v>
      </c>
      <c r="F24" s="139"/>
      <c r="G24" s="19">
        <f t="shared" si="0"/>
        <v>0</v>
      </c>
    </row>
    <row r="25" spans="1:7" s="3" customFormat="1" ht="26" customHeight="1" x14ac:dyDescent="0.25">
      <c r="A25" s="114">
        <f t="shared" si="3"/>
        <v>12.159999999999998</v>
      </c>
      <c r="B25" s="214" t="s">
        <v>179</v>
      </c>
      <c r="C25" s="223" t="s">
        <v>115</v>
      </c>
      <c r="D25" s="29" t="s">
        <v>105</v>
      </c>
      <c r="E25" s="116">
        <v>9</v>
      </c>
      <c r="F25" s="139"/>
      <c r="G25" s="19">
        <f t="shared" si="0"/>
        <v>0</v>
      </c>
    </row>
    <row r="26" spans="1:7" s="3" customFormat="1" ht="26" customHeight="1" x14ac:dyDescent="0.25">
      <c r="A26" s="114">
        <f t="shared" si="3"/>
        <v>12.169999999999998</v>
      </c>
      <c r="B26" s="214" t="s">
        <v>179</v>
      </c>
      <c r="C26" s="223" t="s">
        <v>338</v>
      </c>
      <c r="D26" s="29" t="s">
        <v>105</v>
      </c>
      <c r="E26" s="329">
        <v>27</v>
      </c>
      <c r="F26" s="139"/>
      <c r="G26" s="19">
        <f t="shared" si="0"/>
        <v>0</v>
      </c>
    </row>
    <row r="27" spans="1:7" s="3" customFormat="1" ht="26" customHeight="1" x14ac:dyDescent="0.25">
      <c r="A27" s="114">
        <f t="shared" si="3"/>
        <v>12.179999999999998</v>
      </c>
      <c r="B27" s="214" t="s">
        <v>179</v>
      </c>
      <c r="C27" s="223" t="s">
        <v>339</v>
      </c>
      <c r="D27" s="29" t="s">
        <v>105</v>
      </c>
      <c r="E27" s="329">
        <v>45</v>
      </c>
      <c r="F27" s="139"/>
      <c r="G27" s="19">
        <f t="shared" si="0"/>
        <v>0</v>
      </c>
    </row>
    <row r="28" spans="1:7" s="3" customFormat="1" ht="26" customHeight="1" x14ac:dyDescent="0.25">
      <c r="A28" s="114">
        <f>+A27+0.01</f>
        <v>12.189999999999998</v>
      </c>
      <c r="B28" s="214" t="s">
        <v>179</v>
      </c>
      <c r="C28" s="223" t="s">
        <v>228</v>
      </c>
      <c r="D28" s="29" t="s">
        <v>105</v>
      </c>
      <c r="E28" s="329">
        <v>45</v>
      </c>
      <c r="F28" s="139"/>
      <c r="G28" s="19">
        <f t="shared" ref="G28" si="4">+F28*$E28</f>
        <v>0</v>
      </c>
    </row>
    <row r="29" spans="1:7" s="260" customFormat="1" ht="26" customHeight="1" x14ac:dyDescent="0.25">
      <c r="A29" s="318">
        <f>+A28+0.01</f>
        <v>12.199999999999998</v>
      </c>
      <c r="B29" s="214" t="s">
        <v>179</v>
      </c>
      <c r="C29" s="223" t="s">
        <v>205</v>
      </c>
      <c r="D29" s="21" t="s">
        <v>105</v>
      </c>
      <c r="E29" s="319">
        <v>24</v>
      </c>
      <c r="F29" s="320"/>
      <c r="G29" s="19">
        <f t="shared" si="0"/>
        <v>0</v>
      </c>
    </row>
    <row r="30" spans="1:7" s="3" customFormat="1" ht="26" customHeight="1" x14ac:dyDescent="0.25">
      <c r="A30" s="114">
        <f>+A29+0.01</f>
        <v>12.209999999999997</v>
      </c>
      <c r="B30" s="214" t="s">
        <v>179</v>
      </c>
      <c r="C30" s="504" t="s">
        <v>116</v>
      </c>
      <c r="D30" s="115" t="s">
        <v>111</v>
      </c>
      <c r="E30" s="22">
        <v>200</v>
      </c>
      <c r="F30" s="139"/>
      <c r="G30" s="19">
        <f t="shared" si="0"/>
        <v>0</v>
      </c>
    </row>
    <row r="31" spans="1:7" s="3" customFormat="1" ht="26" customHeight="1" x14ac:dyDescent="0.25">
      <c r="A31" s="114">
        <f t="shared" si="3"/>
        <v>12.219999999999997</v>
      </c>
      <c r="B31" s="214" t="s">
        <v>179</v>
      </c>
      <c r="C31" s="504" t="s">
        <v>203</v>
      </c>
      <c r="D31" s="29" t="s">
        <v>105</v>
      </c>
      <c r="E31" s="329">
        <v>120</v>
      </c>
      <c r="F31" s="139"/>
      <c r="G31" s="19">
        <f t="shared" si="0"/>
        <v>0</v>
      </c>
    </row>
    <row r="32" spans="1:7" s="3" customFormat="1" ht="26" customHeight="1" x14ac:dyDescent="0.25">
      <c r="A32" s="114">
        <f t="shared" si="3"/>
        <v>12.229999999999997</v>
      </c>
      <c r="B32" s="214" t="s">
        <v>179</v>
      </c>
      <c r="C32" s="223" t="s">
        <v>117</v>
      </c>
      <c r="D32" s="21"/>
      <c r="E32" s="116"/>
      <c r="F32" s="255"/>
      <c r="G32" s="19"/>
    </row>
    <row r="33" spans="1:7" s="3" customFormat="1" ht="22.5" customHeight="1" x14ac:dyDescent="0.25">
      <c r="A33" s="30"/>
      <c r="B33" s="31"/>
      <c r="C33" s="261"/>
      <c r="D33" s="262"/>
      <c r="E33" s="263"/>
      <c r="F33" s="264"/>
      <c r="G33" s="221"/>
    </row>
    <row r="34" spans="1:7" s="3" customFormat="1" ht="13" thickBot="1" x14ac:dyDescent="0.3">
      <c r="A34" s="135"/>
      <c r="B34" s="136"/>
      <c r="C34" s="6"/>
      <c r="D34" s="5"/>
      <c r="E34" s="7"/>
      <c r="F34" s="166"/>
      <c r="G34" s="8"/>
    </row>
    <row r="35" spans="1:7" s="3" customFormat="1" ht="30" customHeight="1" thickBot="1" x14ac:dyDescent="0.35">
      <c r="A35" s="34"/>
      <c r="B35" s="35"/>
      <c r="C35" s="275" t="s">
        <v>313</v>
      </c>
      <c r="D35" s="333"/>
      <c r="E35" s="421"/>
      <c r="F35" s="278" t="s">
        <v>26</v>
      </c>
      <c r="G35" s="431">
        <f>SUM(G6:G34)</f>
        <v>0</v>
      </c>
    </row>
    <row r="36" spans="1:7" ht="21.75" customHeight="1" thickTop="1" x14ac:dyDescent="0.25"/>
  </sheetData>
  <mergeCells count="8">
    <mergeCell ref="F1:G1"/>
    <mergeCell ref="F2:F3"/>
    <mergeCell ref="G2:G3"/>
    <mergeCell ref="A2:A3"/>
    <mergeCell ref="B2:B3"/>
    <mergeCell ref="C2:C3"/>
    <mergeCell ref="D2:D3"/>
    <mergeCell ref="E2:E3"/>
  </mergeCells>
  <phoneticPr fontId="0" type="noConversion"/>
  <printOptions gridLines="1"/>
  <pageMargins left="0.74803149606299213" right="0.74803149606299213" top="0.98425196850393704" bottom="0.98425196850393704" header="0.51181102362204722" footer="0.51181102362204722"/>
  <pageSetup paperSize="9" scale="88" orientation="portrait" horizontalDpi="4294967295" r:id="rId1"/>
  <headerFooter alignWithMargins="0">
    <oddHeader>&amp;LWS 6094 LOVU LANDFILL : DEVELOPMENT OF INFRASTRUCTURE &amp; CELL 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election activeCell="I16" sqref="I16"/>
    </sheetView>
  </sheetViews>
  <sheetFormatPr defaultRowHeight="12.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7"/>
  <sheetViews>
    <sheetView showGridLines="0" showZeros="0" zoomScaleNormal="100" workbookViewId="0">
      <pane xSplit="4" topLeftCell="E1" activePane="topRight" state="frozen"/>
      <selection pane="topRight" activeCell="H11" sqref="H11"/>
    </sheetView>
  </sheetViews>
  <sheetFormatPr defaultRowHeight="21.75" customHeight="1" x14ac:dyDescent="0.25"/>
  <cols>
    <col min="1" max="1" width="6.6328125" customWidth="1"/>
    <col min="2" max="2" width="12.6328125" customWidth="1"/>
    <col min="3" max="3" width="43.453125" customWidth="1"/>
    <col min="4" max="4" width="5.6328125" customWidth="1"/>
    <col min="5" max="5" width="9.6328125" customWidth="1"/>
    <col min="6" max="6" width="11.6328125" customWidth="1"/>
    <col min="7" max="7" width="16.36328125" style="172" customWidth="1"/>
  </cols>
  <sheetData>
    <row r="1" spans="1:7" ht="24.9" customHeight="1" thickTop="1" thickBot="1" x14ac:dyDescent="0.4">
      <c r="A1" s="1" t="s">
        <v>0</v>
      </c>
      <c r="B1" s="2"/>
      <c r="C1" s="2"/>
      <c r="D1" s="2"/>
      <c r="E1" s="147"/>
      <c r="F1" s="550"/>
      <c r="G1" s="551"/>
    </row>
    <row r="2" spans="1:7" ht="12" customHeight="1" thickTop="1" x14ac:dyDescent="0.25">
      <c r="A2" s="558" t="s">
        <v>1</v>
      </c>
      <c r="B2" s="564" t="s">
        <v>2</v>
      </c>
      <c r="C2" s="560" t="s">
        <v>3</v>
      </c>
      <c r="D2" s="562" t="s">
        <v>4</v>
      </c>
      <c r="E2" s="552" t="s">
        <v>166</v>
      </c>
      <c r="F2" s="552" t="s">
        <v>6</v>
      </c>
      <c r="G2" s="554" t="s">
        <v>7</v>
      </c>
    </row>
    <row r="3" spans="1:7" ht="12" customHeight="1" x14ac:dyDescent="0.25">
      <c r="A3" s="559"/>
      <c r="B3" s="565"/>
      <c r="C3" s="561"/>
      <c r="D3" s="563"/>
      <c r="E3" s="553"/>
      <c r="F3" s="553"/>
      <c r="G3" s="555"/>
    </row>
    <row r="4" spans="1:7" ht="8.15" customHeight="1" x14ac:dyDescent="0.25">
      <c r="A4" s="4"/>
      <c r="B4" s="5"/>
      <c r="C4" s="6"/>
      <c r="D4" s="5"/>
      <c r="E4" s="157"/>
      <c r="F4" s="153"/>
      <c r="G4" s="168"/>
    </row>
    <row r="5" spans="1:7" ht="21.75" customHeight="1" x14ac:dyDescent="0.25">
      <c r="A5" s="9"/>
      <c r="B5" s="556" t="s">
        <v>8</v>
      </c>
      <c r="C5" s="557"/>
      <c r="D5" s="10"/>
      <c r="E5" s="154"/>
      <c r="F5" s="154"/>
      <c r="G5" s="169"/>
    </row>
    <row r="6" spans="1:7" ht="8.15" customHeight="1" x14ac:dyDescent="0.25">
      <c r="A6" s="9"/>
      <c r="B6" s="10"/>
      <c r="C6" s="494"/>
      <c r="D6" s="10"/>
      <c r="E6" s="154"/>
      <c r="F6" s="154"/>
      <c r="G6" s="169"/>
    </row>
    <row r="7" spans="1:7" ht="21.75" customHeight="1" x14ac:dyDescent="0.25">
      <c r="A7" s="9"/>
      <c r="B7" s="13"/>
      <c r="C7" s="495" t="s">
        <v>9</v>
      </c>
      <c r="D7" s="10"/>
      <c r="E7" s="154"/>
      <c r="F7" s="154"/>
      <c r="G7" s="169"/>
    </row>
    <row r="8" spans="1:7" ht="26" customHeight="1" x14ac:dyDescent="0.25">
      <c r="A8" s="15">
        <v>1.1000000000000001</v>
      </c>
      <c r="B8" s="214" t="s">
        <v>343</v>
      </c>
      <c r="C8" s="496" t="s">
        <v>10</v>
      </c>
      <c r="D8" s="10" t="s">
        <v>11</v>
      </c>
      <c r="E8" s="164"/>
      <c r="F8" s="154"/>
      <c r="G8" s="196"/>
    </row>
    <row r="9" spans="1:7" ht="21.75" customHeight="1" x14ac:dyDescent="0.25">
      <c r="A9" s="15"/>
      <c r="B9" s="13" t="s">
        <v>12</v>
      </c>
      <c r="C9" s="494" t="s">
        <v>13</v>
      </c>
      <c r="D9" s="10"/>
      <c r="E9" s="164"/>
      <c r="F9" s="219"/>
      <c r="G9" s="220"/>
    </row>
    <row r="10" spans="1:7" ht="21.75" customHeight="1" x14ac:dyDescent="0.25">
      <c r="A10" s="15">
        <f>A8+0.1</f>
        <v>1.2000000000000002</v>
      </c>
      <c r="B10" s="214" t="s">
        <v>30</v>
      </c>
      <c r="C10" s="494" t="s">
        <v>137</v>
      </c>
      <c r="D10" s="10" t="s">
        <v>11</v>
      </c>
      <c r="E10" s="164"/>
      <c r="F10" s="154"/>
      <c r="G10" s="196"/>
    </row>
    <row r="11" spans="1:7" ht="21.75" customHeight="1" x14ac:dyDescent="0.25">
      <c r="A11" s="15"/>
      <c r="B11" s="13" t="s">
        <v>14</v>
      </c>
      <c r="C11" s="494" t="s">
        <v>15</v>
      </c>
      <c r="D11" s="10"/>
      <c r="E11" s="164"/>
      <c r="F11" s="219"/>
      <c r="G11" s="220"/>
    </row>
    <row r="12" spans="1:7" ht="21.75" customHeight="1" x14ac:dyDescent="0.25">
      <c r="A12" s="15">
        <f>A10+0.1</f>
        <v>1.3000000000000003</v>
      </c>
      <c r="B12" s="13"/>
      <c r="C12" s="494" t="s">
        <v>16</v>
      </c>
      <c r="D12" s="10" t="s">
        <v>11</v>
      </c>
      <c r="E12" s="164"/>
      <c r="F12" s="154"/>
      <c r="G12" s="196"/>
    </row>
    <row r="13" spans="1:7" ht="21.75" customHeight="1" x14ac:dyDescent="0.25">
      <c r="A13" s="15">
        <f t="shared" ref="A13:A18" si="0">A12+0.1</f>
        <v>1.4000000000000004</v>
      </c>
      <c r="B13" s="13"/>
      <c r="C13" s="494" t="s">
        <v>17</v>
      </c>
      <c r="D13" s="10" t="s">
        <v>11</v>
      </c>
      <c r="E13" s="164"/>
      <c r="F13" s="154"/>
      <c r="G13" s="196"/>
    </row>
    <row r="14" spans="1:7" ht="21.75" customHeight="1" x14ac:dyDescent="0.25">
      <c r="A14" s="15">
        <f t="shared" si="0"/>
        <v>1.5000000000000004</v>
      </c>
      <c r="B14" s="13"/>
      <c r="C14" s="494" t="s">
        <v>18</v>
      </c>
      <c r="D14" s="10" t="s">
        <v>11</v>
      </c>
      <c r="E14" s="164"/>
      <c r="F14" s="154"/>
      <c r="G14" s="196"/>
    </row>
    <row r="15" spans="1:7" ht="21.75" customHeight="1" x14ac:dyDescent="0.25">
      <c r="A15" s="15">
        <f t="shared" si="0"/>
        <v>1.6000000000000005</v>
      </c>
      <c r="B15" s="13"/>
      <c r="C15" s="494" t="s">
        <v>19</v>
      </c>
      <c r="D15" s="10" t="s">
        <v>11</v>
      </c>
      <c r="E15" s="164"/>
      <c r="F15" s="154"/>
      <c r="G15" s="196"/>
    </row>
    <row r="16" spans="1:7" ht="39" customHeight="1" x14ac:dyDescent="0.25">
      <c r="A16" s="15">
        <f t="shared" si="0"/>
        <v>1.7000000000000006</v>
      </c>
      <c r="B16" s="13"/>
      <c r="C16" s="496" t="s">
        <v>20</v>
      </c>
      <c r="D16" s="10" t="s">
        <v>11</v>
      </c>
      <c r="E16" s="164"/>
      <c r="F16" s="154"/>
      <c r="G16" s="196"/>
    </row>
    <row r="17" spans="1:7" ht="21.75" customHeight="1" x14ac:dyDescent="0.25">
      <c r="A17" s="15">
        <f t="shared" si="0"/>
        <v>1.8000000000000007</v>
      </c>
      <c r="B17" s="13"/>
      <c r="C17" s="494" t="s">
        <v>169</v>
      </c>
      <c r="D17" s="10" t="s">
        <v>11</v>
      </c>
      <c r="E17" s="164"/>
      <c r="F17" s="154"/>
      <c r="G17" s="196"/>
    </row>
    <row r="18" spans="1:7" ht="21.75" customHeight="1" x14ac:dyDescent="0.25">
      <c r="A18" s="15">
        <f t="shared" si="0"/>
        <v>1.9000000000000008</v>
      </c>
      <c r="B18" s="13"/>
      <c r="C18" s="494" t="s">
        <v>21</v>
      </c>
      <c r="D18" s="10" t="s">
        <v>11</v>
      </c>
      <c r="E18" s="164"/>
      <c r="F18" s="154"/>
      <c r="G18" s="196"/>
    </row>
    <row r="19" spans="1:7" ht="21.75" customHeight="1" x14ac:dyDescent="0.25">
      <c r="A19" s="17">
        <v>1.1000000000000001</v>
      </c>
      <c r="B19" s="13"/>
      <c r="C19" s="494" t="s">
        <v>22</v>
      </c>
      <c r="D19" s="10" t="s">
        <v>11</v>
      </c>
      <c r="E19" s="164"/>
      <c r="F19" s="154"/>
      <c r="G19" s="196"/>
    </row>
    <row r="20" spans="1:7" ht="36.75" customHeight="1" x14ac:dyDescent="0.25">
      <c r="A20" s="17">
        <f>A19+0.01</f>
        <v>1.1100000000000001</v>
      </c>
      <c r="B20" s="483" t="s">
        <v>239</v>
      </c>
      <c r="C20" s="499" t="s">
        <v>139</v>
      </c>
      <c r="D20" s="10" t="s">
        <v>11</v>
      </c>
      <c r="E20" s="164"/>
      <c r="F20" s="154"/>
      <c r="G20" s="196"/>
    </row>
    <row r="21" spans="1:7" ht="21.75" customHeight="1" x14ac:dyDescent="0.25">
      <c r="A21" s="17">
        <f>A20+0.01</f>
        <v>1.1200000000000001</v>
      </c>
      <c r="B21" s="13" t="s">
        <v>23</v>
      </c>
      <c r="C21" s="494" t="s">
        <v>24</v>
      </c>
      <c r="D21" s="10" t="s">
        <v>11</v>
      </c>
      <c r="E21" s="164"/>
      <c r="F21" s="154"/>
      <c r="G21" s="196"/>
    </row>
    <row r="22" spans="1:7" ht="63.65" customHeight="1" x14ac:dyDescent="0.25">
      <c r="A22" s="17">
        <f>A21+0.01</f>
        <v>1.1300000000000001</v>
      </c>
      <c r="B22" s="214" t="s">
        <v>241</v>
      </c>
      <c r="C22" s="496" t="s">
        <v>210</v>
      </c>
      <c r="D22" s="10" t="s">
        <v>11</v>
      </c>
      <c r="E22" s="164"/>
      <c r="F22" s="154"/>
      <c r="G22" s="196"/>
    </row>
    <row r="23" spans="1:7" ht="21.75" customHeight="1" x14ac:dyDescent="0.25">
      <c r="A23" s="17">
        <f>A22+0.01</f>
        <v>1.1400000000000001</v>
      </c>
      <c r="B23" s="214" t="s">
        <v>344</v>
      </c>
      <c r="C23" s="494" t="s">
        <v>25</v>
      </c>
      <c r="D23" s="10" t="s">
        <v>11</v>
      </c>
      <c r="E23" s="164"/>
      <c r="F23" s="167"/>
      <c r="G23" s="196"/>
    </row>
    <row r="24" spans="1:7" ht="53.15" customHeight="1" x14ac:dyDescent="0.25">
      <c r="A24" s="17"/>
      <c r="B24" s="13"/>
      <c r="C24" s="12"/>
      <c r="D24" s="10"/>
      <c r="E24" s="155"/>
      <c r="F24" s="155"/>
      <c r="G24" s="170"/>
    </row>
    <row r="25" spans="1:7" ht="82.5" customHeight="1" thickBot="1" x14ac:dyDescent="0.3">
      <c r="A25" s="20"/>
      <c r="B25" s="21"/>
      <c r="C25" s="22"/>
      <c r="D25" s="21"/>
      <c r="E25" s="156"/>
      <c r="F25" s="156"/>
      <c r="G25" s="171"/>
    </row>
    <row r="26" spans="1:7" ht="30" customHeight="1" thickBot="1" x14ac:dyDescent="0.35">
      <c r="A26" s="23"/>
      <c r="B26" s="24"/>
      <c r="C26" s="275"/>
      <c r="D26" s="424"/>
      <c r="E26" s="275" t="s">
        <v>176</v>
      </c>
      <c r="F26" s="432" t="s">
        <v>26</v>
      </c>
      <c r="G26" s="433"/>
    </row>
    <row r="27" spans="1:7" ht="21.75" customHeight="1" thickTop="1" x14ac:dyDescent="0.25">
      <c r="F27" s="142"/>
    </row>
  </sheetData>
  <mergeCells count="9">
    <mergeCell ref="F1:G1"/>
    <mergeCell ref="F2:F3"/>
    <mergeCell ref="G2:G3"/>
    <mergeCell ref="B5:C5"/>
    <mergeCell ref="A2:A3"/>
    <mergeCell ref="C2:C3"/>
    <mergeCell ref="D2:D3"/>
    <mergeCell ref="B2:B3"/>
    <mergeCell ref="E2:E3"/>
  </mergeCells>
  <phoneticPr fontId="0" type="noConversion"/>
  <printOptions horizontalCentered="1"/>
  <pageMargins left="0.74803149606299213" right="0.74803149606299213" top="0.98425196850393704" bottom="1.1811023622047245" header="0.51181102362204722" footer="0.51181102362204722"/>
  <pageSetup paperSize="9" scale="97" orientation="portrait" horizontalDpi="4294967293" r:id="rId1"/>
  <headerFooter alignWithMargins="0">
    <oddHeader>&amp;LWS 6094 LOVU LANDFILL : DEVELOPMENT OF INFRASTRUCTURE AND CELL 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3"/>
  <sheetViews>
    <sheetView showGridLines="0" showZeros="0" zoomScaleNormal="100" workbookViewId="0">
      <pane xSplit="4" topLeftCell="E1" activePane="topRight" state="frozen"/>
      <selection pane="topRight" activeCell="G28" sqref="A1:G28"/>
    </sheetView>
  </sheetViews>
  <sheetFormatPr defaultRowHeight="12.5" x14ac:dyDescent="0.25"/>
  <cols>
    <col min="1" max="1" width="7.453125" customWidth="1"/>
    <col min="2" max="2" width="12.6328125" customWidth="1"/>
    <col min="3" max="3" width="43.453125" customWidth="1"/>
    <col min="4" max="4" width="6.54296875" customWidth="1"/>
    <col min="5" max="5" width="9.6328125" customWidth="1"/>
    <col min="6" max="6" width="8.6328125" customWidth="1"/>
    <col min="7" max="7" width="16.36328125" style="172" customWidth="1"/>
  </cols>
  <sheetData>
    <row r="1" spans="1:7" s="3" customFormat="1" ht="24.9" customHeight="1" thickTop="1" thickBot="1" x14ac:dyDescent="0.4">
      <c r="A1" s="1" t="s">
        <v>27</v>
      </c>
      <c r="B1" s="2"/>
      <c r="C1" s="2"/>
      <c r="D1" s="2"/>
      <c r="E1" s="147"/>
      <c r="F1" s="566"/>
      <c r="G1" s="567"/>
    </row>
    <row r="2" spans="1:7" s="3" customFormat="1" ht="13" thickTop="1" x14ac:dyDescent="0.25">
      <c r="A2" s="570" t="s">
        <v>1</v>
      </c>
      <c r="B2" s="564" t="s">
        <v>2</v>
      </c>
      <c r="C2" s="572" t="s">
        <v>3</v>
      </c>
      <c r="D2" s="572" t="s">
        <v>4</v>
      </c>
      <c r="E2" s="574" t="s">
        <v>5</v>
      </c>
      <c r="F2" s="568" t="s">
        <v>6</v>
      </c>
      <c r="G2" s="554" t="s">
        <v>7</v>
      </c>
    </row>
    <row r="3" spans="1:7" s="3" customFormat="1" x14ac:dyDescent="0.25">
      <c r="A3" s="571"/>
      <c r="B3" s="565"/>
      <c r="C3" s="573"/>
      <c r="D3" s="573"/>
      <c r="E3" s="575"/>
      <c r="F3" s="569"/>
      <c r="G3" s="555"/>
    </row>
    <row r="4" spans="1:7" s="3" customFormat="1" ht="8.15" customHeight="1" x14ac:dyDescent="0.25">
      <c r="A4" s="25"/>
      <c r="B4" s="26"/>
      <c r="C4" s="6"/>
      <c r="D4" s="5"/>
      <c r="E4" s="7"/>
      <c r="F4" s="142"/>
      <c r="G4" s="168"/>
    </row>
    <row r="5" spans="1:7" s="3" customFormat="1" ht="23.15" customHeight="1" x14ac:dyDescent="0.25">
      <c r="A5" s="9"/>
      <c r="B5" s="13"/>
      <c r="C5" s="495" t="s">
        <v>28</v>
      </c>
      <c r="D5" s="10"/>
      <c r="E5" s="11"/>
      <c r="F5" s="143"/>
      <c r="G5" s="169"/>
    </row>
    <row r="6" spans="1:7" s="3" customFormat="1" ht="35.15" customHeight="1" x14ac:dyDescent="0.25">
      <c r="A6" s="27">
        <v>1.1499999999999999</v>
      </c>
      <c r="B6" s="505" t="s">
        <v>345</v>
      </c>
      <c r="C6" s="496" t="s">
        <v>10</v>
      </c>
      <c r="D6" s="10" t="s">
        <v>11</v>
      </c>
      <c r="E6" s="28"/>
      <c r="F6" s="144"/>
      <c r="G6" s="215"/>
    </row>
    <row r="7" spans="1:7" s="3" customFormat="1" ht="35.15" customHeight="1" x14ac:dyDescent="0.25">
      <c r="A7" s="27">
        <f>A6+0.01</f>
        <v>1.1599999999999999</v>
      </c>
      <c r="B7" s="505" t="s">
        <v>346</v>
      </c>
      <c r="C7" s="496" t="s">
        <v>29</v>
      </c>
      <c r="D7" s="29" t="s">
        <v>11</v>
      </c>
      <c r="E7" s="149"/>
      <c r="F7" s="144"/>
      <c r="G7" s="215"/>
    </row>
    <row r="8" spans="1:7" s="3" customFormat="1" ht="21.9" customHeight="1" x14ac:dyDescent="0.25">
      <c r="A8" s="27">
        <f>A7+0.01</f>
        <v>1.17</v>
      </c>
      <c r="B8" s="13" t="s">
        <v>30</v>
      </c>
      <c r="C8" s="494" t="s">
        <v>137</v>
      </c>
      <c r="D8" s="10" t="s">
        <v>11</v>
      </c>
      <c r="E8" s="149"/>
      <c r="F8" s="144"/>
      <c r="G8" s="215"/>
    </row>
    <row r="9" spans="1:7" s="3" customFormat="1" ht="35.15" customHeight="1" x14ac:dyDescent="0.25">
      <c r="A9" s="30"/>
      <c r="B9" s="31" t="s">
        <v>31</v>
      </c>
      <c r="C9" s="496" t="s">
        <v>32</v>
      </c>
      <c r="D9" s="10"/>
      <c r="E9" s="150"/>
      <c r="F9" s="143"/>
      <c r="G9" s="216"/>
    </row>
    <row r="10" spans="1:7" s="3" customFormat="1" ht="21.9" customHeight="1" x14ac:dyDescent="0.25">
      <c r="A10" s="27">
        <f>A8+0.01</f>
        <v>1.18</v>
      </c>
      <c r="B10" s="31"/>
      <c r="C10" s="494" t="s">
        <v>16</v>
      </c>
      <c r="D10" s="29" t="s">
        <v>11</v>
      </c>
      <c r="E10" s="149"/>
      <c r="F10" s="143"/>
      <c r="G10" s="216"/>
    </row>
    <row r="11" spans="1:7" s="3" customFormat="1" ht="21.9" customHeight="1" x14ac:dyDescent="0.25">
      <c r="A11" s="27">
        <f>A10+0.01</f>
        <v>1.19</v>
      </c>
      <c r="B11" s="31"/>
      <c r="C11" s="494" t="s">
        <v>17</v>
      </c>
      <c r="D11" s="29" t="s">
        <v>11</v>
      </c>
      <c r="E11" s="150"/>
      <c r="F11" s="143"/>
      <c r="G11" s="216"/>
    </row>
    <row r="12" spans="1:7" s="3" customFormat="1" ht="21.9" customHeight="1" x14ac:dyDescent="0.25">
      <c r="A12" s="27">
        <f t="shared" ref="A12:A20" si="0">A11+0.01</f>
        <v>1.2</v>
      </c>
      <c r="B12" s="31"/>
      <c r="C12" s="494" t="s">
        <v>18</v>
      </c>
      <c r="D12" s="29" t="s">
        <v>11</v>
      </c>
      <c r="E12" s="149"/>
      <c r="F12" s="143"/>
      <c r="G12" s="216"/>
    </row>
    <row r="13" spans="1:7" s="3" customFormat="1" ht="21.9" customHeight="1" x14ac:dyDescent="0.25">
      <c r="A13" s="27">
        <f t="shared" si="0"/>
        <v>1.21</v>
      </c>
      <c r="B13" s="31"/>
      <c r="C13" s="494" t="s">
        <v>19</v>
      </c>
      <c r="D13" s="29" t="s">
        <v>11</v>
      </c>
      <c r="E13" s="150"/>
      <c r="F13" s="143"/>
      <c r="G13" s="216"/>
    </row>
    <row r="14" spans="1:7" s="3" customFormat="1" ht="35.15" customHeight="1" x14ac:dyDescent="0.25">
      <c r="A14" s="27">
        <f t="shared" si="0"/>
        <v>1.22</v>
      </c>
      <c r="B14" s="31"/>
      <c r="C14" s="496" t="s">
        <v>20</v>
      </c>
      <c r="D14" s="29" t="s">
        <v>11</v>
      </c>
      <c r="E14" s="149"/>
      <c r="F14" s="143"/>
      <c r="G14" s="216"/>
    </row>
    <row r="15" spans="1:7" s="3" customFormat="1" ht="21.9" customHeight="1" x14ac:dyDescent="0.25">
      <c r="A15" s="27">
        <f t="shared" si="0"/>
        <v>1.23</v>
      </c>
      <c r="B15" s="13"/>
      <c r="C15" s="494" t="s">
        <v>168</v>
      </c>
      <c r="D15" s="29" t="s">
        <v>11</v>
      </c>
      <c r="E15" s="150"/>
      <c r="F15" s="143"/>
      <c r="G15" s="216"/>
    </row>
    <row r="16" spans="1:7" s="3" customFormat="1" ht="21.9" customHeight="1" x14ac:dyDescent="0.25">
      <c r="A16" s="27">
        <f t="shared" si="0"/>
        <v>1.24</v>
      </c>
      <c r="B16" s="31"/>
      <c r="C16" s="494" t="s">
        <v>21</v>
      </c>
      <c r="D16" s="29" t="s">
        <v>11</v>
      </c>
      <c r="E16" s="150"/>
      <c r="F16" s="143"/>
      <c r="G16" s="216"/>
    </row>
    <row r="17" spans="1:7" s="3" customFormat="1" ht="21.9" customHeight="1" x14ac:dyDescent="0.25">
      <c r="A17" s="27">
        <f t="shared" si="0"/>
        <v>1.25</v>
      </c>
      <c r="B17" s="31"/>
      <c r="C17" s="494" t="s">
        <v>22</v>
      </c>
      <c r="D17" s="29" t="s">
        <v>11</v>
      </c>
      <c r="E17" s="150"/>
      <c r="F17" s="143"/>
      <c r="G17" s="216"/>
    </row>
    <row r="18" spans="1:7" s="3" customFormat="1" ht="21.9" customHeight="1" x14ac:dyDescent="0.25">
      <c r="A18" s="27">
        <f t="shared" si="0"/>
        <v>1.26</v>
      </c>
      <c r="B18" s="506" t="s">
        <v>347</v>
      </c>
      <c r="C18" s="497" t="s">
        <v>33</v>
      </c>
      <c r="D18" s="29" t="s">
        <v>11</v>
      </c>
      <c r="E18" s="149"/>
      <c r="F18" s="159"/>
      <c r="G18" s="217">
        <v>0</v>
      </c>
    </row>
    <row r="19" spans="1:7" s="3" customFormat="1" ht="35.15" customHeight="1" x14ac:dyDescent="0.25">
      <c r="A19" s="27">
        <f t="shared" si="0"/>
        <v>1.27</v>
      </c>
      <c r="B19" s="506" t="s">
        <v>348</v>
      </c>
      <c r="C19" s="493" t="s">
        <v>34</v>
      </c>
      <c r="D19" s="29" t="s">
        <v>11</v>
      </c>
      <c r="E19" s="149"/>
      <c r="F19" s="159"/>
      <c r="G19" s="217"/>
    </row>
    <row r="20" spans="1:7" s="3" customFormat="1" ht="50.15" customHeight="1" x14ac:dyDescent="0.25">
      <c r="A20" s="27">
        <f t="shared" si="0"/>
        <v>1.28</v>
      </c>
      <c r="B20" s="484" t="s">
        <v>240</v>
      </c>
      <c r="C20" s="498" t="s">
        <v>138</v>
      </c>
      <c r="D20" s="29" t="s">
        <v>11</v>
      </c>
      <c r="E20" s="149"/>
      <c r="F20" s="159"/>
      <c r="G20" s="217"/>
    </row>
    <row r="21" spans="1:7" s="3" customFormat="1" ht="45" customHeight="1" x14ac:dyDescent="0.25">
      <c r="A21" s="27"/>
      <c r="B21" s="31"/>
      <c r="C21" s="493"/>
      <c r="D21" s="179"/>
      <c r="E21" s="11"/>
      <c r="F21" s="143"/>
      <c r="G21" s="169"/>
    </row>
    <row r="22" spans="1:7" s="3" customFormat="1" ht="45" customHeight="1" x14ac:dyDescent="0.25">
      <c r="A22" s="17"/>
      <c r="B22" s="13"/>
      <c r="C22" s="12"/>
      <c r="D22" s="10"/>
      <c r="E22" s="155"/>
      <c r="F22" s="155"/>
      <c r="G22" s="170"/>
    </row>
    <row r="23" spans="1:7" s="3" customFormat="1" ht="45" customHeight="1" x14ac:dyDescent="0.25">
      <c r="A23" s="27"/>
      <c r="B23" s="31"/>
      <c r="C23" s="32"/>
      <c r="D23" s="179"/>
      <c r="E23" s="11"/>
      <c r="F23" s="143"/>
      <c r="G23" s="169"/>
    </row>
    <row r="24" spans="1:7" s="3" customFormat="1" ht="45" customHeight="1" x14ac:dyDescent="0.25">
      <c r="A24" s="27"/>
      <c r="B24" s="31"/>
      <c r="C24" s="151"/>
      <c r="D24" s="133"/>
      <c r="E24" s="176"/>
      <c r="F24" s="163"/>
      <c r="G24" s="169"/>
    </row>
    <row r="25" spans="1:7" s="3" customFormat="1" ht="15" customHeight="1" x14ac:dyDescent="0.25">
      <c r="A25" s="27"/>
      <c r="B25" s="31"/>
      <c r="C25" s="32"/>
      <c r="D25" s="179"/>
      <c r="E25" s="11"/>
      <c r="F25" s="143"/>
      <c r="G25" s="169"/>
    </row>
    <row r="26" spans="1:7" s="3" customFormat="1" ht="8.15" customHeight="1" x14ac:dyDescent="0.25">
      <c r="A26" s="25"/>
      <c r="B26" s="26"/>
      <c r="C26" s="6"/>
      <c r="D26" s="5"/>
      <c r="E26" s="7"/>
      <c r="F26" s="142"/>
      <c r="G26" s="168"/>
    </row>
    <row r="27" spans="1:7" s="3" customFormat="1" ht="8.15" customHeight="1" thickBot="1" x14ac:dyDescent="0.3">
      <c r="A27" s="9"/>
      <c r="B27" s="10"/>
      <c r="C27" s="33"/>
      <c r="D27" s="10"/>
      <c r="E27" s="11"/>
      <c r="F27" s="143"/>
      <c r="G27" s="169"/>
    </row>
    <row r="28" spans="1:7" s="3" customFormat="1" ht="30" customHeight="1" thickBot="1" x14ac:dyDescent="0.35">
      <c r="A28" s="34"/>
      <c r="B28" s="35"/>
      <c r="C28" s="434"/>
      <c r="D28" s="424"/>
      <c r="E28" s="275" t="s">
        <v>35</v>
      </c>
      <c r="F28" s="432" t="s">
        <v>26</v>
      </c>
      <c r="G28" s="426">
        <f>SUM(G5:G27)+F1</f>
        <v>0</v>
      </c>
    </row>
    <row r="29" spans="1:7" ht="21.75" customHeight="1" thickTop="1" x14ac:dyDescent="0.25"/>
    <row r="30" spans="1:7" ht="21.75" customHeight="1" x14ac:dyDescent="0.25"/>
    <row r="31" spans="1:7" ht="21.75" customHeight="1" x14ac:dyDescent="0.25"/>
    <row r="32" spans="1:7" ht="21.75" customHeight="1" x14ac:dyDescent="0.25"/>
    <row r="33" ht="21.75" customHeight="1" x14ac:dyDescent="0.25"/>
    <row r="34" ht="21.75" customHeight="1" x14ac:dyDescent="0.25"/>
    <row r="35" ht="21.75" customHeight="1" x14ac:dyDescent="0.25"/>
    <row r="36" ht="21.75" customHeight="1" x14ac:dyDescent="0.25"/>
    <row r="37" ht="21.75" customHeight="1" x14ac:dyDescent="0.25"/>
    <row r="38" ht="21.75" customHeight="1" x14ac:dyDescent="0.25"/>
    <row r="39" ht="21.75" customHeight="1" x14ac:dyDescent="0.25"/>
    <row r="40" ht="21.75" customHeight="1" x14ac:dyDescent="0.25"/>
    <row r="41" ht="21.75" customHeight="1" x14ac:dyDescent="0.25"/>
    <row r="42" ht="21.75" customHeight="1" x14ac:dyDescent="0.25"/>
    <row r="43" ht="21.75" customHeight="1" x14ac:dyDescent="0.25"/>
    <row r="44" ht="21.75" customHeight="1" x14ac:dyDescent="0.25"/>
    <row r="45" ht="21.75" customHeight="1" x14ac:dyDescent="0.25"/>
    <row r="46" ht="21.75" customHeight="1" x14ac:dyDescent="0.25"/>
    <row r="47" ht="21.75" customHeight="1" x14ac:dyDescent="0.25"/>
    <row r="48" ht="21.75" customHeight="1" x14ac:dyDescent="0.25"/>
    <row r="49" ht="21.75" customHeight="1" x14ac:dyDescent="0.25"/>
    <row r="50" ht="21.75" customHeight="1" x14ac:dyDescent="0.25"/>
    <row r="51" ht="21.75" customHeight="1" x14ac:dyDescent="0.25"/>
    <row r="52" ht="21.75" customHeight="1" x14ac:dyDescent="0.25"/>
    <row r="53" ht="21.75" customHeight="1" x14ac:dyDescent="0.25"/>
  </sheetData>
  <mergeCells count="8">
    <mergeCell ref="F1:G1"/>
    <mergeCell ref="F2:F3"/>
    <mergeCell ref="G2:G3"/>
    <mergeCell ref="A2:A3"/>
    <mergeCell ref="B2:B3"/>
    <mergeCell ref="C2:C3"/>
    <mergeCell ref="D2:D3"/>
    <mergeCell ref="E2:E3"/>
  </mergeCells>
  <phoneticPr fontId="0" type="noConversion"/>
  <printOptions horizontalCentered="1"/>
  <pageMargins left="0.74803149606299213" right="0.74803149606299213" top="0.98425196850393704" bottom="1.1811023622047245" header="0.51181102362204722" footer="0.51181102362204722"/>
  <pageSetup paperSize="9" scale="93" orientation="portrait" horizontalDpi="4294967295" r:id="rId1"/>
  <headerFooter alignWithMargins="0">
    <oddHeader>&amp;LWS 6094 LOVU LANDFILL : DEVELOPMENT OF INFRASTRUCTURE AND CELL 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showGridLines="0" showZeros="0" topLeftCell="A30" zoomScaleNormal="100" workbookViewId="0">
      <selection activeCell="G35" sqref="A1:G35"/>
    </sheetView>
  </sheetViews>
  <sheetFormatPr defaultRowHeight="21.75" customHeight="1" x14ac:dyDescent="0.25"/>
  <cols>
    <col min="1" max="1" width="5.54296875" customWidth="1"/>
    <col min="2" max="2" width="12.6328125" customWidth="1"/>
    <col min="3" max="3" width="43.453125" customWidth="1"/>
    <col min="4" max="4" width="5.6328125" customWidth="1"/>
    <col min="5" max="5" width="13.36328125" style="141" customWidth="1"/>
    <col min="6" max="6" width="11.6328125" customWidth="1"/>
    <col min="7" max="7" width="16.36328125" style="172" customWidth="1"/>
  </cols>
  <sheetData>
    <row r="1" spans="1:7" s="3" customFormat="1" ht="24.9" customHeight="1" thickTop="1" thickBot="1" x14ac:dyDescent="0.4">
      <c r="A1" s="1" t="s">
        <v>27</v>
      </c>
      <c r="B1" s="2"/>
      <c r="C1" s="2"/>
      <c r="D1" s="2"/>
      <c r="E1" s="147">
        <f>' Sec.1 Fixed Charge'!E1</f>
        <v>0</v>
      </c>
      <c r="F1" s="550"/>
      <c r="G1" s="551"/>
    </row>
    <row r="2" spans="1:7" s="3" customFormat="1" ht="12" customHeight="1" thickTop="1" x14ac:dyDescent="0.25">
      <c r="A2" s="570" t="s">
        <v>1</v>
      </c>
      <c r="B2" s="564" t="s">
        <v>2</v>
      </c>
      <c r="C2" s="572" t="s">
        <v>3</v>
      </c>
      <c r="D2" s="576" t="s">
        <v>4</v>
      </c>
      <c r="E2" s="578" t="s">
        <v>5</v>
      </c>
      <c r="F2" s="552" t="s">
        <v>6</v>
      </c>
      <c r="G2" s="554" t="s">
        <v>7</v>
      </c>
    </row>
    <row r="3" spans="1:7" s="3" customFormat="1" ht="12" customHeight="1" x14ac:dyDescent="0.25">
      <c r="A3" s="571"/>
      <c r="B3" s="565"/>
      <c r="C3" s="573"/>
      <c r="D3" s="577"/>
      <c r="E3" s="579"/>
      <c r="F3" s="553"/>
      <c r="G3" s="555"/>
    </row>
    <row r="4" spans="1:7" s="3" customFormat="1" ht="8.15" customHeight="1" x14ac:dyDescent="0.3">
      <c r="A4" s="485"/>
      <c r="B4" s="26"/>
      <c r="C4" s="6"/>
      <c r="D4"/>
      <c r="E4" s="330"/>
      <c r="F4" s="153"/>
      <c r="G4" s="168"/>
    </row>
    <row r="5" spans="1:7" s="3" customFormat="1" ht="24.9" customHeight="1" x14ac:dyDescent="0.25">
      <c r="A5" s="486"/>
      <c r="B5" s="13"/>
      <c r="C5" s="14" t="s">
        <v>36</v>
      </c>
      <c r="D5" s="39"/>
      <c r="E5" s="151"/>
      <c r="F5" s="154"/>
      <c r="G5" s="196"/>
    </row>
    <row r="6" spans="1:7" s="3" customFormat="1" ht="23" customHeight="1" x14ac:dyDescent="0.25">
      <c r="A6" s="487">
        <v>1.29</v>
      </c>
      <c r="B6" s="36" t="s">
        <v>37</v>
      </c>
      <c r="C6" s="493" t="s">
        <v>180</v>
      </c>
      <c r="D6" s="100"/>
      <c r="E6" s="331" t="s">
        <v>38</v>
      </c>
      <c r="F6" s="165"/>
      <c r="G6" s="196">
        <v>50000</v>
      </c>
    </row>
    <row r="7" spans="1:7" s="3" customFormat="1" ht="23" customHeight="1" x14ac:dyDescent="0.25">
      <c r="A7" s="488">
        <f>A6+0.01</f>
        <v>1.3</v>
      </c>
      <c r="B7" s="37"/>
      <c r="C7" s="223" t="s">
        <v>174</v>
      </c>
      <c r="D7" s="10" t="s">
        <v>39</v>
      </c>
      <c r="E7" s="178">
        <f>+G6</f>
        <v>50000</v>
      </c>
      <c r="F7" s="162"/>
      <c r="G7" s="196">
        <f>+F7*$E7</f>
        <v>0</v>
      </c>
    </row>
    <row r="8" spans="1:7" s="3" customFormat="1" ht="23" customHeight="1" x14ac:dyDescent="0.25">
      <c r="A8" s="488">
        <f t="shared" ref="A8:A33" si="0">A7+0.01</f>
        <v>1.31</v>
      </c>
      <c r="B8" s="36" t="s">
        <v>37</v>
      </c>
      <c r="C8" s="494" t="s">
        <v>199</v>
      </c>
      <c r="D8" s="29"/>
      <c r="E8" s="177" t="s">
        <v>38</v>
      </c>
      <c r="F8" s="154"/>
      <c r="G8" s="196">
        <v>15000</v>
      </c>
    </row>
    <row r="9" spans="1:7" s="3" customFormat="1" ht="23" customHeight="1" x14ac:dyDescent="0.25">
      <c r="A9" s="488">
        <f t="shared" si="0"/>
        <v>1.32</v>
      </c>
      <c r="B9" s="36"/>
      <c r="C9" s="223" t="s">
        <v>174</v>
      </c>
      <c r="D9" s="10" t="s">
        <v>39</v>
      </c>
      <c r="E9" s="178">
        <f>+G8</f>
        <v>15000</v>
      </c>
      <c r="F9" s="162"/>
      <c r="G9" s="196">
        <f>+F9*$E9</f>
        <v>0</v>
      </c>
    </row>
    <row r="10" spans="1:7" s="3" customFormat="1" ht="23" customHeight="1" x14ac:dyDescent="0.25">
      <c r="A10" s="488">
        <f>+A9+0.01</f>
        <v>1.33</v>
      </c>
      <c r="B10" s="36" t="s">
        <v>37</v>
      </c>
      <c r="C10" s="223" t="s">
        <v>207</v>
      </c>
      <c r="D10" s="10"/>
      <c r="E10" s="177" t="s">
        <v>38</v>
      </c>
      <c r="F10" s="154"/>
      <c r="G10" s="196">
        <v>25000</v>
      </c>
    </row>
    <row r="11" spans="1:7" s="3" customFormat="1" ht="23" customHeight="1" x14ac:dyDescent="0.25">
      <c r="A11" s="488">
        <f t="shared" si="0"/>
        <v>1.34</v>
      </c>
      <c r="B11" s="31"/>
      <c r="C11" s="223" t="s">
        <v>174</v>
      </c>
      <c r="D11" s="10" t="s">
        <v>39</v>
      </c>
      <c r="E11" s="178">
        <f>+G10</f>
        <v>25000</v>
      </c>
      <c r="F11" s="162"/>
      <c r="G11" s="196">
        <f>+F11*$E11</f>
        <v>0</v>
      </c>
    </row>
    <row r="12" spans="1:7" s="3" customFormat="1" ht="39" customHeight="1" x14ac:dyDescent="0.25">
      <c r="A12" s="488">
        <f t="shared" si="0"/>
        <v>1.35</v>
      </c>
      <c r="B12" s="36" t="s">
        <v>37</v>
      </c>
      <c r="C12" s="223" t="s">
        <v>181</v>
      </c>
      <c r="D12" s="10"/>
      <c r="E12" s="177" t="s">
        <v>38</v>
      </c>
      <c r="F12" s="154"/>
      <c r="G12" s="196">
        <v>50000</v>
      </c>
    </row>
    <row r="13" spans="1:7" s="3" customFormat="1" ht="23" customHeight="1" x14ac:dyDescent="0.25">
      <c r="A13" s="488">
        <f t="shared" si="0"/>
        <v>1.36</v>
      </c>
      <c r="B13" s="13"/>
      <c r="C13" s="223" t="s">
        <v>174</v>
      </c>
      <c r="D13" s="10" t="s">
        <v>39</v>
      </c>
      <c r="E13" s="178">
        <f>+G12</f>
        <v>50000</v>
      </c>
      <c r="F13" s="162"/>
      <c r="G13" s="196">
        <f>+F13*$E13</f>
        <v>0</v>
      </c>
    </row>
    <row r="14" spans="1:7" s="3" customFormat="1" ht="23" customHeight="1" x14ac:dyDescent="0.25">
      <c r="A14" s="488">
        <f t="shared" si="0"/>
        <v>1.37</v>
      </c>
      <c r="B14" s="36" t="s">
        <v>37</v>
      </c>
      <c r="C14" s="223" t="s">
        <v>119</v>
      </c>
      <c r="D14" s="133"/>
      <c r="E14" s="178" t="s">
        <v>38</v>
      </c>
      <c r="F14" s="163"/>
      <c r="G14" s="196">
        <v>200000</v>
      </c>
    </row>
    <row r="15" spans="1:7" s="126" customFormat="1" ht="23" customHeight="1" x14ac:dyDescent="0.3">
      <c r="A15" s="488">
        <f t="shared" si="0"/>
        <v>1.3800000000000001</v>
      </c>
      <c r="B15" s="132"/>
      <c r="C15" s="223" t="s">
        <v>174</v>
      </c>
      <c r="D15" s="133" t="s">
        <v>39</v>
      </c>
      <c r="E15" s="178">
        <f>+G14</f>
        <v>200000</v>
      </c>
      <c r="F15" s="162"/>
      <c r="G15" s="196">
        <f>+F15*$E15</f>
        <v>0</v>
      </c>
    </row>
    <row r="16" spans="1:7" s="126" customFormat="1" ht="23" customHeight="1" x14ac:dyDescent="0.3">
      <c r="A16" s="488">
        <f>A15+0.01</f>
        <v>1.3900000000000001</v>
      </c>
      <c r="B16" s="36" t="s">
        <v>37</v>
      </c>
      <c r="C16" s="223" t="s">
        <v>193</v>
      </c>
      <c r="D16" s="189"/>
      <c r="E16" s="178" t="s">
        <v>38</v>
      </c>
      <c r="F16" s="265"/>
      <c r="G16" s="266">
        <v>100000</v>
      </c>
    </row>
    <row r="17" spans="1:7" s="126" customFormat="1" ht="23" customHeight="1" x14ac:dyDescent="0.3">
      <c r="A17" s="489">
        <f>A16+0.01</f>
        <v>1.4000000000000001</v>
      </c>
      <c r="B17" s="132"/>
      <c r="C17" s="223" t="s">
        <v>174</v>
      </c>
      <c r="D17" s="189" t="s">
        <v>39</v>
      </c>
      <c r="E17" s="178">
        <f>+G16</f>
        <v>100000</v>
      </c>
      <c r="F17" s="162"/>
      <c r="G17" s="196">
        <f>+F17*$E17</f>
        <v>0</v>
      </c>
    </row>
    <row r="18" spans="1:7" s="126" customFormat="1" ht="23" customHeight="1" x14ac:dyDescent="0.3">
      <c r="A18" s="488">
        <f>A17+0.01</f>
        <v>1.4100000000000001</v>
      </c>
      <c r="B18" s="36" t="s">
        <v>37</v>
      </c>
      <c r="C18" s="223" t="s">
        <v>286</v>
      </c>
      <c r="D18" s="189"/>
      <c r="E18" s="178" t="s">
        <v>38</v>
      </c>
      <c r="F18" s="265"/>
      <c r="G18" s="266">
        <v>200000</v>
      </c>
    </row>
    <row r="19" spans="1:7" s="126" customFormat="1" ht="23" customHeight="1" x14ac:dyDescent="0.3">
      <c r="A19" s="490">
        <f>A18+0.01</f>
        <v>1.4200000000000002</v>
      </c>
      <c r="B19" s="455"/>
      <c r="C19" s="464" t="s">
        <v>174</v>
      </c>
      <c r="D19" s="451" t="s">
        <v>39</v>
      </c>
      <c r="E19" s="456">
        <f>+G18</f>
        <v>200000</v>
      </c>
      <c r="F19" s="457"/>
      <c r="G19" s="458">
        <f>+F19*$E19</f>
        <v>0</v>
      </c>
    </row>
    <row r="20" spans="1:7" s="3" customFormat="1" ht="23" customHeight="1" x14ac:dyDescent="0.25">
      <c r="A20" s="491">
        <f>A17+0.01</f>
        <v>1.4100000000000001</v>
      </c>
      <c r="B20" s="459" t="s">
        <v>37</v>
      </c>
      <c r="C20" s="464" t="s">
        <v>216</v>
      </c>
      <c r="D20" s="451"/>
      <c r="E20" s="460" t="s">
        <v>38</v>
      </c>
      <c r="F20" s="461"/>
      <c r="G20" s="462">
        <v>50000</v>
      </c>
    </row>
    <row r="21" spans="1:7" s="3" customFormat="1" ht="23" customHeight="1" x14ac:dyDescent="0.25">
      <c r="A21" s="491">
        <f t="shared" si="0"/>
        <v>1.4200000000000002</v>
      </c>
      <c r="B21" s="463"/>
      <c r="C21" s="464" t="s">
        <v>174</v>
      </c>
      <c r="D21" s="451" t="s">
        <v>39</v>
      </c>
      <c r="E21" s="456">
        <f>+G20</f>
        <v>50000</v>
      </c>
      <c r="F21" s="457"/>
      <c r="G21" s="458">
        <f>+F21*$E21</f>
        <v>0</v>
      </c>
    </row>
    <row r="22" spans="1:7" s="3" customFormat="1" ht="23" customHeight="1" x14ac:dyDescent="0.25">
      <c r="A22" s="491">
        <f>A17+0.01</f>
        <v>1.4100000000000001</v>
      </c>
      <c r="B22" s="459" t="s">
        <v>37</v>
      </c>
      <c r="C22" s="464" t="s">
        <v>211</v>
      </c>
      <c r="D22" s="451"/>
      <c r="E22" s="460" t="s">
        <v>38</v>
      </c>
      <c r="F22" s="461"/>
      <c r="G22" s="462">
        <v>100000</v>
      </c>
    </row>
    <row r="23" spans="1:7" s="3" customFormat="1" ht="23" customHeight="1" x14ac:dyDescent="0.25">
      <c r="A23" s="491">
        <f t="shared" si="0"/>
        <v>1.4200000000000002</v>
      </c>
      <c r="B23" s="463"/>
      <c r="C23" s="464" t="s">
        <v>174</v>
      </c>
      <c r="D23" s="451" t="s">
        <v>39</v>
      </c>
      <c r="E23" s="456">
        <f>+G22</f>
        <v>100000</v>
      </c>
      <c r="F23" s="457"/>
      <c r="G23" s="458">
        <f>+F23*$E23</f>
        <v>0</v>
      </c>
    </row>
    <row r="24" spans="1:7" s="3" customFormat="1" ht="39" customHeight="1" x14ac:dyDescent="0.25">
      <c r="A24" s="491">
        <f>+A23+0.01</f>
        <v>1.4300000000000002</v>
      </c>
      <c r="B24" s="459" t="s">
        <v>37</v>
      </c>
      <c r="C24" s="464" t="s">
        <v>322</v>
      </c>
      <c r="D24" s="451"/>
      <c r="E24" s="460" t="s">
        <v>38</v>
      </c>
      <c r="F24" s="461"/>
      <c r="G24" s="462">
        <v>150000</v>
      </c>
    </row>
    <row r="25" spans="1:7" s="3" customFormat="1" ht="23" customHeight="1" x14ac:dyDescent="0.25">
      <c r="A25" s="491">
        <f t="shared" si="0"/>
        <v>1.4400000000000002</v>
      </c>
      <c r="B25" s="463"/>
      <c r="C25" s="464" t="s">
        <v>174</v>
      </c>
      <c r="D25" s="451" t="s">
        <v>39</v>
      </c>
      <c r="E25" s="456">
        <f>+G24</f>
        <v>150000</v>
      </c>
      <c r="F25" s="457"/>
      <c r="G25" s="458">
        <f>+F25*$E25</f>
        <v>0</v>
      </c>
    </row>
    <row r="26" spans="1:7" s="3" customFormat="1" ht="23" customHeight="1" x14ac:dyDescent="0.25">
      <c r="A26" s="491">
        <f>+A25+0.01</f>
        <v>1.4500000000000002</v>
      </c>
      <c r="B26" s="459" t="s">
        <v>37</v>
      </c>
      <c r="C26" s="464" t="s">
        <v>323</v>
      </c>
      <c r="D26" s="451"/>
      <c r="E26" s="460" t="s">
        <v>38</v>
      </c>
      <c r="F26" s="461"/>
      <c r="G26" s="462">
        <v>250000</v>
      </c>
    </row>
    <row r="27" spans="1:7" s="3" customFormat="1" ht="23" customHeight="1" x14ac:dyDescent="0.25">
      <c r="A27" s="491">
        <f t="shared" si="0"/>
        <v>1.4600000000000002</v>
      </c>
      <c r="B27" s="463"/>
      <c r="C27" s="464" t="s">
        <v>174</v>
      </c>
      <c r="D27" s="451" t="s">
        <v>39</v>
      </c>
      <c r="E27" s="456">
        <f>+G26</f>
        <v>250000</v>
      </c>
      <c r="F27" s="457"/>
      <c r="G27" s="458">
        <f>+F27*$E27</f>
        <v>0</v>
      </c>
    </row>
    <row r="28" spans="1:7" s="3" customFormat="1" ht="23" customHeight="1" x14ac:dyDescent="0.25">
      <c r="A28" s="491">
        <f>+A27+0.01</f>
        <v>1.4700000000000002</v>
      </c>
      <c r="B28" s="459" t="s">
        <v>37</v>
      </c>
      <c r="C28" s="464" t="s">
        <v>250</v>
      </c>
      <c r="D28" s="451"/>
      <c r="E28" s="460" t="s">
        <v>38</v>
      </c>
      <c r="F28" s="461"/>
      <c r="G28" s="462">
        <v>900000</v>
      </c>
    </row>
    <row r="29" spans="1:7" s="3" customFormat="1" ht="23" customHeight="1" x14ac:dyDescent="0.25">
      <c r="A29" s="491">
        <f t="shared" si="0"/>
        <v>1.4800000000000002</v>
      </c>
      <c r="B29" s="463"/>
      <c r="C29" s="464" t="s">
        <v>174</v>
      </c>
      <c r="D29" s="451" t="s">
        <v>39</v>
      </c>
      <c r="E29" s="456">
        <f>+G28</f>
        <v>900000</v>
      </c>
      <c r="F29" s="457"/>
      <c r="G29" s="458">
        <f>+F29*$E29</f>
        <v>0</v>
      </c>
    </row>
    <row r="30" spans="1:7" s="3" customFormat="1" ht="39" customHeight="1" x14ac:dyDescent="0.25">
      <c r="A30" s="491">
        <f>+A29+0.01</f>
        <v>1.4900000000000002</v>
      </c>
      <c r="B30" s="459" t="s">
        <v>37</v>
      </c>
      <c r="C30" s="464" t="s">
        <v>290</v>
      </c>
      <c r="D30" s="451"/>
      <c r="E30" s="460" t="s">
        <v>38</v>
      </c>
      <c r="F30" s="461"/>
      <c r="G30" s="462">
        <v>250000</v>
      </c>
    </row>
    <row r="31" spans="1:7" s="3" customFormat="1" ht="23" customHeight="1" x14ac:dyDescent="0.25">
      <c r="A31" s="491">
        <f t="shared" si="0"/>
        <v>1.5000000000000002</v>
      </c>
      <c r="B31" s="463"/>
      <c r="C31" s="464" t="s">
        <v>174</v>
      </c>
      <c r="D31" s="451" t="s">
        <v>39</v>
      </c>
      <c r="E31" s="456">
        <f>+G30</f>
        <v>250000</v>
      </c>
      <c r="F31" s="457"/>
      <c r="G31" s="458">
        <f>+F31*$E31</f>
        <v>0</v>
      </c>
    </row>
    <row r="32" spans="1:7" s="3" customFormat="1" ht="39" customHeight="1" x14ac:dyDescent="0.25">
      <c r="A32" s="491">
        <f>+A31+0.01</f>
        <v>1.5100000000000002</v>
      </c>
      <c r="B32" s="459" t="s">
        <v>37</v>
      </c>
      <c r="C32" s="464" t="s">
        <v>261</v>
      </c>
      <c r="D32" s="451"/>
      <c r="E32" s="460" t="s">
        <v>38</v>
      </c>
      <c r="F32" s="461"/>
      <c r="G32" s="462">
        <v>300000</v>
      </c>
    </row>
    <row r="33" spans="1:7" s="3" customFormat="1" ht="22" customHeight="1" x14ac:dyDescent="0.25">
      <c r="A33" s="491">
        <f t="shared" si="0"/>
        <v>1.5200000000000002</v>
      </c>
      <c r="B33" s="463"/>
      <c r="C33" s="464" t="s">
        <v>174</v>
      </c>
      <c r="D33" s="451" t="s">
        <v>39</v>
      </c>
      <c r="E33" s="456">
        <f>+G32</f>
        <v>300000</v>
      </c>
      <c r="F33" s="457"/>
      <c r="G33" s="458">
        <f>+F33*$E33</f>
        <v>0</v>
      </c>
    </row>
    <row r="34" spans="1:7" s="3" customFormat="1" ht="22.5" customHeight="1" thickBot="1" x14ac:dyDescent="0.3">
      <c r="A34" s="492"/>
      <c r="B34" s="183"/>
      <c r="C34" s="184"/>
      <c r="D34" s="185"/>
      <c r="E34" s="186"/>
      <c r="F34" s="187"/>
      <c r="G34" s="169"/>
    </row>
    <row r="35" spans="1:7" s="3" customFormat="1" ht="30" customHeight="1" thickBot="1" x14ac:dyDescent="0.35">
      <c r="A35" s="34"/>
      <c r="B35" s="35"/>
      <c r="C35" s="275"/>
      <c r="D35" s="333"/>
      <c r="E35" s="275" t="s">
        <v>40</v>
      </c>
      <c r="F35" s="278" t="s">
        <v>26</v>
      </c>
      <c r="G35" s="435"/>
    </row>
    <row r="36" spans="1:7" ht="21.75" customHeight="1" thickTop="1" x14ac:dyDescent="0.25"/>
    <row r="39" spans="1:7" ht="21.75" customHeight="1" x14ac:dyDescent="0.25">
      <c r="F39" s="120"/>
    </row>
  </sheetData>
  <mergeCells count="8">
    <mergeCell ref="F1:G1"/>
    <mergeCell ref="F2:F3"/>
    <mergeCell ref="G2:G3"/>
    <mergeCell ref="A2:A3"/>
    <mergeCell ref="C2:C3"/>
    <mergeCell ref="D2:D3"/>
    <mergeCell ref="E2:E3"/>
    <mergeCell ref="B2:B3"/>
  </mergeCells>
  <phoneticPr fontId="0" type="noConversion"/>
  <printOptions horizontalCentered="1"/>
  <pageMargins left="0.78740157480314965" right="0.70866141732283472" top="0.78740157480314965" bottom="0.78740157480314965" header="0.51181102362204722" footer="0.51181102362204722"/>
  <pageSetup paperSize="9" scale="96" orientation="portrait" horizontalDpi="4294967295" r:id="rId1"/>
  <headerFooter alignWithMargins="0">
    <oddHeader>&amp;CWS 7638 LOVU LANDFILL : CONSTRUCTION OF CELL 6 &amp; ANCILLARY WORKS
SCHEDULE OF QUANTITIES</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showGridLines="0" showZeros="0" topLeftCell="A11" zoomScaleNormal="100" workbookViewId="0">
      <selection activeCell="G14" sqref="A1:G14"/>
    </sheetView>
  </sheetViews>
  <sheetFormatPr defaultRowHeight="21.75" customHeight="1" x14ac:dyDescent="0.25"/>
  <cols>
    <col min="1" max="1" width="5.90625" customWidth="1"/>
    <col min="2" max="2" width="12.6328125" customWidth="1"/>
    <col min="3" max="3" width="44" customWidth="1"/>
    <col min="4" max="4" width="5.6328125" customWidth="1"/>
    <col min="5" max="5" width="11.36328125" customWidth="1"/>
    <col min="6" max="6" width="11.6328125" customWidth="1"/>
    <col min="7" max="7" width="16.36328125" style="172" customWidth="1"/>
  </cols>
  <sheetData>
    <row r="1" spans="1:7" ht="24.9" customHeight="1" thickTop="1" thickBot="1" x14ac:dyDescent="0.4">
      <c r="A1" s="38" t="s">
        <v>41</v>
      </c>
      <c r="B1" s="2"/>
      <c r="C1" s="2"/>
      <c r="D1" s="2"/>
      <c r="E1" s="147">
        <f>' Sec.1 Fixed Charge'!E1</f>
        <v>0</v>
      </c>
      <c r="F1" s="551"/>
      <c r="G1" s="580"/>
    </row>
    <row r="2" spans="1:7" s="120" customFormat="1" ht="12" customHeight="1" thickTop="1" x14ac:dyDescent="0.25">
      <c r="A2" s="581" t="s">
        <v>1</v>
      </c>
      <c r="B2" s="583" t="s">
        <v>2</v>
      </c>
      <c r="C2" s="572" t="s">
        <v>3</v>
      </c>
      <c r="D2" s="572" t="s">
        <v>4</v>
      </c>
      <c r="E2" s="552" t="s">
        <v>166</v>
      </c>
      <c r="F2" s="552" t="s">
        <v>6</v>
      </c>
      <c r="G2" s="554" t="s">
        <v>7</v>
      </c>
    </row>
    <row r="3" spans="1:7" s="120" customFormat="1" ht="12" customHeight="1" x14ac:dyDescent="0.25">
      <c r="A3" s="582"/>
      <c r="B3" s="565"/>
      <c r="C3" s="573"/>
      <c r="D3" s="573"/>
      <c r="E3" s="553"/>
      <c r="F3" s="553"/>
      <c r="G3" s="555"/>
    </row>
    <row r="4" spans="1:7" ht="12" customHeight="1" x14ac:dyDescent="0.25">
      <c r="A4" s="40"/>
      <c r="B4" s="145"/>
      <c r="C4" s="6"/>
      <c r="D4" s="41"/>
      <c r="E4" s="294"/>
      <c r="F4" s="294"/>
      <c r="G4" s="175"/>
    </row>
    <row r="5" spans="1:7" ht="17.149999999999999" customHeight="1" x14ac:dyDescent="0.3">
      <c r="A5" s="40"/>
      <c r="B5" s="42" t="s">
        <v>42</v>
      </c>
      <c r="C5" s="3"/>
      <c r="D5" s="322"/>
      <c r="E5" s="295"/>
      <c r="F5" s="295"/>
      <c r="G5" s="291"/>
    </row>
    <row r="6" spans="1:7" ht="8.15" customHeight="1" x14ac:dyDescent="0.25">
      <c r="A6" s="40"/>
      <c r="B6" s="146"/>
      <c r="C6" s="6"/>
      <c r="D6" s="43"/>
      <c r="E6" s="296"/>
      <c r="F6" s="296"/>
      <c r="G6" s="291"/>
    </row>
    <row r="7" spans="1:7" ht="96" customHeight="1" x14ac:dyDescent="0.25">
      <c r="A7" s="15" t="s">
        <v>43</v>
      </c>
      <c r="B7" s="39" t="s">
        <v>44</v>
      </c>
      <c r="C7" s="496" t="s">
        <v>141</v>
      </c>
      <c r="D7" s="10" t="s">
        <v>45</v>
      </c>
      <c r="E7" s="323">
        <v>55000</v>
      </c>
      <c r="F7" s="292"/>
      <c r="G7" s="190">
        <f t="shared" ref="G7:G12" si="0">+F7*$E7</f>
        <v>0</v>
      </c>
    </row>
    <row r="8" spans="1:7" ht="30" customHeight="1" x14ac:dyDescent="0.25">
      <c r="A8" s="15">
        <v>2.2000000000000002</v>
      </c>
      <c r="B8" s="39" t="s">
        <v>121</v>
      </c>
      <c r="C8" s="496" t="s">
        <v>173</v>
      </c>
      <c r="D8" s="10" t="s">
        <v>46</v>
      </c>
      <c r="E8" s="160">
        <v>4000</v>
      </c>
      <c r="F8" s="292"/>
      <c r="G8" s="190">
        <f t="shared" si="0"/>
        <v>0</v>
      </c>
    </row>
    <row r="9" spans="1:7" ht="30" customHeight="1" x14ac:dyDescent="0.25">
      <c r="A9" s="44">
        <f>+A8+0.1</f>
        <v>2.3000000000000003</v>
      </c>
      <c r="B9" s="239" t="s">
        <v>183</v>
      </c>
      <c r="C9" s="496" t="s">
        <v>140</v>
      </c>
      <c r="D9" s="10" t="s">
        <v>88</v>
      </c>
      <c r="E9" s="160">
        <v>5</v>
      </c>
      <c r="F9" s="292"/>
      <c r="G9" s="190">
        <f t="shared" si="0"/>
        <v>0</v>
      </c>
    </row>
    <row r="10" spans="1:7" s="127" customFormat="1" ht="53.5" customHeight="1" x14ac:dyDescent="0.25">
      <c r="A10" s="15">
        <f>+A9+0.1</f>
        <v>2.4000000000000004</v>
      </c>
      <c r="B10" s="239" t="s">
        <v>184</v>
      </c>
      <c r="C10" s="496" t="s">
        <v>259</v>
      </c>
      <c r="D10" s="10" t="s">
        <v>46</v>
      </c>
      <c r="E10" s="257">
        <v>3500</v>
      </c>
      <c r="F10" s="293"/>
      <c r="G10" s="190">
        <f t="shared" si="0"/>
        <v>0</v>
      </c>
    </row>
    <row r="11" spans="1:7" s="127" customFormat="1" ht="39" customHeight="1" x14ac:dyDescent="0.25">
      <c r="A11" s="44">
        <f>+A10+0.1</f>
        <v>2.5000000000000004</v>
      </c>
      <c r="B11" s="193" t="s">
        <v>185</v>
      </c>
      <c r="C11" s="507" t="s">
        <v>170</v>
      </c>
      <c r="D11" s="194" t="s">
        <v>47</v>
      </c>
      <c r="E11" s="257">
        <v>240</v>
      </c>
      <c r="F11" s="293"/>
      <c r="G11" s="190">
        <f t="shared" si="0"/>
        <v>0</v>
      </c>
    </row>
    <row r="12" spans="1:7" s="127" customFormat="1" ht="45.5" customHeight="1" x14ac:dyDescent="0.25">
      <c r="A12" s="44">
        <f>+A11+0.1</f>
        <v>2.6000000000000005</v>
      </c>
      <c r="B12" s="239" t="s">
        <v>301</v>
      </c>
      <c r="C12" s="496" t="s">
        <v>302</v>
      </c>
      <c r="D12" s="10" t="s">
        <v>46</v>
      </c>
      <c r="E12" s="257">
        <v>30</v>
      </c>
      <c r="F12" s="293"/>
      <c r="G12" s="190">
        <f t="shared" si="0"/>
        <v>0</v>
      </c>
    </row>
    <row r="13" spans="1:7" s="127" customFormat="1" ht="42" customHeight="1" thickBot="1" x14ac:dyDescent="0.3">
      <c r="A13" s="197"/>
      <c r="B13" s="198"/>
      <c r="C13" s="199"/>
      <c r="D13" s="200"/>
      <c r="E13" s="316"/>
      <c r="F13" s="317"/>
      <c r="G13" s="201"/>
    </row>
    <row r="14" spans="1:7" ht="30" customHeight="1" thickBot="1" x14ac:dyDescent="0.35">
      <c r="A14" s="45"/>
      <c r="B14" s="46"/>
      <c r="C14" s="275" t="s">
        <v>48</v>
      </c>
      <c r="D14" s="421"/>
      <c r="E14" s="422"/>
      <c r="F14" s="436" t="s">
        <v>26</v>
      </c>
      <c r="G14" s="426">
        <f>SUM(G6:G13)</f>
        <v>0</v>
      </c>
    </row>
    <row r="15" spans="1:7" ht="21.75" customHeight="1" thickTop="1" x14ac:dyDescent="0.25"/>
  </sheetData>
  <mergeCells count="8">
    <mergeCell ref="F1:G1"/>
    <mergeCell ref="F2:F3"/>
    <mergeCell ref="G2:G3"/>
    <mergeCell ref="A2:A3"/>
    <mergeCell ref="C2:C3"/>
    <mergeCell ref="D2:D3"/>
    <mergeCell ref="E2:E3"/>
    <mergeCell ref="B2:B3"/>
  </mergeCells>
  <phoneticPr fontId="0" type="noConversion"/>
  <printOptions horizontalCentered="1"/>
  <pageMargins left="0.74803149606299213" right="0.74803149606299213" top="0.98425196850393704" bottom="0.98425196850393704" header="0.51181102362204722" footer="0.51181102362204722"/>
  <pageSetup paperSize="9" orientation="portrait" horizontalDpi="4294967295" r:id="rId1"/>
  <headerFooter alignWithMargins="0">
    <oddHeader>&amp;LWS 6094 LOVU LANDFILL : DEVELOPMENT OF INFRASTRUCTURE &amp; CELL 1</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5"/>
  <sheetViews>
    <sheetView showGridLines="0" showZeros="0" topLeftCell="A10" zoomScaleNormal="100" workbookViewId="0">
      <selection activeCell="G14" sqref="A1:G14"/>
    </sheetView>
  </sheetViews>
  <sheetFormatPr defaultRowHeight="21.75" customHeight="1" x14ac:dyDescent="0.25"/>
  <cols>
    <col min="1" max="1" width="5.90625" customWidth="1"/>
    <col min="2" max="2" width="12.6328125" customWidth="1"/>
    <col min="3" max="3" width="43.453125" customWidth="1"/>
    <col min="4" max="4" width="5.6328125" customWidth="1"/>
    <col min="5" max="5" width="11.36328125" customWidth="1"/>
    <col min="6" max="6" width="11.6328125" customWidth="1"/>
    <col min="7" max="7" width="16.36328125" style="172" customWidth="1"/>
  </cols>
  <sheetData>
    <row r="1" spans="1:7" ht="24.9" customHeight="1" thickTop="1" thickBot="1" x14ac:dyDescent="0.4">
      <c r="A1" s="80" t="s">
        <v>124</v>
      </c>
      <c r="B1" s="2"/>
      <c r="C1" s="2"/>
      <c r="D1" s="2"/>
      <c r="E1" s="147">
        <f>' Sec.1Time Related 1.15 - 1.28'!E1</f>
        <v>0</v>
      </c>
      <c r="F1" s="551"/>
      <c r="G1" s="580"/>
    </row>
    <row r="2" spans="1:7" s="120" customFormat="1" ht="12" customHeight="1" thickTop="1" x14ac:dyDescent="0.25">
      <c r="A2" s="558" t="s">
        <v>1</v>
      </c>
      <c r="B2" s="564" t="s">
        <v>2</v>
      </c>
      <c r="C2" s="560" t="s">
        <v>3</v>
      </c>
      <c r="D2" s="560" t="s">
        <v>4</v>
      </c>
      <c r="E2" s="568" t="s">
        <v>166</v>
      </c>
      <c r="F2" s="552" t="s">
        <v>6</v>
      </c>
      <c r="G2" s="554" t="s">
        <v>7</v>
      </c>
    </row>
    <row r="3" spans="1:7" s="120" customFormat="1" ht="12" customHeight="1" x14ac:dyDescent="0.25">
      <c r="A3" s="559"/>
      <c r="B3" s="565"/>
      <c r="C3" s="561"/>
      <c r="D3" s="561"/>
      <c r="E3" s="569"/>
      <c r="F3" s="553"/>
      <c r="G3" s="555"/>
    </row>
    <row r="4" spans="1:7" ht="24.9" customHeight="1" x14ac:dyDescent="0.25">
      <c r="A4" s="15"/>
      <c r="B4" s="584" t="s">
        <v>125</v>
      </c>
      <c r="C4" s="585"/>
      <c r="D4" s="10"/>
      <c r="E4" s="82"/>
      <c r="F4" s="288"/>
      <c r="G4" s="170"/>
    </row>
    <row r="5" spans="1:7" ht="59" customHeight="1" x14ac:dyDescent="0.25">
      <c r="A5" s="84">
        <v>3.1</v>
      </c>
      <c r="B5" s="39" t="s">
        <v>127</v>
      </c>
      <c r="C5" s="496" t="s">
        <v>349</v>
      </c>
      <c r="D5" s="10" t="s">
        <v>46</v>
      </c>
      <c r="E5" s="258">
        <v>105000</v>
      </c>
      <c r="F5" s="289"/>
      <c r="G5" s="190">
        <f t="shared" ref="G5:G12" si="0">+F5*$E5</f>
        <v>0</v>
      </c>
    </row>
    <row r="6" spans="1:7" ht="65.25" customHeight="1" x14ac:dyDescent="0.25">
      <c r="A6" s="84">
        <f>+A5+0.1</f>
        <v>3.2</v>
      </c>
      <c r="B6" s="39" t="s">
        <v>127</v>
      </c>
      <c r="C6" s="496" t="s">
        <v>262</v>
      </c>
      <c r="D6" s="10" t="s">
        <v>46</v>
      </c>
      <c r="E6" s="258">
        <v>30000</v>
      </c>
      <c r="F6" s="289"/>
      <c r="G6" s="190">
        <f t="shared" si="0"/>
        <v>0</v>
      </c>
    </row>
    <row r="7" spans="1:7" ht="65.5" customHeight="1" x14ac:dyDescent="0.25">
      <c r="A7" s="84">
        <f>+A6+0.1</f>
        <v>3.3000000000000003</v>
      </c>
      <c r="B7" s="239" t="s">
        <v>186</v>
      </c>
      <c r="C7" s="496" t="s">
        <v>144</v>
      </c>
      <c r="D7" s="10" t="s">
        <v>46</v>
      </c>
      <c r="E7" s="160">
        <v>5000</v>
      </c>
      <c r="F7" s="289"/>
      <c r="G7" s="190">
        <f t="shared" si="0"/>
        <v>0</v>
      </c>
    </row>
    <row r="8" spans="1:7" ht="40.5" customHeight="1" x14ac:dyDescent="0.25">
      <c r="A8" s="324">
        <f>A7+0.1</f>
        <v>3.4000000000000004</v>
      </c>
      <c r="B8" s="321" t="s">
        <v>51</v>
      </c>
      <c r="C8" s="508" t="s">
        <v>281</v>
      </c>
      <c r="D8" s="62" t="s">
        <v>46</v>
      </c>
      <c r="E8" s="160">
        <v>2000</v>
      </c>
      <c r="F8" s="134"/>
      <c r="G8" s="190">
        <f t="shared" si="0"/>
        <v>0</v>
      </c>
    </row>
    <row r="9" spans="1:7" ht="38.4" customHeight="1" x14ac:dyDescent="0.25">
      <c r="A9" s="84">
        <f>+A7+0.1</f>
        <v>3.4000000000000004</v>
      </c>
      <c r="B9" s="239" t="s">
        <v>195</v>
      </c>
      <c r="C9" s="496" t="s">
        <v>350</v>
      </c>
      <c r="D9" s="297" t="s">
        <v>46</v>
      </c>
      <c r="E9" s="298">
        <v>15</v>
      </c>
      <c r="F9" s="299"/>
      <c r="G9" s="300">
        <f t="shared" si="0"/>
        <v>0</v>
      </c>
    </row>
    <row r="10" spans="1:7" ht="24" customHeight="1" x14ac:dyDescent="0.25">
      <c r="A10" s="84">
        <f>+A9+0.1</f>
        <v>3.5000000000000004</v>
      </c>
      <c r="B10" s="240" t="s">
        <v>187</v>
      </c>
      <c r="C10" s="496" t="s">
        <v>157</v>
      </c>
      <c r="D10" s="10" t="s">
        <v>45</v>
      </c>
      <c r="E10" s="160">
        <v>3000</v>
      </c>
      <c r="F10" s="289"/>
      <c r="G10" s="190">
        <f t="shared" si="0"/>
        <v>0</v>
      </c>
    </row>
    <row r="11" spans="1:7" ht="26" customHeight="1" x14ac:dyDescent="0.25">
      <c r="A11" s="84">
        <f>A10+0.1</f>
        <v>3.6000000000000005</v>
      </c>
      <c r="B11" s="87" t="s">
        <v>128</v>
      </c>
      <c r="C11" s="496" t="s">
        <v>142</v>
      </c>
      <c r="D11" s="10" t="s">
        <v>45</v>
      </c>
      <c r="E11" s="160">
        <v>1000</v>
      </c>
      <c r="F11" s="289"/>
      <c r="G11" s="190">
        <f t="shared" si="0"/>
        <v>0</v>
      </c>
    </row>
    <row r="12" spans="1:7" ht="57.75" customHeight="1" x14ac:dyDescent="0.25">
      <c r="A12" s="84">
        <f>A11+0.1</f>
        <v>3.7000000000000006</v>
      </c>
      <c r="B12" s="87" t="s">
        <v>128</v>
      </c>
      <c r="C12" s="496" t="s">
        <v>143</v>
      </c>
      <c r="D12" s="10" t="s">
        <v>45</v>
      </c>
      <c r="E12" s="160">
        <v>1000</v>
      </c>
      <c r="F12" s="289"/>
      <c r="G12" s="190">
        <f t="shared" si="0"/>
        <v>0</v>
      </c>
    </row>
    <row r="13" spans="1:7" ht="24.9" customHeight="1" thickBot="1" x14ac:dyDescent="0.3">
      <c r="A13" s="25"/>
      <c r="C13" s="6"/>
      <c r="D13" s="5"/>
      <c r="E13" s="124"/>
      <c r="F13" s="290"/>
      <c r="G13" s="191"/>
    </row>
    <row r="14" spans="1:7" ht="30" customHeight="1" thickBot="1" x14ac:dyDescent="0.35">
      <c r="A14" s="89"/>
      <c r="B14" s="47"/>
      <c r="C14" s="275" t="s">
        <v>61</v>
      </c>
      <c r="D14" s="421"/>
      <c r="E14" s="422"/>
      <c r="F14" s="425" t="s">
        <v>26</v>
      </c>
      <c r="G14" s="426">
        <f>SUM(G5:G13)</f>
        <v>0</v>
      </c>
    </row>
    <row r="15" spans="1:7" ht="21.75" customHeight="1" thickTop="1" x14ac:dyDescent="0.25"/>
  </sheetData>
  <mergeCells count="9">
    <mergeCell ref="B4:C4"/>
    <mergeCell ref="F1:G1"/>
    <mergeCell ref="F2:F3"/>
    <mergeCell ref="G2:G3"/>
    <mergeCell ref="A2:A3"/>
    <mergeCell ref="C2:C3"/>
    <mergeCell ref="D2:D3"/>
    <mergeCell ref="B2:B3"/>
    <mergeCell ref="E2:E3"/>
  </mergeCells>
  <phoneticPr fontId="0" type="noConversion"/>
  <printOptions horizontalCentered="1"/>
  <pageMargins left="0.74803149606299213" right="0.74803149606299213" top="0.78740157480314965" bottom="0.98425196850393704" header="0.39370078740157483" footer="0.51181102362204722"/>
  <pageSetup paperSize="9" orientation="portrait" horizontalDpi="4294967295" r:id="rId1"/>
  <headerFooter alignWithMargins="0">
    <oddHeader>&amp;LWS 6094 LOVU LANDFILL : DEVELOPMENT OF INFRASTRUCTURE &amp; CELL 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6"/>
  <sheetViews>
    <sheetView showGridLines="0" showZeros="0" topLeftCell="A22" zoomScaleNormal="100" workbookViewId="0">
      <selection activeCell="G25" sqref="A1:G25"/>
    </sheetView>
  </sheetViews>
  <sheetFormatPr defaultRowHeight="21.75" customHeight="1" x14ac:dyDescent="0.25"/>
  <cols>
    <col min="1" max="1" width="5.90625" customWidth="1"/>
    <col min="2" max="2" width="12.6328125" customWidth="1"/>
    <col min="3" max="3" width="43.453125" customWidth="1"/>
    <col min="4" max="4" width="5.6328125" customWidth="1"/>
    <col min="5" max="5" width="9.6328125" customWidth="1"/>
    <col min="6" max="6" width="11.6328125" customWidth="1"/>
    <col min="7" max="7" width="16.36328125" style="172" customWidth="1"/>
  </cols>
  <sheetData>
    <row r="1" spans="1:7" s="50" customFormat="1" ht="24.9" customHeight="1" thickTop="1" thickBot="1" x14ac:dyDescent="0.4">
      <c r="A1" s="48" t="s">
        <v>145</v>
      </c>
      <c r="B1" s="49"/>
      <c r="C1" s="49"/>
      <c r="D1" s="49"/>
      <c r="E1" s="148"/>
      <c r="F1" s="550"/>
      <c r="G1" s="551"/>
    </row>
    <row r="2" spans="1:7" s="50" customFormat="1" ht="12" customHeight="1" thickTop="1" x14ac:dyDescent="0.25">
      <c r="A2" s="592" t="s">
        <v>1</v>
      </c>
      <c r="B2" s="594" t="s">
        <v>2</v>
      </c>
      <c r="C2" s="588" t="s">
        <v>3</v>
      </c>
      <c r="D2" s="588" t="s">
        <v>4</v>
      </c>
      <c r="E2" s="596" t="s">
        <v>5</v>
      </c>
      <c r="F2" s="552" t="s">
        <v>6</v>
      </c>
      <c r="G2" s="554" t="s">
        <v>7</v>
      </c>
    </row>
    <row r="3" spans="1:7" s="50" customFormat="1" ht="12" customHeight="1" x14ac:dyDescent="0.25">
      <c r="A3" s="593"/>
      <c r="B3" s="595"/>
      <c r="C3" s="589"/>
      <c r="D3" s="589"/>
      <c r="E3" s="597"/>
      <c r="F3" s="553"/>
      <c r="G3" s="555"/>
    </row>
    <row r="4" spans="1:7" s="50" customFormat="1" ht="8.15" customHeight="1" x14ac:dyDescent="0.25">
      <c r="A4" s="51"/>
      <c r="B4" s="52"/>
      <c r="C4" s="53"/>
      <c r="D4" s="54"/>
      <c r="E4" s="55"/>
      <c r="F4" s="55"/>
      <c r="G4" s="173"/>
    </row>
    <row r="5" spans="1:7" s="50" customFormat="1" ht="17.149999999999999" customHeight="1" x14ac:dyDescent="0.25">
      <c r="A5" s="56"/>
      <c r="B5" s="590" t="s">
        <v>49</v>
      </c>
      <c r="C5" s="591"/>
      <c r="D5" s="57"/>
      <c r="E5" s="58"/>
      <c r="F5" s="58"/>
      <c r="G5" s="174"/>
    </row>
    <row r="6" spans="1:7" s="50" customFormat="1" ht="8.15" customHeight="1" x14ac:dyDescent="0.25">
      <c r="A6" s="56"/>
      <c r="B6" s="59"/>
      <c r="C6" s="60"/>
      <c r="D6" s="57"/>
      <c r="E6" s="58"/>
      <c r="F6" s="58"/>
      <c r="G6" s="174"/>
    </row>
    <row r="7" spans="1:7" s="50" customFormat="1" ht="20.149999999999999" customHeight="1" x14ac:dyDescent="0.25">
      <c r="A7" s="61"/>
      <c r="B7" s="586" t="s">
        <v>50</v>
      </c>
      <c r="C7" s="509" t="s">
        <v>129</v>
      </c>
      <c r="D7" s="62"/>
      <c r="E7" s="58"/>
      <c r="F7" s="58"/>
      <c r="G7" s="174"/>
    </row>
    <row r="8" spans="1:7" s="50" customFormat="1" ht="9.9" customHeight="1" x14ac:dyDescent="0.25">
      <c r="A8" s="61"/>
      <c r="B8" s="587"/>
      <c r="C8" s="510"/>
      <c r="D8" s="62"/>
      <c r="E8" s="58"/>
      <c r="F8" s="58"/>
      <c r="G8" s="174"/>
    </row>
    <row r="9" spans="1:7" s="50" customFormat="1" ht="38" customHeight="1" x14ac:dyDescent="0.25">
      <c r="A9" s="63">
        <v>4.0999999999999996</v>
      </c>
      <c r="B9" s="587"/>
      <c r="C9" s="508" t="s">
        <v>160</v>
      </c>
      <c r="D9" s="64" t="s">
        <v>46</v>
      </c>
      <c r="E9" s="441">
        <v>400</v>
      </c>
      <c r="F9" s="252"/>
      <c r="G9" s="190">
        <f t="shared" ref="G9:G15" si="0">+F9*$E9</f>
        <v>0</v>
      </c>
    </row>
    <row r="10" spans="1:7" s="50" customFormat="1" ht="38" customHeight="1" x14ac:dyDescent="0.25">
      <c r="A10" s="66">
        <f>A9+0.1</f>
        <v>4.1999999999999993</v>
      </c>
      <c r="B10" s="100"/>
      <c r="C10" s="508" t="s">
        <v>159</v>
      </c>
      <c r="D10" s="64" t="s">
        <v>46</v>
      </c>
      <c r="E10" s="441">
        <v>200</v>
      </c>
      <c r="F10" s="252"/>
      <c r="G10" s="190">
        <f t="shared" si="0"/>
        <v>0</v>
      </c>
    </row>
    <row r="11" spans="1:7" s="50" customFormat="1" ht="38" customHeight="1" x14ac:dyDescent="0.25">
      <c r="A11" s="66">
        <f>A10+0.1</f>
        <v>4.2999999999999989</v>
      </c>
      <c r="B11" s="67"/>
      <c r="C11" s="508" t="s">
        <v>295</v>
      </c>
      <c r="D11" s="64" t="s">
        <v>46</v>
      </c>
      <c r="E11" s="441">
        <v>500</v>
      </c>
      <c r="F11" s="252"/>
      <c r="G11" s="190">
        <f t="shared" si="0"/>
        <v>0</v>
      </c>
    </row>
    <row r="12" spans="1:7" s="50" customFormat="1" ht="38" customHeight="1" x14ac:dyDescent="0.25">
      <c r="A12" s="66">
        <f>A11+0.1</f>
        <v>4.3999999999999986</v>
      </c>
      <c r="B12" s="67"/>
      <c r="C12" s="508" t="s">
        <v>296</v>
      </c>
      <c r="D12" s="64" t="s">
        <v>46</v>
      </c>
      <c r="E12" s="441">
        <v>1500</v>
      </c>
      <c r="F12" s="134"/>
      <c r="G12" s="190">
        <f t="shared" si="0"/>
        <v>0</v>
      </c>
    </row>
    <row r="13" spans="1:7" s="50" customFormat="1" ht="35.15" customHeight="1" x14ac:dyDescent="0.25">
      <c r="A13" s="66">
        <v>4.5</v>
      </c>
      <c r="B13" s="67"/>
      <c r="C13" s="508" t="s">
        <v>171</v>
      </c>
      <c r="D13" s="195" t="s">
        <v>46</v>
      </c>
      <c r="E13" s="441">
        <v>30</v>
      </c>
      <c r="F13" s="134"/>
      <c r="G13" s="190">
        <f t="shared" si="0"/>
        <v>0</v>
      </c>
    </row>
    <row r="14" spans="1:7" s="50" customFormat="1" ht="35.15" customHeight="1" x14ac:dyDescent="0.25">
      <c r="A14" s="66">
        <f>A13+0.1</f>
        <v>4.5999999999999996</v>
      </c>
      <c r="B14" s="68" t="s">
        <v>51</v>
      </c>
      <c r="C14" s="508" t="s">
        <v>52</v>
      </c>
      <c r="D14" s="62" t="s">
        <v>46</v>
      </c>
      <c r="E14" s="441">
        <v>10</v>
      </c>
      <c r="F14" s="134"/>
      <c r="G14" s="190">
        <f t="shared" si="0"/>
        <v>0</v>
      </c>
    </row>
    <row r="15" spans="1:7" s="50" customFormat="1" ht="35.15" customHeight="1" x14ac:dyDescent="0.25">
      <c r="A15" s="66">
        <f>A14+0.1</f>
        <v>4.6999999999999993</v>
      </c>
      <c r="B15" s="68" t="s">
        <v>53</v>
      </c>
      <c r="C15" s="508" t="s">
        <v>54</v>
      </c>
      <c r="D15" s="62" t="s">
        <v>46</v>
      </c>
      <c r="E15" s="441">
        <v>50</v>
      </c>
      <c r="F15" s="134"/>
      <c r="G15" s="190">
        <f t="shared" si="0"/>
        <v>0</v>
      </c>
    </row>
    <row r="16" spans="1:7" s="50" customFormat="1" ht="27" x14ac:dyDescent="0.25">
      <c r="A16" s="69"/>
      <c r="B16" s="586" t="s">
        <v>55</v>
      </c>
      <c r="C16" s="511" t="s">
        <v>56</v>
      </c>
      <c r="D16" s="70"/>
      <c r="E16" s="441"/>
      <c r="F16" s="254"/>
      <c r="G16" s="190"/>
    </row>
    <row r="17" spans="1:7" s="50" customFormat="1" ht="16.5" customHeight="1" x14ac:dyDescent="0.25">
      <c r="A17" s="69"/>
      <c r="B17" s="587"/>
      <c r="C17" s="512"/>
      <c r="D17" s="70"/>
      <c r="E17" s="441"/>
      <c r="F17" s="254"/>
      <c r="G17" s="190"/>
    </row>
    <row r="18" spans="1:7" s="50" customFormat="1" ht="26" customHeight="1" x14ac:dyDescent="0.25">
      <c r="A18" s="69">
        <f>A15+0.1</f>
        <v>4.7999999999999989</v>
      </c>
      <c r="B18" s="587"/>
      <c r="C18" s="513" t="s">
        <v>57</v>
      </c>
      <c r="D18" s="70" t="s">
        <v>46</v>
      </c>
      <c r="E18" s="441">
        <v>1000</v>
      </c>
      <c r="F18" s="134"/>
      <c r="G18" s="190">
        <f>+F18*$E18</f>
        <v>0</v>
      </c>
    </row>
    <row r="19" spans="1:7" s="50" customFormat="1" ht="26" customHeight="1" x14ac:dyDescent="0.25">
      <c r="A19" s="66">
        <f>A18+0.1</f>
        <v>4.8999999999999986</v>
      </c>
      <c r="B19" s="71"/>
      <c r="C19" s="514" t="s">
        <v>58</v>
      </c>
      <c r="D19" s="70" t="s">
        <v>46</v>
      </c>
      <c r="E19" s="441">
        <v>500</v>
      </c>
      <c r="F19" s="134"/>
      <c r="G19" s="190">
        <f>+F19*$E19</f>
        <v>0</v>
      </c>
    </row>
    <row r="20" spans="1:7" s="50" customFormat="1" ht="26" customHeight="1" x14ac:dyDescent="0.25">
      <c r="A20" s="140">
        <v>4.0999999999999996</v>
      </c>
      <c r="B20" s="71"/>
      <c r="C20" s="515" t="s">
        <v>59</v>
      </c>
      <c r="D20" s="70" t="s">
        <v>46</v>
      </c>
      <c r="E20" s="441">
        <v>200</v>
      </c>
      <c r="F20" s="134"/>
      <c r="G20" s="190">
        <f>+F20*$E20</f>
        <v>0</v>
      </c>
    </row>
    <row r="21" spans="1:7" s="50" customFormat="1" ht="26" customHeight="1" x14ac:dyDescent="0.25">
      <c r="A21" s="180">
        <f>+A20+0.01</f>
        <v>4.1099999999999994</v>
      </c>
      <c r="B21" s="181"/>
      <c r="C21" s="515" t="s">
        <v>60</v>
      </c>
      <c r="D21" s="62" t="s">
        <v>46</v>
      </c>
      <c r="E21" s="441">
        <v>600</v>
      </c>
      <c r="F21" s="134"/>
      <c r="G21" s="190">
        <f>+F21*$E21</f>
        <v>0</v>
      </c>
    </row>
    <row r="22" spans="1:7" s="50" customFormat="1" ht="93.5" customHeight="1" x14ac:dyDescent="0.25">
      <c r="A22" s="437">
        <f>A21+0.01</f>
        <v>4.1199999999999992</v>
      </c>
      <c r="B22" s="438" t="s">
        <v>188</v>
      </c>
      <c r="C22" s="516" t="s">
        <v>351</v>
      </c>
      <c r="D22" s="440" t="s">
        <v>46</v>
      </c>
      <c r="E22" s="441">
        <v>1100</v>
      </c>
      <c r="F22" s="442"/>
      <c r="G22" s="443">
        <f>+F22*$E22</f>
        <v>0</v>
      </c>
    </row>
    <row r="23" spans="1:7" s="50" customFormat="1" ht="39" customHeight="1" x14ac:dyDescent="0.25">
      <c r="A23" s="72"/>
      <c r="B23" s="73"/>
      <c r="C23" s="74"/>
      <c r="D23" s="75"/>
      <c r="E23" s="134"/>
      <c r="F23" s="134"/>
      <c r="G23" s="170"/>
    </row>
    <row r="24" spans="1:7" s="50" customFormat="1" ht="8.15" customHeight="1" thickBot="1" x14ac:dyDescent="0.3">
      <c r="A24" s="76"/>
      <c r="B24" s="71"/>
      <c r="C24" s="77"/>
      <c r="D24" s="62"/>
      <c r="E24" s="125"/>
      <c r="F24" s="125"/>
      <c r="G24" s="174"/>
    </row>
    <row r="25" spans="1:7" s="50" customFormat="1" ht="30" customHeight="1" thickBot="1" x14ac:dyDescent="0.35">
      <c r="A25" s="78"/>
      <c r="B25" s="79"/>
      <c r="C25" s="275" t="s">
        <v>67</v>
      </c>
      <c r="D25" s="424"/>
      <c r="E25" s="277"/>
      <c r="F25" s="425" t="s">
        <v>26</v>
      </c>
      <c r="G25" s="426">
        <f>SUM(G7:G24)</f>
        <v>0</v>
      </c>
    </row>
    <row r="26" spans="1:7" ht="21.75" customHeight="1" thickTop="1" x14ac:dyDescent="0.25"/>
  </sheetData>
  <mergeCells count="11">
    <mergeCell ref="D2:D3"/>
    <mergeCell ref="E2:E3"/>
    <mergeCell ref="F1:G1"/>
    <mergeCell ref="F2:F3"/>
    <mergeCell ref="G2:G3"/>
    <mergeCell ref="B16:B18"/>
    <mergeCell ref="C2:C3"/>
    <mergeCell ref="B5:C5"/>
    <mergeCell ref="B7:B9"/>
    <mergeCell ref="A2:A3"/>
    <mergeCell ref="B2:B3"/>
  </mergeCells>
  <phoneticPr fontId="0" type="noConversion"/>
  <printOptions horizontalCentered="1"/>
  <pageMargins left="0.74803149606299213" right="0.74803149606299213" top="0.98425196850393704" bottom="0.98425196850393704" header="0.51181102362204722" footer="0.51181102362204722"/>
  <pageSetup paperSize="9" orientation="portrait" horizontalDpi="4294967295" r:id="rId1"/>
  <headerFooter alignWithMargins="0">
    <oddHeader>&amp;LWS 6094 LOVU LANDFILL : DEVELOPMENT OF INFRASTRUCTURE &amp; CELL 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
  <sheetViews>
    <sheetView showGridLines="0" showZeros="0" topLeftCell="A17" zoomScaleNormal="100" workbookViewId="0">
      <selection activeCell="G19" sqref="A1:G19"/>
    </sheetView>
  </sheetViews>
  <sheetFormatPr defaultRowHeight="21.75" customHeight="1" x14ac:dyDescent="0.25"/>
  <cols>
    <col min="1" max="1" width="5.90625" customWidth="1"/>
    <col min="2" max="2" width="12.6328125" customWidth="1"/>
    <col min="3" max="3" width="43.453125" customWidth="1"/>
    <col min="4" max="4" width="5.6328125" customWidth="1"/>
    <col min="5" max="5" width="9.6328125" customWidth="1"/>
    <col min="6" max="6" width="11.6328125" customWidth="1"/>
    <col min="7" max="7" width="16.453125" style="172" customWidth="1"/>
  </cols>
  <sheetData>
    <row r="1" spans="1:7" ht="21.9" customHeight="1" thickTop="1" thickBot="1" x14ac:dyDescent="0.3">
      <c r="A1" s="244" t="s">
        <v>155</v>
      </c>
      <c r="B1" s="245"/>
      <c r="C1" s="245"/>
      <c r="D1" s="245"/>
      <c r="E1" s="246">
        <f>'Sec.1 Prov.1.29 - 1.42'!E1</f>
        <v>0</v>
      </c>
      <c r="F1" s="551"/>
      <c r="G1" s="580"/>
    </row>
    <row r="2" spans="1:7" s="120" customFormat="1" ht="12" customHeight="1" thickTop="1" x14ac:dyDescent="0.25">
      <c r="A2" s="558" t="s">
        <v>1</v>
      </c>
      <c r="B2" s="564" t="s">
        <v>2</v>
      </c>
      <c r="C2" s="560" t="s">
        <v>3</v>
      </c>
      <c r="D2" s="560" t="s">
        <v>4</v>
      </c>
      <c r="E2" s="600" t="s">
        <v>5</v>
      </c>
      <c r="F2" s="552" t="s">
        <v>6</v>
      </c>
      <c r="G2" s="554" t="s">
        <v>7</v>
      </c>
    </row>
    <row r="3" spans="1:7" s="120" customFormat="1" ht="12" customHeight="1" x14ac:dyDescent="0.25">
      <c r="A3" s="559"/>
      <c r="B3" s="565"/>
      <c r="C3" s="561"/>
      <c r="D3" s="561"/>
      <c r="E3" s="601"/>
      <c r="F3" s="553"/>
      <c r="G3" s="555"/>
    </row>
    <row r="4" spans="1:7" s="120" customFormat="1" ht="20.149999999999999" customHeight="1" x14ac:dyDescent="0.25">
      <c r="A4" s="202"/>
      <c r="B4" s="598" t="s">
        <v>62</v>
      </c>
      <c r="C4" s="599"/>
      <c r="D4" s="207"/>
      <c r="E4" s="247"/>
      <c r="F4" s="281"/>
      <c r="G4" s="203"/>
    </row>
    <row r="5" spans="1:7" ht="18.75" customHeight="1" x14ac:dyDescent="0.25">
      <c r="A5" s="15"/>
      <c r="B5" s="39"/>
      <c r="C5" s="248" t="s">
        <v>120</v>
      </c>
      <c r="D5" s="10"/>
      <c r="E5" s="65"/>
      <c r="F5" s="139"/>
      <c r="G5" s="170"/>
    </row>
    <row r="6" spans="1:7" ht="36.5" customHeight="1" x14ac:dyDescent="0.25">
      <c r="A6" s="84">
        <v>5.0999999999999996</v>
      </c>
      <c r="B6" s="39" t="s">
        <v>63</v>
      </c>
      <c r="C6" s="85" t="s">
        <v>146</v>
      </c>
      <c r="D6" s="10" t="s">
        <v>45</v>
      </c>
      <c r="E6" s="249">
        <v>60000</v>
      </c>
      <c r="F6" s="139"/>
      <c r="G6" s="190">
        <f>F6*$E6</f>
        <v>0</v>
      </c>
    </row>
    <row r="7" spans="1:7" s="120" customFormat="1" ht="21" customHeight="1" x14ac:dyDescent="0.25">
      <c r="A7" s="202"/>
      <c r="B7" s="242" t="s">
        <v>64</v>
      </c>
      <c r="C7" s="243" t="s">
        <v>65</v>
      </c>
      <c r="D7" s="207"/>
      <c r="E7" s="280"/>
      <c r="F7" s="282"/>
      <c r="G7" s="203"/>
    </row>
    <row r="8" spans="1:7" ht="61" customHeight="1" x14ac:dyDescent="0.25">
      <c r="A8" s="84">
        <f>+A6+0.1</f>
        <v>5.1999999999999993</v>
      </c>
      <c r="B8" s="239" t="s">
        <v>64</v>
      </c>
      <c r="C8" s="192" t="s">
        <v>251</v>
      </c>
      <c r="D8" s="11" t="s">
        <v>46</v>
      </c>
      <c r="E8" s="249">
        <v>3000</v>
      </c>
      <c r="F8" s="139"/>
      <c r="G8" s="190">
        <f t="shared" ref="G8:G18" si="0">F8*$E8</f>
        <v>0</v>
      </c>
    </row>
    <row r="9" spans="1:7" ht="70.5" customHeight="1" x14ac:dyDescent="0.25">
      <c r="A9" s="444">
        <f>A8+0.1</f>
        <v>5.2999999999999989</v>
      </c>
      <c r="B9" s="445" t="s">
        <v>64</v>
      </c>
      <c r="C9" s="446" t="s">
        <v>233</v>
      </c>
      <c r="D9" s="447" t="s">
        <v>46</v>
      </c>
      <c r="E9" s="448">
        <v>6300</v>
      </c>
      <c r="F9" s="345"/>
      <c r="G9" s="443">
        <f t="shared" si="0"/>
        <v>0</v>
      </c>
    </row>
    <row r="10" spans="1:7" ht="86" customHeight="1" x14ac:dyDescent="0.25">
      <c r="A10" s="444">
        <f t="shared" ref="A10:A15" si="1">A9+0.1</f>
        <v>5.3999999999999986</v>
      </c>
      <c r="B10" s="445" t="s">
        <v>64</v>
      </c>
      <c r="C10" s="446" t="s">
        <v>234</v>
      </c>
      <c r="D10" s="449" t="s">
        <v>46</v>
      </c>
      <c r="E10" s="448">
        <v>6300</v>
      </c>
      <c r="F10" s="345"/>
      <c r="G10" s="443">
        <f t="shared" si="0"/>
        <v>0</v>
      </c>
    </row>
    <row r="11" spans="1:7" ht="64.5" customHeight="1" x14ac:dyDescent="0.25">
      <c r="A11" s="444">
        <f t="shared" si="1"/>
        <v>5.4999999999999982</v>
      </c>
      <c r="B11" s="450" t="s">
        <v>64</v>
      </c>
      <c r="C11" s="446" t="s">
        <v>235</v>
      </c>
      <c r="D11" s="447" t="s">
        <v>46</v>
      </c>
      <c r="E11" s="448">
        <v>6000</v>
      </c>
      <c r="F11" s="345"/>
      <c r="G11" s="443">
        <f t="shared" si="0"/>
        <v>0</v>
      </c>
    </row>
    <row r="12" spans="1:7" ht="60.75" customHeight="1" x14ac:dyDescent="0.25">
      <c r="A12" s="444">
        <f t="shared" si="1"/>
        <v>5.5999999999999979</v>
      </c>
      <c r="B12" s="450" t="s">
        <v>64</v>
      </c>
      <c r="C12" s="446" t="s">
        <v>224</v>
      </c>
      <c r="D12" s="447" t="s">
        <v>46</v>
      </c>
      <c r="E12" s="448">
        <v>1000</v>
      </c>
      <c r="F12" s="345"/>
      <c r="G12" s="443">
        <f t="shared" si="0"/>
        <v>0</v>
      </c>
    </row>
    <row r="13" spans="1:7" ht="70.5" customHeight="1" x14ac:dyDescent="0.25">
      <c r="A13" s="444">
        <f t="shared" si="1"/>
        <v>5.6999999999999975</v>
      </c>
      <c r="B13" s="450" t="s">
        <v>64</v>
      </c>
      <c r="C13" s="446" t="s">
        <v>208</v>
      </c>
      <c r="D13" s="447" t="s">
        <v>46</v>
      </c>
      <c r="E13" s="448">
        <v>1050</v>
      </c>
      <c r="F13" s="345"/>
      <c r="G13" s="443">
        <f t="shared" si="0"/>
        <v>0</v>
      </c>
    </row>
    <row r="14" spans="1:7" ht="49.5" customHeight="1" x14ac:dyDescent="0.25">
      <c r="A14" s="444">
        <f>+A13+0.1</f>
        <v>5.7999999999999972</v>
      </c>
      <c r="B14" s="450" t="s">
        <v>64</v>
      </c>
      <c r="C14" s="446" t="s">
        <v>212</v>
      </c>
      <c r="D14" s="451" t="s">
        <v>46</v>
      </c>
      <c r="E14" s="448">
        <v>1600</v>
      </c>
      <c r="F14" s="345"/>
      <c r="G14" s="443">
        <f t="shared" si="0"/>
        <v>0</v>
      </c>
    </row>
    <row r="15" spans="1:7" ht="47" customHeight="1" x14ac:dyDescent="0.25">
      <c r="A15" s="444">
        <f t="shared" si="1"/>
        <v>5.8999999999999968</v>
      </c>
      <c r="B15" s="450" t="s">
        <v>64</v>
      </c>
      <c r="C15" s="446" t="s">
        <v>189</v>
      </c>
      <c r="D15" s="449" t="s">
        <v>46</v>
      </c>
      <c r="E15" s="448">
        <v>500</v>
      </c>
      <c r="F15" s="345"/>
      <c r="G15" s="443">
        <f t="shared" si="0"/>
        <v>0</v>
      </c>
    </row>
    <row r="16" spans="1:7" ht="60.5" customHeight="1" x14ac:dyDescent="0.25">
      <c r="A16" s="413">
        <v>5.0999999999999996</v>
      </c>
      <c r="B16" s="450" t="s">
        <v>64</v>
      </c>
      <c r="C16" s="446" t="s">
        <v>236</v>
      </c>
      <c r="D16" s="451" t="s">
        <v>46</v>
      </c>
      <c r="E16" s="448">
        <v>4000</v>
      </c>
      <c r="F16" s="345"/>
      <c r="G16" s="443">
        <f t="shared" si="0"/>
        <v>0</v>
      </c>
    </row>
    <row r="17" spans="1:7" ht="50" customHeight="1" x14ac:dyDescent="0.25">
      <c r="A17" s="413">
        <f>+A16+0.01</f>
        <v>5.1099999999999994</v>
      </c>
      <c r="B17" s="452" t="s">
        <v>123</v>
      </c>
      <c r="C17" s="439" t="s">
        <v>232</v>
      </c>
      <c r="D17" s="449" t="s">
        <v>46</v>
      </c>
      <c r="E17" s="448">
        <v>1200</v>
      </c>
      <c r="F17" s="345"/>
      <c r="G17" s="443">
        <f t="shared" si="0"/>
        <v>0</v>
      </c>
    </row>
    <row r="18" spans="1:7" ht="62.5" customHeight="1" thickBot="1" x14ac:dyDescent="0.3">
      <c r="A18" s="413">
        <f>+A17+0.01</f>
        <v>5.1199999999999992</v>
      </c>
      <c r="B18" s="453" t="s">
        <v>147</v>
      </c>
      <c r="C18" s="454" t="s">
        <v>167</v>
      </c>
      <c r="D18" s="449" t="s">
        <v>46</v>
      </c>
      <c r="E18" s="448">
        <v>1200</v>
      </c>
      <c r="F18" s="345"/>
      <c r="G18" s="443">
        <f t="shared" si="0"/>
        <v>0</v>
      </c>
    </row>
    <row r="19" spans="1:7" ht="28" customHeight="1" thickBot="1" x14ac:dyDescent="0.35">
      <c r="A19" s="89"/>
      <c r="B19" s="47"/>
      <c r="C19" s="275" t="s">
        <v>72</v>
      </c>
      <c r="D19" s="421"/>
      <c r="E19" s="422"/>
      <c r="F19" s="278" t="s">
        <v>26</v>
      </c>
      <c r="G19" s="426">
        <f>SUM(G5:G18)</f>
        <v>0</v>
      </c>
    </row>
    <row r="20" spans="1:7" ht="21.75" customHeight="1" thickTop="1" x14ac:dyDescent="0.25">
      <c r="E20" s="332"/>
      <c r="F20" s="222"/>
    </row>
  </sheetData>
  <mergeCells count="9">
    <mergeCell ref="F1:G1"/>
    <mergeCell ref="F2:F3"/>
    <mergeCell ref="G2:G3"/>
    <mergeCell ref="B4:C4"/>
    <mergeCell ref="A2:A3"/>
    <mergeCell ref="C2:C3"/>
    <mergeCell ref="D2:D3"/>
    <mergeCell ref="E2:E3"/>
    <mergeCell ref="B2:B3"/>
  </mergeCells>
  <phoneticPr fontId="0" type="noConversion"/>
  <printOptions horizontalCentered="1"/>
  <pageMargins left="0.74803149606299213" right="0.74803149606299213" top="0.78740157480314965" bottom="0.98425196850393704" header="0.39370078740157483" footer="0.51181102362204722"/>
  <pageSetup paperSize="9" scale="89" orientation="portrait" horizontalDpi="4294967295" r:id="rId1"/>
  <headerFooter alignWithMargins="0">
    <oddHeader>&amp;LWS 6094 LOVU LANDFILL : DEVELOPMENT OF INFRASTRUCTURE &amp; CELL 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6047-559D-455A-B86B-08C46A6D52DC}">
  <sheetPr>
    <pageSetUpPr fitToPage="1"/>
  </sheetPr>
  <dimension ref="A1:G23"/>
  <sheetViews>
    <sheetView showGridLines="0" showZeros="0" zoomScaleNormal="100" workbookViewId="0">
      <pane ySplit="3" topLeftCell="A4" activePane="bottomLeft" state="frozen"/>
      <selection pane="bottomLeft" activeCell="G21" sqref="A1:G21"/>
    </sheetView>
  </sheetViews>
  <sheetFormatPr defaultColWidth="8.6328125" defaultRowHeight="21.75" customHeight="1" x14ac:dyDescent="0.25"/>
  <cols>
    <col min="1" max="1" width="5.90625" style="350" customWidth="1"/>
    <col min="2" max="2" width="12.6328125" style="350" customWidth="1"/>
    <col min="3" max="3" width="43.453125" style="350" customWidth="1"/>
    <col min="4" max="4" width="5.6328125" style="350" customWidth="1"/>
    <col min="5" max="5" width="11.36328125" style="350" customWidth="1"/>
    <col min="6" max="6" width="12.36328125" style="350" customWidth="1"/>
    <col min="7" max="7" width="16.36328125" style="381" customWidth="1"/>
    <col min="8" max="16384" width="8.6328125" style="350"/>
  </cols>
  <sheetData>
    <row r="1" spans="1:7" ht="24.9" customHeight="1" thickTop="1" thickBot="1" x14ac:dyDescent="0.35">
      <c r="A1" s="347" t="s">
        <v>300</v>
      </c>
      <c r="B1" s="348"/>
      <c r="C1" s="348"/>
      <c r="D1" s="348"/>
      <c r="E1" s="349"/>
      <c r="F1" s="604"/>
      <c r="G1" s="605"/>
    </row>
    <row r="2" spans="1:7" s="351" customFormat="1" ht="12" customHeight="1" thickTop="1" x14ac:dyDescent="0.25">
      <c r="A2" s="606" t="s">
        <v>1</v>
      </c>
      <c r="B2" s="608" t="s">
        <v>2</v>
      </c>
      <c r="C2" s="610" t="s">
        <v>3</v>
      </c>
      <c r="D2" s="610" t="s">
        <v>4</v>
      </c>
      <c r="E2" s="612" t="s">
        <v>5</v>
      </c>
      <c r="F2" s="614" t="s">
        <v>6</v>
      </c>
      <c r="G2" s="602" t="s">
        <v>7</v>
      </c>
    </row>
    <row r="3" spans="1:7" s="351" customFormat="1" ht="12" customHeight="1" x14ac:dyDescent="0.25">
      <c r="A3" s="607"/>
      <c r="B3" s="609"/>
      <c r="C3" s="611"/>
      <c r="D3" s="611"/>
      <c r="E3" s="613"/>
      <c r="F3" s="615"/>
      <c r="G3" s="603"/>
    </row>
    <row r="4" spans="1:7" s="351" customFormat="1" ht="21" customHeight="1" x14ac:dyDescent="0.25">
      <c r="A4" s="352"/>
      <c r="B4" s="353" t="s">
        <v>263</v>
      </c>
      <c r="C4" s="354"/>
      <c r="D4" s="355"/>
      <c r="E4" s="356"/>
      <c r="F4" s="357"/>
      <c r="G4" s="358"/>
    </row>
    <row r="5" spans="1:7" ht="20.149999999999999" customHeight="1" x14ac:dyDescent="0.25">
      <c r="A5" s="359"/>
      <c r="B5" s="360"/>
      <c r="C5" s="336" t="s">
        <v>264</v>
      </c>
      <c r="D5" s="361"/>
      <c r="E5" s="362"/>
      <c r="F5" s="252"/>
      <c r="G5" s="363"/>
    </row>
    <row r="6" spans="1:7" ht="52" customHeight="1" x14ac:dyDescent="0.25">
      <c r="A6" s="364">
        <v>6.1</v>
      </c>
      <c r="B6" s="360" t="s">
        <v>265</v>
      </c>
      <c r="C6" s="517" t="s">
        <v>283</v>
      </c>
      <c r="D6" s="361" t="s">
        <v>46</v>
      </c>
      <c r="E6" s="362">
        <v>230</v>
      </c>
      <c r="F6" s="252"/>
      <c r="G6" s="365">
        <f>+F6*$E6</f>
        <v>0</v>
      </c>
    </row>
    <row r="7" spans="1:7" ht="21.9" customHeight="1" x14ac:dyDescent="0.25">
      <c r="A7" s="364"/>
      <c r="B7" s="360"/>
      <c r="C7" s="366" t="s">
        <v>284</v>
      </c>
      <c r="D7" s="361"/>
      <c r="E7" s="362"/>
      <c r="F7" s="252"/>
      <c r="G7" s="363"/>
    </row>
    <row r="8" spans="1:7" ht="21.9" customHeight="1" x14ac:dyDescent="0.25">
      <c r="A8" s="364">
        <f>A6+0.1</f>
        <v>6.1999999999999993</v>
      </c>
      <c r="B8" s="360" t="s">
        <v>266</v>
      </c>
      <c r="C8" s="517" t="s">
        <v>267</v>
      </c>
      <c r="D8" s="361" t="s">
        <v>45</v>
      </c>
      <c r="E8" s="362">
        <v>2000</v>
      </c>
      <c r="F8" s="252"/>
      <c r="G8" s="365">
        <f t="shared" ref="G8:G10" si="0">+F8*$E8</f>
        <v>0</v>
      </c>
    </row>
    <row r="9" spans="1:7" ht="21.9" customHeight="1" x14ac:dyDescent="0.25">
      <c r="A9" s="364">
        <f>A8+0.1</f>
        <v>6.2999999999999989</v>
      </c>
      <c r="B9" s="360" t="s">
        <v>268</v>
      </c>
      <c r="C9" s="517" t="s">
        <v>269</v>
      </c>
      <c r="D9" s="361" t="s">
        <v>45</v>
      </c>
      <c r="E9" s="362">
        <v>1000</v>
      </c>
      <c r="F9" s="252"/>
      <c r="G9" s="365">
        <f t="shared" si="0"/>
        <v>0</v>
      </c>
    </row>
    <row r="10" spans="1:7" ht="53" customHeight="1" x14ac:dyDescent="0.25">
      <c r="A10" s="364">
        <f>A9+0.1</f>
        <v>6.3999999999999986</v>
      </c>
      <c r="B10" s="360" t="s">
        <v>270</v>
      </c>
      <c r="C10" s="517" t="s">
        <v>307</v>
      </c>
      <c r="D10" s="361" t="s">
        <v>66</v>
      </c>
      <c r="E10" s="362">
        <v>100</v>
      </c>
      <c r="F10" s="252"/>
      <c r="G10" s="365">
        <f t="shared" si="0"/>
        <v>0</v>
      </c>
    </row>
    <row r="11" spans="1:7" ht="41.15" customHeight="1" x14ac:dyDescent="0.25">
      <c r="A11" s="364">
        <f>A10+0.1</f>
        <v>6.4999999999999982</v>
      </c>
      <c r="B11" s="360" t="s">
        <v>270</v>
      </c>
      <c r="C11" s="517" t="s">
        <v>308</v>
      </c>
      <c r="D11" s="361" t="s">
        <v>66</v>
      </c>
      <c r="E11" s="362">
        <v>50</v>
      </c>
      <c r="F11" s="252"/>
      <c r="G11" s="365">
        <f t="shared" ref="G11" si="1">+F11*$E11</f>
        <v>0</v>
      </c>
    </row>
    <row r="12" spans="1:7" ht="11" customHeight="1" x14ac:dyDescent="0.25">
      <c r="A12" s="364"/>
      <c r="B12" s="360"/>
      <c r="C12" s="396"/>
      <c r="D12" s="397"/>
      <c r="E12" s="362"/>
      <c r="F12" s="252"/>
      <c r="G12" s="365"/>
    </row>
    <row r="13" spans="1:7" ht="21.9" customHeight="1" x14ac:dyDescent="0.25">
      <c r="A13" s="398"/>
      <c r="B13" s="399" t="s">
        <v>271</v>
      </c>
      <c r="C13" s="400" t="s">
        <v>285</v>
      </c>
      <c r="D13" s="336"/>
      <c r="E13" s="401"/>
      <c r="F13" s="252"/>
      <c r="G13" s="363"/>
    </row>
    <row r="14" spans="1:7" ht="119" customHeight="1" x14ac:dyDescent="0.25">
      <c r="A14" s="398">
        <f>+A11+0.1</f>
        <v>6.5999999999999979</v>
      </c>
      <c r="B14" s="402" t="s">
        <v>331</v>
      </c>
      <c r="C14" s="517" t="s">
        <v>352</v>
      </c>
      <c r="D14" s="361" t="s">
        <v>47</v>
      </c>
      <c r="E14" s="403">
        <v>500</v>
      </c>
      <c r="F14" s="252"/>
      <c r="G14" s="365">
        <f>+F14*$E14</f>
        <v>0</v>
      </c>
    </row>
    <row r="15" spans="1:7" ht="137" customHeight="1" x14ac:dyDescent="0.25">
      <c r="A15" s="398"/>
      <c r="B15" s="402" t="s">
        <v>332</v>
      </c>
      <c r="C15" s="517" t="s">
        <v>353</v>
      </c>
      <c r="D15" s="361"/>
      <c r="E15" s="403"/>
      <c r="F15" s="252"/>
      <c r="G15" s="365"/>
    </row>
    <row r="16" spans="1:7" ht="44" customHeight="1" x14ac:dyDescent="0.25">
      <c r="A16" s="398">
        <f>+A14+0.1</f>
        <v>6.6999999999999975</v>
      </c>
      <c r="B16" s="402" t="s">
        <v>333</v>
      </c>
      <c r="C16" s="517" t="s">
        <v>324</v>
      </c>
      <c r="D16" s="361" t="s">
        <v>47</v>
      </c>
      <c r="E16" s="403">
        <v>200</v>
      </c>
      <c r="F16" s="252"/>
      <c r="G16" s="365">
        <f t="shared" ref="G16" si="2">+F16*$E16</f>
        <v>0</v>
      </c>
    </row>
    <row r="17" spans="1:7" ht="40.5" customHeight="1" x14ac:dyDescent="0.25">
      <c r="A17" s="398">
        <f>+A16+0.1</f>
        <v>6.7999999999999972</v>
      </c>
      <c r="B17" s="402" t="s">
        <v>334</v>
      </c>
      <c r="C17" s="340" t="s">
        <v>325</v>
      </c>
      <c r="D17" s="361" t="s">
        <v>45</v>
      </c>
      <c r="E17" s="403">
        <v>100</v>
      </c>
      <c r="F17" s="252"/>
      <c r="G17" s="365">
        <f t="shared" ref="G17:G18" si="3">+F17*$E17</f>
        <v>0</v>
      </c>
    </row>
    <row r="18" spans="1:7" ht="64.5" customHeight="1" x14ac:dyDescent="0.25">
      <c r="A18" s="398">
        <f>+A17+0.1</f>
        <v>6.8999999999999968</v>
      </c>
      <c r="B18" s="360" t="s">
        <v>335</v>
      </c>
      <c r="C18" s="340" t="s">
        <v>336</v>
      </c>
      <c r="D18" s="361" t="s">
        <v>46</v>
      </c>
      <c r="E18" s="362">
        <v>80</v>
      </c>
      <c r="F18" s="252"/>
      <c r="G18" s="365">
        <f t="shared" si="3"/>
        <v>0</v>
      </c>
    </row>
    <row r="19" spans="1:7" ht="33" customHeight="1" x14ac:dyDescent="0.25">
      <c r="A19" s="364"/>
      <c r="B19" s="360"/>
      <c r="C19" s="340"/>
      <c r="D19" s="361"/>
      <c r="E19" s="362"/>
      <c r="F19" s="252"/>
      <c r="G19" s="367"/>
    </row>
    <row r="20" spans="1:7" ht="8.15" customHeight="1" thickBot="1" x14ac:dyDescent="0.3">
      <c r="A20" s="368"/>
      <c r="B20" s="369"/>
      <c r="C20" s="370"/>
      <c r="D20" s="371"/>
      <c r="E20" s="372"/>
      <c r="F20" s="373"/>
      <c r="G20" s="374"/>
    </row>
    <row r="21" spans="1:7" ht="30" customHeight="1" thickBot="1" x14ac:dyDescent="0.3">
      <c r="A21" s="375"/>
      <c r="B21" s="376"/>
      <c r="C21" s="377" t="s">
        <v>79</v>
      </c>
      <c r="D21" s="376"/>
      <c r="E21" s="378"/>
      <c r="F21" s="379" t="s">
        <v>26</v>
      </c>
      <c r="G21" s="380">
        <f>SUM(G5:G20)</f>
        <v>0</v>
      </c>
    </row>
    <row r="22" spans="1:7" ht="21.75" customHeight="1" thickTop="1" x14ac:dyDescent="0.25"/>
    <row r="23" spans="1:7" ht="21.75" customHeight="1" x14ac:dyDescent="0.35">
      <c r="C23" s="382"/>
    </row>
  </sheetData>
  <mergeCells count="8">
    <mergeCell ref="G2:G3"/>
    <mergeCell ref="F1:G1"/>
    <mergeCell ref="A2:A3"/>
    <mergeCell ref="B2:B3"/>
    <mergeCell ref="C2:C3"/>
    <mergeCell ref="D2:D3"/>
    <mergeCell ref="E2:E3"/>
    <mergeCell ref="F2:F3"/>
  </mergeCells>
  <printOptions horizontalCentered="1"/>
  <pageMargins left="0.74803149606299213" right="0.74803149606299213" top="0.98425196850393704" bottom="0.98425196850393704" header="0.51181102362204722" footer="0.51181102362204722"/>
  <pageSetup paperSize="9" scale="96" orientation="portrait" horizontalDpi="4294967295" r:id="rId1"/>
  <headerFooter alignWithMargins="0">
    <oddHeader>&amp;LWS 6094 LOVU LANDFILL : DEVELOPMENT OF INFRASTRUCTURE &amp; CELL 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Tdr Summary</vt:lpstr>
      <vt:lpstr> Sec.1 Fixed Charge</vt:lpstr>
      <vt:lpstr> Sec.1Time Related 1.15 - 1.28</vt:lpstr>
      <vt:lpstr>Sec.1 Prov.1.29 - 1.42</vt:lpstr>
      <vt:lpstr> Sec.2 Site Clearance</vt:lpstr>
      <vt:lpstr>Sec.3 Earth Wks</vt:lpstr>
      <vt:lpstr>Sec.4 Earth Wks Pipes</vt:lpstr>
      <vt:lpstr>Sec.5 Earth Wks. Roads</vt:lpstr>
      <vt:lpstr>  Sec 6 Roads</vt:lpstr>
      <vt:lpstr>Sec.7 Gabions &amp; Pitching</vt:lpstr>
      <vt:lpstr>Sec.8 Conc.</vt:lpstr>
      <vt:lpstr>Sec.9 Sewers (1)</vt:lpstr>
      <vt:lpstr>Sec.9 Sewers (2)</vt:lpstr>
      <vt:lpstr>Sec.10 SWD</vt:lpstr>
      <vt:lpstr>Sec.11 Linings</vt:lpstr>
      <vt:lpstr>Sec.11 Dayworks</vt:lpstr>
      <vt:lpstr>Sheet2</vt:lpstr>
      <vt:lpstr>'  Sec 6 Roads'!Print_Area</vt:lpstr>
      <vt:lpstr>' Sec.1 Fixed Charge'!Print_Area</vt:lpstr>
      <vt:lpstr>' Sec.1Time Related 1.15 - 1.28'!Print_Area</vt:lpstr>
      <vt:lpstr>' Sec.2 Site Clearance'!Print_Area</vt:lpstr>
      <vt:lpstr>'Sec.1 Prov.1.29 - 1.42'!Print_Area</vt:lpstr>
      <vt:lpstr>'Sec.10 SWD'!Print_Area</vt:lpstr>
      <vt:lpstr>'Sec.11 Dayworks'!Print_Area</vt:lpstr>
      <vt:lpstr>'Sec.11 Linings'!Print_Area</vt:lpstr>
      <vt:lpstr>'Sec.3 Earth Wks'!Print_Area</vt:lpstr>
      <vt:lpstr>'Sec.4 Earth Wks Pipes'!Print_Area</vt:lpstr>
      <vt:lpstr>'Sec.5 Earth Wks. Roads'!Print_Area</vt:lpstr>
      <vt:lpstr>'Sec.7 Gabions &amp; Pitching'!Print_Area</vt:lpstr>
      <vt:lpstr>'Sec.8 Conc.'!Print_Area</vt:lpstr>
      <vt:lpstr>'Sec.9 Sewers (1)'!Print_Area</vt:lpstr>
      <vt:lpstr>'Sec.9 Sewers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Pass</dc:creator>
  <cp:lastModifiedBy>Ziphelele Goba</cp:lastModifiedBy>
  <cp:lastPrinted>2023-05-19T13:40:46Z</cp:lastPrinted>
  <dcterms:created xsi:type="dcterms:W3CDTF">2008-10-06T05:39:56Z</dcterms:created>
  <dcterms:modified xsi:type="dcterms:W3CDTF">2023-06-12T10:08:29Z</dcterms:modified>
</cp:coreProperties>
</file>