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Z:\KHFAIPF\Request for Proposals\NEW MHE RFP NOV 2023\1. Tender Pack\Version 3\"/>
    </mc:Choice>
  </mc:AlternateContent>
  <xr:revisionPtr revIDLastSave="0" documentId="8_{2BC909AA-19FC-4596-BA6C-9F6149F6305D}" xr6:coauthVersionLast="47" xr6:coauthVersionMax="47" xr10:uidLastSave="{00000000-0000-0000-0000-000000000000}"/>
  <bookViews>
    <workbookView xWindow="-110" yWindow="-110" windowWidth="19420" windowHeight="11500" firstSheet="4" activeTab="4" xr2:uid="{00000000-000D-0000-FFFF-FFFF00000000}"/>
  </bookViews>
  <sheets>
    <sheet name="Summary" sheetId="9" state="hidden" r:id="rId1"/>
    <sheet name="New Vehicle Cost" sheetId="6" state="hidden" r:id="rId2"/>
    <sheet name="S&amp;L Cost Input" sheetId="11" state="hidden" r:id="rId3"/>
    <sheet name="New Vehicle Input" sheetId="4" state="hidden" r:id="rId4"/>
    <sheet name="Instructions" sheetId="15" r:id="rId5"/>
    <sheet name="Summary MHE" sheetId="14" r:id="rId6"/>
    <sheet name="Pricing and Delivery Schedule" sheetId="12" r:id="rId7"/>
    <sheet name="Monthly Cost" sheetId="13" r:id="rId8"/>
    <sheet name="MHE Quantities" sheetId="7" r:id="rId9"/>
  </sheets>
  <definedNames>
    <definedName name="_xlnm.Print_Area" localSheetId="4">Instructions!$A$1:$K$34</definedName>
    <definedName name="_xlnm.Print_Area" localSheetId="8">'MHE Quantities'!$A$8:$L$54</definedName>
    <definedName name="_xlnm.Print_Area" localSheetId="1">'New Vehicle Cost'!$A$1:$D$90</definedName>
    <definedName name="_xlnm.Print_Area" localSheetId="3">'New Vehicle Input'!$A$1:$D$85</definedName>
    <definedName name="_xlnm.Print_Area" localSheetId="2">'S&amp;L Cost Input'!$A$1:$T$246</definedName>
    <definedName name="_xlnm.Print_Area" localSheetId="0">Summary!$A$1:$F$13</definedName>
    <definedName name="_xlnm.Print_Area" localSheetId="5">'Summary MHE'!$B$1:$G$13</definedName>
    <definedName name="_xlnm.Print_Titles" localSheetId="1">'New Vehicle Cost'!$2:$2</definedName>
    <definedName name="_xlnm.Print_Titles" localSheetId="3">'New Vehicle Input'!$A:$A,'New Vehicle Input'!$2:$2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4" i="7" l="1"/>
  <c r="F64" i="7"/>
  <c r="G64" i="7"/>
  <c r="H64" i="7"/>
  <c r="I64" i="7"/>
  <c r="J64" i="7"/>
  <c r="D64" i="7"/>
  <c r="E67" i="7"/>
  <c r="F67" i="7"/>
  <c r="G67" i="7"/>
  <c r="H67" i="7"/>
  <c r="I67" i="7"/>
  <c r="J67" i="7"/>
  <c r="D67" i="7"/>
  <c r="E66" i="7"/>
  <c r="F66" i="7"/>
  <c r="G66" i="7"/>
  <c r="H66" i="7"/>
  <c r="I66" i="7"/>
  <c r="J66" i="7"/>
  <c r="D66" i="7"/>
  <c r="D23" i="7" l="1"/>
  <c r="Q19" i="12"/>
  <c r="R19" i="12" s="1"/>
  <c r="S19" i="12" s="1"/>
  <c r="AC19" i="12" s="1"/>
  <c r="E20" i="7"/>
  <c r="F20" i="7"/>
  <c r="G20" i="7"/>
  <c r="H20" i="7"/>
  <c r="I20" i="7"/>
  <c r="J20" i="7"/>
  <c r="D20" i="7"/>
  <c r="E19" i="7"/>
  <c r="F19" i="7"/>
  <c r="G19" i="7"/>
  <c r="H19" i="7"/>
  <c r="I19" i="7"/>
  <c r="J19" i="7"/>
  <c r="D19" i="7"/>
  <c r="E18" i="7"/>
  <c r="F18" i="7"/>
  <c r="G18" i="7"/>
  <c r="H18" i="7"/>
  <c r="I18" i="7"/>
  <c r="J18" i="7"/>
  <c r="D18" i="7"/>
  <c r="E15" i="7"/>
  <c r="F15" i="7"/>
  <c r="G15" i="7"/>
  <c r="H15" i="7"/>
  <c r="I15" i="7"/>
  <c r="J15" i="7"/>
  <c r="D15" i="7"/>
  <c r="E13" i="7"/>
  <c r="F13" i="7"/>
  <c r="G13" i="7"/>
  <c r="H13" i="7"/>
  <c r="I13" i="7"/>
  <c r="J13" i="7"/>
  <c r="D13" i="7"/>
  <c r="F12" i="7"/>
  <c r="G12" i="7"/>
  <c r="H12" i="7"/>
  <c r="I12" i="7"/>
  <c r="J12" i="7"/>
  <c r="E12" i="7"/>
  <c r="D12" i="7"/>
  <c r="D26" i="7"/>
  <c r="Y72" i="12"/>
  <c r="Y71" i="12"/>
  <c r="Y70" i="12"/>
  <c r="Y69" i="12"/>
  <c r="Y52" i="12"/>
  <c r="Y51" i="12"/>
  <c r="Y49" i="12"/>
  <c r="Y48" i="12"/>
  <c r="Y47" i="12"/>
  <c r="Y46" i="12"/>
  <c r="Y25" i="12"/>
  <c r="Y24" i="12"/>
  <c r="Y23" i="12"/>
  <c r="Y22" i="12"/>
  <c r="Y21" i="12"/>
  <c r="Y20" i="12"/>
  <c r="Q11" i="12"/>
  <c r="AA77" i="12"/>
  <c r="AA76" i="12"/>
  <c r="AA75" i="12"/>
  <c r="AA72" i="12"/>
  <c r="AA71" i="12"/>
  <c r="AA70" i="12"/>
  <c r="AA52" i="12"/>
  <c r="AA51" i="12"/>
  <c r="AA47" i="12"/>
  <c r="AA46" i="12"/>
  <c r="AA45" i="12"/>
  <c r="AA25" i="12"/>
  <c r="AA24" i="12"/>
  <c r="AA23" i="12"/>
  <c r="AA22" i="12"/>
  <c r="C5" i="14"/>
  <c r="C4" i="14"/>
  <c r="B6" i="13"/>
  <c r="B5" i="13"/>
  <c r="C7" i="7"/>
  <c r="C5" i="7"/>
  <c r="C3" i="7"/>
  <c r="A5" i="12"/>
  <c r="A2" i="12"/>
  <c r="C2" i="14"/>
  <c r="B8" i="14"/>
  <c r="Q91" i="12"/>
  <c r="Y91" i="12" s="1"/>
  <c r="Q89" i="12"/>
  <c r="Y89" i="12" s="1"/>
  <c r="Q87" i="12"/>
  <c r="R87" i="12" s="1"/>
  <c r="S87" i="12" s="1"/>
  <c r="AC87" i="12" s="1"/>
  <c r="Q85" i="12"/>
  <c r="R85" i="12" s="1"/>
  <c r="S85" i="12" s="1"/>
  <c r="AC85" i="12" s="1"/>
  <c r="Q83" i="12"/>
  <c r="R83" i="12" s="1"/>
  <c r="S83" i="12" s="1"/>
  <c r="Q81" i="12"/>
  <c r="R81" i="12" s="1"/>
  <c r="S81" i="12" s="1"/>
  <c r="AA81" i="12" s="1"/>
  <c r="Q80" i="12"/>
  <c r="R80" i="12" s="1"/>
  <c r="S80" i="12" s="1"/>
  <c r="AA80" i="12" s="1"/>
  <c r="Q79" i="12"/>
  <c r="R79" i="12" s="1"/>
  <c r="S79" i="12" s="1"/>
  <c r="AA79" i="12" s="1"/>
  <c r="Q78" i="12"/>
  <c r="R78" i="12" s="1"/>
  <c r="S78" i="12" s="1"/>
  <c r="AA78" i="12" s="1"/>
  <c r="Q77" i="12"/>
  <c r="R77" i="12" s="1"/>
  <c r="S77" i="12" s="1"/>
  <c r="Q76" i="12"/>
  <c r="R76" i="12" s="1"/>
  <c r="S76" i="12" s="1"/>
  <c r="Q75" i="12"/>
  <c r="R75" i="12" s="1"/>
  <c r="S75" i="12" s="1"/>
  <c r="AC75" i="12" s="1"/>
  <c r="Q73" i="12"/>
  <c r="R73" i="12" s="1"/>
  <c r="S73" i="12" s="1"/>
  <c r="AA73" i="12" s="1"/>
  <c r="Q72" i="12"/>
  <c r="R72" i="12" s="1"/>
  <c r="S72" i="12" s="1"/>
  <c r="Q71" i="12"/>
  <c r="R71" i="12" s="1"/>
  <c r="S71" i="12" s="1"/>
  <c r="Q70" i="12"/>
  <c r="R70" i="12" s="1"/>
  <c r="S70" i="12" s="1"/>
  <c r="Q69" i="12"/>
  <c r="R69" i="12" s="1"/>
  <c r="S69" i="12" s="1"/>
  <c r="AA69" i="12" s="1"/>
  <c r="Q68" i="12"/>
  <c r="R68" i="12" s="1"/>
  <c r="S68" i="12" s="1"/>
  <c r="AA68" i="12" s="1"/>
  <c r="Q67" i="12"/>
  <c r="R67" i="12" s="1"/>
  <c r="S67" i="12" s="1"/>
  <c r="AC67" i="12" s="1"/>
  <c r="Q65" i="12"/>
  <c r="R65" i="12" s="1"/>
  <c r="S65" i="12" s="1"/>
  <c r="AA65" i="12" s="1"/>
  <c r="Q64" i="12"/>
  <c r="R64" i="12" s="1"/>
  <c r="S64" i="12" s="1"/>
  <c r="AA64" i="12" s="1"/>
  <c r="Q63" i="12"/>
  <c r="R63" i="12" s="1"/>
  <c r="S63" i="12" s="1"/>
  <c r="AA63" i="12" s="1"/>
  <c r="Q62" i="12"/>
  <c r="R62" i="12" s="1"/>
  <c r="S62" i="12" s="1"/>
  <c r="AA62" i="12" s="1"/>
  <c r="Q61" i="12"/>
  <c r="R61" i="12" s="1"/>
  <c r="S61" i="12" s="1"/>
  <c r="AA61" i="12" s="1"/>
  <c r="Q60" i="12"/>
  <c r="R60" i="12" s="1"/>
  <c r="S60" i="12" s="1"/>
  <c r="AA60" i="12" s="1"/>
  <c r="Q59" i="12"/>
  <c r="R59" i="12" s="1"/>
  <c r="S59" i="12" s="1"/>
  <c r="AC59" i="12" s="1"/>
  <c r="Q57" i="12"/>
  <c r="R57" i="12" s="1"/>
  <c r="S57" i="12" s="1"/>
  <c r="AA57" i="12" s="1"/>
  <c r="Q56" i="12"/>
  <c r="R56" i="12" s="1"/>
  <c r="S56" i="12" s="1"/>
  <c r="AA56" i="12" s="1"/>
  <c r="Q55" i="12"/>
  <c r="R55" i="12" s="1"/>
  <c r="S55" i="12" s="1"/>
  <c r="AA55" i="12" s="1"/>
  <c r="Q54" i="12"/>
  <c r="R54" i="12" s="1"/>
  <c r="S54" i="12" s="1"/>
  <c r="AA54" i="12" s="1"/>
  <c r="Q53" i="12"/>
  <c r="R53" i="12" s="1"/>
  <c r="S53" i="12" s="1"/>
  <c r="AA53" i="12" s="1"/>
  <c r="Q52" i="12"/>
  <c r="R52" i="12" s="1"/>
  <c r="S52" i="12" s="1"/>
  <c r="Q51" i="12"/>
  <c r="R51" i="12" s="1"/>
  <c r="S51" i="12" s="1"/>
  <c r="AC51" i="12" s="1"/>
  <c r="Q49" i="12"/>
  <c r="Q48" i="12"/>
  <c r="Q47" i="12"/>
  <c r="R47" i="12" s="1"/>
  <c r="S47" i="12" s="1"/>
  <c r="Q46" i="12"/>
  <c r="R46" i="12" s="1"/>
  <c r="S46" i="12" s="1"/>
  <c r="Q45" i="12"/>
  <c r="R45" i="12" s="1"/>
  <c r="S45" i="12" s="1"/>
  <c r="Q44" i="12"/>
  <c r="R44" i="12" s="1"/>
  <c r="S44" i="12" s="1"/>
  <c r="AA44" i="12" s="1"/>
  <c r="Q43" i="12"/>
  <c r="R43" i="12" s="1"/>
  <c r="S43" i="12" s="1"/>
  <c r="AC43" i="12" s="1"/>
  <c r="Q41" i="12"/>
  <c r="R41" i="12" s="1"/>
  <c r="S41" i="12" s="1"/>
  <c r="AA41" i="12" s="1"/>
  <c r="Q40" i="12"/>
  <c r="R40" i="12" s="1"/>
  <c r="S40" i="12" s="1"/>
  <c r="AA40" i="12" s="1"/>
  <c r="Q39" i="12"/>
  <c r="R39" i="12" s="1"/>
  <c r="S39" i="12" s="1"/>
  <c r="AA39" i="12" s="1"/>
  <c r="Q38" i="12"/>
  <c r="R38" i="12" s="1"/>
  <c r="S38" i="12" s="1"/>
  <c r="AA38" i="12" s="1"/>
  <c r="Q37" i="12"/>
  <c r="R37" i="12" s="1"/>
  <c r="S37" i="12" s="1"/>
  <c r="AA37" i="12" s="1"/>
  <c r="Q36" i="12"/>
  <c r="R36" i="12" s="1"/>
  <c r="S36" i="12" s="1"/>
  <c r="AA36" i="12" s="1"/>
  <c r="Q35" i="12"/>
  <c r="R35" i="12" s="1"/>
  <c r="S35" i="12" s="1"/>
  <c r="AC35" i="12" s="1"/>
  <c r="Q33" i="12"/>
  <c r="R33" i="12" s="1"/>
  <c r="S33" i="12" s="1"/>
  <c r="AA33" i="12" s="1"/>
  <c r="Q32" i="12"/>
  <c r="R32" i="12" s="1"/>
  <c r="S32" i="12" s="1"/>
  <c r="AA32" i="12" s="1"/>
  <c r="Q31" i="12"/>
  <c r="R31" i="12" s="1"/>
  <c r="S31" i="12" s="1"/>
  <c r="AA31" i="12" s="1"/>
  <c r="Q30" i="12"/>
  <c r="R30" i="12" s="1"/>
  <c r="S30" i="12" s="1"/>
  <c r="AA30" i="12" s="1"/>
  <c r="Q29" i="12"/>
  <c r="R29" i="12" s="1"/>
  <c r="S29" i="12" s="1"/>
  <c r="AA29" i="12" s="1"/>
  <c r="Q28" i="12"/>
  <c r="R28" i="12" s="1"/>
  <c r="S28" i="12" s="1"/>
  <c r="AA28" i="12" s="1"/>
  <c r="Q27" i="12"/>
  <c r="R27" i="12" s="1"/>
  <c r="S27" i="12" s="1"/>
  <c r="AC27" i="12" s="1"/>
  <c r="Q25" i="12"/>
  <c r="R25" i="12" s="1"/>
  <c r="S25" i="12" s="1"/>
  <c r="Q24" i="12"/>
  <c r="R24" i="12" s="1"/>
  <c r="S24" i="12" s="1"/>
  <c r="Q23" i="12"/>
  <c r="R23" i="12" s="1"/>
  <c r="S23" i="12" s="1"/>
  <c r="Q22" i="12"/>
  <c r="R22" i="12" s="1"/>
  <c r="S22" i="12" s="1"/>
  <c r="Q21" i="12"/>
  <c r="R21" i="12" s="1"/>
  <c r="S21" i="12" s="1"/>
  <c r="AA21" i="12" s="1"/>
  <c r="Q20" i="12"/>
  <c r="R20" i="12" s="1"/>
  <c r="S20" i="12" s="1"/>
  <c r="AA20" i="12" s="1"/>
  <c r="R49" i="12"/>
  <c r="S49" i="12" s="1"/>
  <c r="AA49" i="12" s="1"/>
  <c r="R48" i="12"/>
  <c r="S48" i="12" s="1"/>
  <c r="AA48" i="12" s="1"/>
  <c r="Y27" i="12" l="1"/>
  <c r="AA27" i="12"/>
  <c r="Y19" i="12"/>
  <c r="Y53" i="12"/>
  <c r="Y54" i="12"/>
  <c r="Y55" i="12"/>
  <c r="Y56" i="12"/>
  <c r="Y28" i="12"/>
  <c r="R89" i="12"/>
  <c r="S89" i="12" s="1"/>
  <c r="AC89" i="12" s="1"/>
  <c r="R91" i="12"/>
  <c r="S91" i="12" s="1"/>
  <c r="AC91" i="12" s="1"/>
  <c r="Y73" i="12"/>
  <c r="Y75" i="12"/>
  <c r="Y76" i="12"/>
  <c r="Y29" i="12"/>
  <c r="Y77" i="12"/>
  <c r="Y30" i="12"/>
  <c r="Y78" i="12"/>
  <c r="Y31" i="12"/>
  <c r="Y79" i="12"/>
  <c r="Y44" i="12"/>
  <c r="Y80" i="12"/>
  <c r="Y45" i="12"/>
  <c r="Y81" i="12"/>
  <c r="AC83" i="12"/>
  <c r="AA83" i="12"/>
  <c r="Y32" i="12"/>
  <c r="Y57" i="12"/>
  <c r="Y33" i="12"/>
  <c r="Y59" i="12"/>
  <c r="Y35" i="12"/>
  <c r="Y62" i="12"/>
  <c r="AA85" i="12"/>
  <c r="Y38" i="12"/>
  <c r="Y63" i="12"/>
  <c r="Y83" i="12"/>
  <c r="AA59" i="12"/>
  <c r="Y37" i="12"/>
  <c r="Y39" i="12"/>
  <c r="Y64" i="12"/>
  <c r="Y85" i="12"/>
  <c r="AA35" i="12"/>
  <c r="Y60" i="12"/>
  <c r="Y36" i="12"/>
  <c r="Y61" i="12"/>
  <c r="AA87" i="12"/>
  <c r="AA67" i="12"/>
  <c r="AA89" i="12"/>
  <c r="Y40" i="12"/>
  <c r="Y65" i="12"/>
  <c r="Y87" i="12"/>
  <c r="AA43" i="12"/>
  <c r="Y41" i="12"/>
  <c r="Y67" i="12"/>
  <c r="AA19" i="12"/>
  <c r="Y43" i="12"/>
  <c r="Y68" i="12"/>
  <c r="Q12" i="12"/>
  <c r="Y12" i="12" s="1"/>
  <c r="Q13" i="12"/>
  <c r="Y13" i="12" s="1"/>
  <c r="Q14" i="12"/>
  <c r="R14" i="12" s="1"/>
  <c r="Q15" i="12"/>
  <c r="Y15" i="12" s="1"/>
  <c r="Q16" i="12"/>
  <c r="R16" i="12" s="1"/>
  <c r="S16" i="12" s="1"/>
  <c r="AA16" i="12" s="1"/>
  <c r="Q17" i="12"/>
  <c r="Y17" i="12" s="1"/>
  <c r="R11" i="12"/>
  <c r="AA91" i="12" l="1"/>
  <c r="Y14" i="12"/>
  <c r="Y16" i="12"/>
  <c r="S14" i="12"/>
  <c r="AA14" i="12" s="1"/>
  <c r="R17" i="12"/>
  <c r="S17" i="12" s="1"/>
  <c r="AA17" i="12" s="1"/>
  <c r="R12" i="12"/>
  <c r="R15" i="12"/>
  <c r="S15" i="12" s="1"/>
  <c r="AA15" i="12" s="1"/>
  <c r="R13" i="12"/>
  <c r="S13" i="12" s="1"/>
  <c r="AA13" i="12" s="1"/>
  <c r="S12" i="12"/>
  <c r="AA12" i="12" s="1"/>
  <c r="S11" i="12"/>
  <c r="Y11" i="12"/>
  <c r="AA11" i="12" l="1"/>
  <c r="AC11" i="12"/>
  <c r="C12" i="7" l="1"/>
  <c r="C13" i="7"/>
  <c r="C14" i="7"/>
  <c r="C15" i="7"/>
  <c r="C16" i="7"/>
  <c r="C17" i="7"/>
  <c r="C18" i="7"/>
  <c r="C19" i="7"/>
  <c r="C20" i="7"/>
  <c r="M76" i="7"/>
  <c r="M75" i="7"/>
  <c r="M74" i="7"/>
  <c r="M73" i="7"/>
  <c r="M72" i="7"/>
  <c r="A90" i="12"/>
  <c r="A88" i="12"/>
  <c r="A86" i="12"/>
  <c r="A84" i="12"/>
  <c r="A82" i="12"/>
  <c r="B74" i="13"/>
  <c r="B66" i="13"/>
  <c r="B58" i="13"/>
  <c r="B50" i="13"/>
  <c r="B42" i="13"/>
  <c r="B34" i="13"/>
  <c r="B26" i="13"/>
  <c r="B18" i="13"/>
  <c r="B10" i="13"/>
  <c r="A50" i="12"/>
  <c r="A42" i="12"/>
  <c r="A34" i="12"/>
  <c r="A26" i="12"/>
  <c r="A18" i="12"/>
  <c r="A10" i="12"/>
  <c r="A74" i="12"/>
  <c r="A66" i="12"/>
  <c r="A58" i="12"/>
  <c r="C27" i="7"/>
  <c r="C26" i="7"/>
  <c r="C25" i="7"/>
  <c r="C24" i="7"/>
  <c r="C23" i="7"/>
  <c r="B69" i="7"/>
  <c r="B68" i="7"/>
  <c r="B66" i="7"/>
  <c r="B67" i="7"/>
  <c r="M67" i="7" s="1"/>
  <c r="B63" i="7"/>
  <c r="B64" i="7"/>
  <c r="M64" i="7" s="1"/>
  <c r="M66" i="7" l="1"/>
  <c r="M68" i="7"/>
  <c r="M69" i="7"/>
  <c r="B62" i="7"/>
  <c r="B27" i="7"/>
  <c r="D27" i="7" s="1"/>
  <c r="B26" i="7"/>
  <c r="B25" i="7"/>
  <c r="D25" i="7" s="1"/>
  <c r="B24" i="7"/>
  <c r="D24" i="7" s="1"/>
  <c r="B23" i="7"/>
  <c r="B19" i="7"/>
  <c r="B18" i="7"/>
  <c r="B17" i="7"/>
  <c r="B16" i="7"/>
  <c r="B70" i="7"/>
  <c r="B20" i="7" s="1"/>
  <c r="F17" i="7" l="1"/>
  <c r="I17" i="7"/>
  <c r="D17" i="7"/>
  <c r="E17" i="7"/>
  <c r="H17" i="7"/>
  <c r="J17" i="7"/>
  <c r="G17" i="7"/>
  <c r="E16" i="7"/>
  <c r="I16" i="7"/>
  <c r="J16" i="7"/>
  <c r="D16" i="7"/>
  <c r="G16" i="7"/>
  <c r="H16" i="7"/>
  <c r="F16" i="7"/>
  <c r="M70" i="7"/>
  <c r="B12" i="7"/>
  <c r="M62" i="7"/>
  <c r="M63" i="7" l="1"/>
  <c r="B13" i="7"/>
  <c r="C92" i="13"/>
  <c r="C90" i="13"/>
  <c r="C88" i="13"/>
  <c r="C86" i="13"/>
  <c r="C84" i="13"/>
  <c r="L24" i="7" l="1"/>
  <c r="E86" i="13" s="1"/>
  <c r="L25" i="7"/>
  <c r="E88" i="13" s="1"/>
  <c r="L26" i="7"/>
  <c r="E90" i="13" s="1"/>
  <c r="L27" i="7"/>
  <c r="E92" i="13" s="1"/>
  <c r="L23" i="7"/>
  <c r="E84" i="13" s="1"/>
  <c r="K27" i="7"/>
  <c r="D92" i="13" s="1"/>
  <c r="K24" i="7"/>
  <c r="D86" i="13" s="1"/>
  <c r="K25" i="7"/>
  <c r="D88" i="13" s="1"/>
  <c r="K26" i="7"/>
  <c r="D90" i="13" s="1"/>
  <c r="K23" i="7"/>
  <c r="D84" i="13" s="1"/>
  <c r="L13" i="7"/>
  <c r="E19" i="13" s="1"/>
  <c r="L14" i="7"/>
  <c r="E27" i="13" s="1"/>
  <c r="L15" i="7"/>
  <c r="E35" i="13" s="1"/>
  <c r="L16" i="7"/>
  <c r="E43" i="13" s="1"/>
  <c r="L17" i="7"/>
  <c r="E51" i="13" s="1"/>
  <c r="L18" i="7"/>
  <c r="E59" i="13" s="1"/>
  <c r="L19" i="7"/>
  <c r="E67" i="13" s="1"/>
  <c r="L20" i="7"/>
  <c r="E75" i="13" s="1"/>
  <c r="L12" i="7"/>
  <c r="E11" i="13" s="1"/>
  <c r="K20" i="7"/>
  <c r="K13" i="7"/>
  <c r="K14" i="7"/>
  <c r="K15" i="7"/>
  <c r="K16" i="7"/>
  <c r="K17" i="7"/>
  <c r="K18" i="7"/>
  <c r="K19" i="7"/>
  <c r="K12" i="7"/>
  <c r="E94" i="13" l="1"/>
  <c r="E8" i="14" s="1"/>
  <c r="M20" i="7" l="1"/>
  <c r="C75" i="13"/>
  <c r="D75" i="13"/>
  <c r="M12" i="7" l="1"/>
  <c r="C11" i="13"/>
  <c r="D51" i="13"/>
  <c r="D67" i="13"/>
  <c r="D43" i="13"/>
  <c r="D19" i="13"/>
  <c r="D59" i="13"/>
  <c r="C59" i="13"/>
  <c r="M18" i="7"/>
  <c r="D11" i="13"/>
  <c r="C51" i="13"/>
  <c r="M17" i="7"/>
  <c r="C43" i="13"/>
  <c r="M16" i="7"/>
  <c r="C67" i="13"/>
  <c r="M19" i="7"/>
  <c r="C19" i="13"/>
  <c r="M13" i="7"/>
  <c r="B65" i="7"/>
  <c r="B14" i="7" l="1"/>
  <c r="B15" i="7"/>
  <c r="M65" i="7"/>
  <c r="S245" i="11"/>
  <c r="C8" i="9" s="1"/>
  <c r="R245" i="11"/>
  <c r="C7" i="9" s="1"/>
  <c r="I14" i="7" l="1"/>
  <c r="D14" i="7"/>
  <c r="J14" i="7"/>
  <c r="E14" i="7"/>
  <c r="F14" i="7"/>
  <c r="G14" i="7"/>
  <c r="H14" i="7"/>
  <c r="D84" i="6"/>
  <c r="C84" i="6"/>
  <c r="B84" i="6"/>
  <c r="D82" i="6"/>
  <c r="C82" i="6"/>
  <c r="B82" i="6"/>
  <c r="D80" i="6"/>
  <c r="C80" i="6"/>
  <c r="B80" i="6"/>
  <c r="D78" i="6"/>
  <c r="C78" i="6"/>
  <c r="B78" i="6"/>
  <c r="D76" i="6"/>
  <c r="C76" i="6"/>
  <c r="B76" i="6"/>
  <c r="D68" i="6"/>
  <c r="C68" i="6"/>
  <c r="B68" i="6"/>
  <c r="D60" i="6"/>
  <c r="C60" i="6"/>
  <c r="B60" i="6"/>
  <c r="D52" i="6"/>
  <c r="C52" i="6"/>
  <c r="B52" i="6"/>
  <c r="D44" i="6"/>
  <c r="C44" i="6"/>
  <c r="B44" i="6"/>
  <c r="D36" i="6"/>
  <c r="C36" i="6"/>
  <c r="B36" i="6"/>
  <c r="D28" i="6"/>
  <c r="D20" i="6"/>
  <c r="D12" i="6"/>
  <c r="C12" i="6"/>
  <c r="B12" i="6"/>
  <c r="D4" i="6"/>
  <c r="C4" i="6"/>
  <c r="B4" i="6"/>
  <c r="B28" i="6" l="1"/>
  <c r="B20" i="6"/>
  <c r="C28" i="6"/>
  <c r="D27" i="13"/>
  <c r="C27" i="13"/>
  <c r="M14" i="7"/>
  <c r="D35" i="13"/>
  <c r="C35" i="13"/>
  <c r="M15" i="7"/>
  <c r="C20" i="6"/>
  <c r="D87" i="6"/>
  <c r="C94" i="13" l="1"/>
  <c r="C8" i="14" s="1"/>
  <c r="D94" i="13"/>
  <c r="D8" i="14" s="1"/>
  <c r="B87" i="6"/>
  <c r="C87" i="6"/>
  <c r="B8" i="9"/>
  <c r="D8" i="9" s="1"/>
  <c r="B89" i="6" l="1"/>
  <c r="B7" i="9" s="1"/>
  <c r="D7" i="9" s="1"/>
  <c r="E8" i="9" s="1"/>
  <c r="F8" i="14"/>
  <c r="E7"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Mpho Malapisi</author>
  </authors>
  <commentList>
    <comment ref="G193" authorId="0" shapeId="0" xr:uid="{00000000-0006-0000-0200-000001000000}">
      <text>
        <r>
          <rPr>
            <b/>
            <sz val="9"/>
            <color indexed="81"/>
            <rFont val="Tahoma"/>
            <family val="2"/>
          </rPr>
          <t>Mpho Malapisi:</t>
        </r>
        <r>
          <rPr>
            <sz val="9"/>
            <color indexed="81"/>
            <rFont val="Tahoma"/>
            <family val="2"/>
          </rPr>
          <t xml:space="preserve">
DUPLICATE ORDER NUMBER, FIRST ORDER IS FOR A FORKLIFT.</t>
        </r>
      </text>
    </comment>
  </commentList>
</comments>
</file>

<file path=xl/sharedStrings.xml><?xml version="1.0" encoding="utf-8"?>
<sst xmlns="http://schemas.openxmlformats.org/spreadsheetml/2006/main" count="3536" uniqueCount="800">
  <si>
    <t>Category</t>
  </si>
  <si>
    <t>Monthly Total FML Rental</t>
  </si>
  <si>
    <t>Short Term Rental cost (monthly rate)</t>
  </si>
  <si>
    <t>Monthly Managed Maintenance Fee (for anyTransnet owned vehicles)</t>
  </si>
  <si>
    <t>HCV</t>
  </si>
  <si>
    <t>Forklift &lt;= 3.5 Ton</t>
  </si>
  <si>
    <t>60 hr/month</t>
  </si>
  <si>
    <t>80 hr/month</t>
  </si>
  <si>
    <t>120 hr/month</t>
  </si>
  <si>
    <t>3.5 Ton &lt;Forklift &lt;= 7 Ton</t>
  </si>
  <si>
    <t xml:space="preserve"> 7 Ton &lt;Forklift &lt;= 10 Ton</t>
  </si>
  <si>
    <t xml:space="preserve"> 25 Ton &lt;Forklift &lt;= 45 Ton</t>
  </si>
  <si>
    <t>Front End Loader</t>
  </si>
  <si>
    <t>Reach Stacker</t>
  </si>
  <si>
    <t>Terminal Tractor</t>
  </si>
  <si>
    <t>Trailer  - Industrial Type (One ton)</t>
  </si>
  <si>
    <t>Fixed Rate</t>
  </si>
  <si>
    <t xml:space="preserve">Trailer - Industrial Type (Two ton) </t>
  </si>
  <si>
    <t xml:space="preserve">Trailer Light (Luggage trailers) </t>
  </si>
  <si>
    <t xml:space="preserve">Trailer Medium 1 and 2 axels (+10 Ton, flat bed) </t>
  </si>
  <si>
    <t>Trialer Heavy duty 3 and 4 axels (+10 Ton, flat bed)</t>
  </si>
  <si>
    <t>Weighted Average Price</t>
  </si>
  <si>
    <t>Bus (&gt; 23 &lt;= 40 Seater)</t>
  </si>
  <si>
    <t>Bus (&gt; 16 &lt;= 23 Seater)</t>
  </si>
  <si>
    <t>Buses</t>
  </si>
  <si>
    <t>Heavy Truck &gt; 7 &lt;= 10T</t>
  </si>
  <si>
    <t>Medium Truck &gt; 4 or &lt;= 7T</t>
  </si>
  <si>
    <t>Light Truck &lt;= 4T</t>
  </si>
  <si>
    <t>Trucks</t>
  </si>
  <si>
    <t>Vehicle category</t>
  </si>
  <si>
    <t>% weighting per vehicle type in the category</t>
  </si>
  <si>
    <t>Trailer Light</t>
  </si>
  <si>
    <t>Montly rental</t>
  </si>
  <si>
    <t>Trailers</t>
  </si>
  <si>
    <t>MM</t>
  </si>
  <si>
    <t>STR</t>
  </si>
  <si>
    <t>Trailer Heavy duty 3 and 4 axels (+10 Ton, flat bed)</t>
  </si>
  <si>
    <t>Truck tractors &gt; 14T</t>
  </si>
  <si>
    <t>Trailer one ton (industrial type)</t>
  </si>
  <si>
    <t>Trailer two ton (industrial type)</t>
  </si>
  <si>
    <t>Trailer Medium 1 and 2 axel (+10 ton, flat bed)</t>
  </si>
  <si>
    <t>Trailer Medium 3 and 4 axel (+10 ton, flat bed)</t>
  </si>
  <si>
    <t>Heavy Truck &gt; 10 &lt;= 14T</t>
  </si>
  <si>
    <t>10 Ton &lt;Forklift &lt;= 15 Ton</t>
  </si>
  <si>
    <t>15 Ton &lt;Forklift &lt;= 25 Ton</t>
  </si>
  <si>
    <t xml:space="preserve"> </t>
  </si>
  <si>
    <t>100 hr/month</t>
  </si>
  <si>
    <t>MHE</t>
  </si>
  <si>
    <t>200 hr/month</t>
  </si>
  <si>
    <t>250 hr/month</t>
  </si>
  <si>
    <t>300 hr/month</t>
  </si>
  <si>
    <t>MAKE</t>
  </si>
  <si>
    <t>MODEL</t>
  </si>
  <si>
    <t>Type of Vehicle</t>
  </si>
  <si>
    <t>Settlement Value</t>
  </si>
  <si>
    <t>VIN NO</t>
  </si>
  <si>
    <t>DATE DELIVERED</t>
  </si>
  <si>
    <t>QUOTE NUMBER</t>
  </si>
  <si>
    <t>OD</t>
  </si>
  <si>
    <t>BUS UNIT</t>
  </si>
  <si>
    <t>LOCATION</t>
  </si>
  <si>
    <t>Tracking</t>
  </si>
  <si>
    <t>Service Intervals</t>
  </si>
  <si>
    <t>Mode of Service (OnSite</t>
  </si>
  <si>
    <t>Warranties</t>
  </si>
  <si>
    <t>Inclusive Hours per annum</t>
  </si>
  <si>
    <t>Sale and Lease Back period</t>
  </si>
  <si>
    <t>Estimated Settlement Value up to 31 March 2017</t>
  </si>
  <si>
    <t>KHOLEKA</t>
  </si>
  <si>
    <t>SINGLE AXLE CABLE TRAILER</t>
  </si>
  <si>
    <t>Trailer</t>
  </si>
  <si>
    <t>AE9B120MBGPJN1005</t>
  </si>
  <si>
    <t>TRANS01125</t>
  </si>
  <si>
    <t>TRANSNET FREIGHT RAIL</t>
  </si>
  <si>
    <t>TELECOMS</t>
  </si>
  <si>
    <t>EMPANGENI</t>
  </si>
  <si>
    <t>FMX</t>
  </si>
  <si>
    <t>N/A</t>
  </si>
  <si>
    <t>YES</t>
  </si>
  <si>
    <t>1 year</t>
  </si>
  <si>
    <t>8 years</t>
  </si>
  <si>
    <t>AE9B120MBGPJN1006</t>
  </si>
  <si>
    <t>TRANS01103</t>
  </si>
  <si>
    <t>AE9B120MBGPJN1007</t>
  </si>
  <si>
    <t>TRANS0590</t>
  </si>
  <si>
    <t>DOOSAN</t>
  </si>
  <si>
    <t>D30S-5</t>
  </si>
  <si>
    <t>Forklift</t>
  </si>
  <si>
    <t>FDA06-1240-19914</t>
  </si>
  <si>
    <t>TRANS0172</t>
  </si>
  <si>
    <t>TRANSNET ENGINEERING</t>
  </si>
  <si>
    <t>WAGONS</t>
  </si>
  <si>
    <t>DURBAN</t>
  </si>
  <si>
    <t>250hrs</t>
  </si>
  <si>
    <t>1000hrs/1year</t>
  </si>
  <si>
    <t>FDA06-1240-19919</t>
  </si>
  <si>
    <t>TRANS0169</t>
  </si>
  <si>
    <t>RSE</t>
  </si>
  <si>
    <t>FDA06-124019913</t>
  </si>
  <si>
    <t>TRANS0170</t>
  </si>
  <si>
    <t>COACHES</t>
  </si>
  <si>
    <t>Doosan</t>
  </si>
  <si>
    <t>FDA06-1240-19903</t>
  </si>
  <si>
    <t>TRANS0177</t>
  </si>
  <si>
    <t>WAGONS UITENHAGE</t>
  </si>
  <si>
    <t>UITENHAGE</t>
  </si>
  <si>
    <t>FDA061240-19909</t>
  </si>
  <si>
    <t>TRANS0178</t>
  </si>
  <si>
    <t>WAREHOUSE UITENHAGE</t>
  </si>
  <si>
    <t>FDA06-1240-19906</t>
  </si>
  <si>
    <t>TRANS0179</t>
  </si>
  <si>
    <t>FDA06-1240-19910</t>
  </si>
  <si>
    <t>TRANS0180</t>
  </si>
  <si>
    <t>FDA06-1240-19936</t>
  </si>
  <si>
    <t>TRANS0184</t>
  </si>
  <si>
    <t>DOOSAN INFRACORE FORKLIFT</t>
  </si>
  <si>
    <t>FDA06124020202</t>
  </si>
  <si>
    <t>TRANS0466</t>
  </si>
  <si>
    <t>FDA06-1240-19929</t>
  </si>
  <si>
    <t>TRANS0036</t>
  </si>
  <si>
    <t>LOCOMOTIVE</t>
  </si>
  <si>
    <t>BLOEMFONTEIN</t>
  </si>
  <si>
    <t>FDA06-1240-19923</t>
  </si>
  <si>
    <t>TRANS0070</t>
  </si>
  <si>
    <t>FDA06-1240-19928</t>
  </si>
  <si>
    <t>TRANS0182</t>
  </si>
  <si>
    <t>WAGONS NEW BRIGHTON</t>
  </si>
  <si>
    <t>NEW BRIGHTON</t>
  </si>
  <si>
    <t>FDA06-1240-19907</t>
  </si>
  <si>
    <t>TRANS0186</t>
  </si>
  <si>
    <t>FDA06-1240-19935</t>
  </si>
  <si>
    <t>TRANS0183</t>
  </si>
  <si>
    <t>LOCOMOTIVES SWARTKOPS</t>
  </si>
  <si>
    <t>SWARTKOPS</t>
  </si>
  <si>
    <t>FDA06-124019908</t>
  </si>
  <si>
    <t>TRANS0153</t>
  </si>
  <si>
    <t>FDA06-1240-19915</t>
  </si>
  <si>
    <t>TRANS0171</t>
  </si>
  <si>
    <t>FDA06-1240-19911</t>
  </si>
  <si>
    <t>TRANS0154</t>
  </si>
  <si>
    <t>RSE UITENHAGE</t>
  </si>
  <si>
    <t>FDA06-1240-20305</t>
  </si>
  <si>
    <t>TRANS0254</t>
  </si>
  <si>
    <t>LOCO MOP</t>
  </si>
  <si>
    <t>Koedoespoort</t>
  </si>
  <si>
    <t>FDA06-1240-20319</t>
  </si>
  <si>
    <t>TRANS0294</t>
  </si>
  <si>
    <t>FDA06-1240-20191</t>
  </si>
  <si>
    <t>TRANS0248</t>
  </si>
  <si>
    <t>FDA06-1240-20313</t>
  </si>
  <si>
    <t>TRANS0261</t>
  </si>
  <si>
    <t>WHEELS</t>
  </si>
  <si>
    <t>FDA06-1240-20190</t>
  </si>
  <si>
    <t>TRANS0247</t>
  </si>
  <si>
    <t>FDA06-1240-20195</t>
  </si>
  <si>
    <t>TRANS0251</t>
  </si>
  <si>
    <t>Maintenance</t>
  </si>
  <si>
    <t>FDA06-1240-20189</t>
  </si>
  <si>
    <t>TRANS0246</t>
  </si>
  <si>
    <t>LOCOMOTIVES</t>
  </si>
  <si>
    <t>FDA06-1240-20308</t>
  </si>
  <si>
    <t>TRANS0256</t>
  </si>
  <si>
    <t>FDA06-1240-20185</t>
  </si>
  <si>
    <t>TRANS0245</t>
  </si>
  <si>
    <t>CAPITAL RFR</t>
  </si>
  <si>
    <t>FDA06-1240-20310</t>
  </si>
  <si>
    <t>TRANS0258</t>
  </si>
  <si>
    <t>LOCO KOMATIPOORT</t>
  </si>
  <si>
    <t>FDA-06-1240-20306</t>
  </si>
  <si>
    <t>TRANS0255</t>
  </si>
  <si>
    <t>FDA06-1240-19926</t>
  </si>
  <si>
    <t>TRANS0174</t>
  </si>
  <si>
    <t>MPE UITENHAGE</t>
  </si>
  <si>
    <t>FDA06-1240-19925</t>
  </si>
  <si>
    <t>TRANS0175</t>
  </si>
  <si>
    <t>FDA06-1240-20203</t>
  </si>
  <si>
    <t>TRANS0291</t>
  </si>
  <si>
    <t>FDA06-1240-19927</t>
  </si>
  <si>
    <t>TRANS0031</t>
  </si>
  <si>
    <t>FDA06-1240-19924</t>
  </si>
  <si>
    <t>TRANS0035</t>
  </si>
  <si>
    <t>FDA06-1240-19904</t>
  </si>
  <si>
    <t>TRANS0156</t>
  </si>
  <si>
    <t>FDA06-1240-19918</t>
  </si>
  <si>
    <t>TRANS0034</t>
  </si>
  <si>
    <t>RFR</t>
  </si>
  <si>
    <t>FDA06-1240-19905</t>
  </si>
  <si>
    <t>TRANS0155</t>
  </si>
  <si>
    <t>FDA06124020856</t>
  </si>
  <si>
    <t>TRANS0652</t>
  </si>
  <si>
    <t>FDA06124021290</t>
  </si>
  <si>
    <t>TRANS1058</t>
  </si>
  <si>
    <t>SALT RIVER</t>
  </si>
  <si>
    <t>FDA06124021289</t>
  </si>
  <si>
    <t>ROTATING MACHINES</t>
  </si>
  <si>
    <t>D35C-5</t>
  </si>
  <si>
    <t>FDA08-1240-01895</t>
  </si>
  <si>
    <t>TRANS0242</t>
  </si>
  <si>
    <t>FDA08-1240-01899</t>
  </si>
  <si>
    <t>TRANS0268</t>
  </si>
  <si>
    <t>Foundry</t>
  </si>
  <si>
    <t>FDA08-1240-01897</t>
  </si>
  <si>
    <t>TRANS0266</t>
  </si>
  <si>
    <t>FDA08-1240-01896</t>
  </si>
  <si>
    <t>TRANS0265</t>
  </si>
  <si>
    <t>FDA06-1240-19921</t>
  </si>
  <si>
    <t>TRANS0181</t>
  </si>
  <si>
    <t>ROTATING MACH, SWARTKOPS</t>
  </si>
  <si>
    <t>FDA06-1240-19920</t>
  </si>
  <si>
    <t>TRANS0185</t>
  </si>
  <si>
    <t>000FDA06124021291</t>
  </si>
  <si>
    <t>TRANS0941</t>
  </si>
  <si>
    <t>FOUNDRY</t>
  </si>
  <si>
    <t>FDA06124021020</t>
  </si>
  <si>
    <t>TRANS0467</t>
  </si>
  <si>
    <t>INFRASTRUCTURE</t>
  </si>
  <si>
    <t>FDA06124021146</t>
  </si>
  <si>
    <t>TRANS0055</t>
  </si>
  <si>
    <t>KROONSTAD</t>
  </si>
  <si>
    <t>FDA06124021148</t>
  </si>
  <si>
    <t>TRANS0079</t>
  </si>
  <si>
    <t>SENTRARAND</t>
  </si>
  <si>
    <t>FDA06124021152</t>
  </si>
  <si>
    <t>TRANS0462</t>
  </si>
  <si>
    <t>FDA06124021155</t>
  </si>
  <si>
    <t>TRANS0461</t>
  </si>
  <si>
    <t>FDA06124021147</t>
  </si>
  <si>
    <t>TRANS0054</t>
  </si>
  <si>
    <t>LEEUHOF</t>
  </si>
  <si>
    <t>FDA06124021156</t>
  </si>
  <si>
    <t>TRANS0956</t>
  </si>
  <si>
    <t>GERMISTON</t>
  </si>
  <si>
    <t>FDA06124021150</t>
  </si>
  <si>
    <t>TRANS0074</t>
  </si>
  <si>
    <t>COLIGNY</t>
  </si>
  <si>
    <t>D30S-5 4730FFT CAB</t>
  </si>
  <si>
    <t>FDA06-1240-21009</t>
  </si>
  <si>
    <t>11/11/2015</t>
  </si>
  <si>
    <t>TRANS0587</t>
  </si>
  <si>
    <t>IOM</t>
  </si>
  <si>
    <t>CREW BEACONSFIELD</t>
  </si>
  <si>
    <t>FDA06124021161</t>
  </si>
  <si>
    <t>TRANS0594</t>
  </si>
  <si>
    <t>PORTS AUXILARY</t>
  </si>
  <si>
    <t>FDA06124021145</t>
  </si>
  <si>
    <t>TRANS0591</t>
  </si>
  <si>
    <t>FDA06124021160</t>
  </si>
  <si>
    <t>TRANS0593</t>
  </si>
  <si>
    <t>FDA06124021151</t>
  </si>
  <si>
    <t>TRANS0076</t>
  </si>
  <si>
    <t>FDA06124021153</t>
  </si>
  <si>
    <t>TRANS0592</t>
  </si>
  <si>
    <t>D30S-50</t>
  </si>
  <si>
    <t>FDA06124021154</t>
  </si>
  <si>
    <t>TRANS0077</t>
  </si>
  <si>
    <t>FDA06124021149</t>
  </si>
  <si>
    <t>TRANS0595</t>
  </si>
  <si>
    <t>000FDA06124021292</t>
  </si>
  <si>
    <t>TRANS0918</t>
  </si>
  <si>
    <t>AFRIT</t>
  </si>
  <si>
    <t>12.6m Tandem Axle Cornerless Bath Tub Semi Trailer</t>
  </si>
  <si>
    <t>ADV18238AF05N3291</t>
  </si>
  <si>
    <t>TRANS0735</t>
  </si>
  <si>
    <t>CAB</t>
  </si>
  <si>
    <t>CITY DEEP</t>
  </si>
  <si>
    <t>ADV18238AF03N3289</t>
  </si>
  <si>
    <t>TRANS0733</t>
  </si>
  <si>
    <t>ADV18238AF07N3293</t>
  </si>
  <si>
    <t>TRANS0739</t>
  </si>
  <si>
    <t>ADV18238AF04N3290</t>
  </si>
  <si>
    <t>TRANS0734</t>
  </si>
  <si>
    <t>ADV18238AF10N3296</t>
  </si>
  <si>
    <t>TRANS0738</t>
  </si>
  <si>
    <t>ADV18238AF06N3292</t>
  </si>
  <si>
    <t>TRANS0736</t>
  </si>
  <si>
    <t>ADV18238AF02N3288</t>
  </si>
  <si>
    <t>TRANS0732</t>
  </si>
  <si>
    <t>ADV18238AF11N3297</t>
  </si>
  <si>
    <t>TRANS0730</t>
  </si>
  <si>
    <t>ADV18238AF09N3295</t>
  </si>
  <si>
    <t>TRANS0737</t>
  </si>
  <si>
    <t>ADV18238AF01N3287</t>
  </si>
  <si>
    <t>TRANS0731</t>
  </si>
  <si>
    <t>ADV18239AF07N3428</t>
  </si>
  <si>
    <t>TRANS0756</t>
  </si>
  <si>
    <t xml:space="preserve">TRANSNET FREIGHT RAIL </t>
  </si>
  <si>
    <t>ADV18240AF09N3441</t>
  </si>
  <si>
    <t>TRANS0755</t>
  </si>
  <si>
    <t>ADV18240AF06N3438</t>
  </si>
  <si>
    <t>TRANS0757</t>
  </si>
  <si>
    <t>ADV18239AF03N3424</t>
  </si>
  <si>
    <t>TRANS0740</t>
  </si>
  <si>
    <t>ADV18239AF09N3430</t>
  </si>
  <si>
    <t>22/12/2015</t>
  </si>
  <si>
    <t>TRANS0754</t>
  </si>
  <si>
    <t>ADV18240AF03N3435</t>
  </si>
  <si>
    <t>TRANS0751</t>
  </si>
  <si>
    <t>ADV18239AF10N3431</t>
  </si>
  <si>
    <t>TRANS0748</t>
  </si>
  <si>
    <t>ADV18239AF01N3422</t>
  </si>
  <si>
    <t>TRANS0729</t>
  </si>
  <si>
    <t>ADV18239AF05N3426</t>
  </si>
  <si>
    <t>TRANS0742</t>
  </si>
  <si>
    <t>ADV18239AF06N3427</t>
  </si>
  <si>
    <t>TRANS0745</t>
  </si>
  <si>
    <t>ADV18240AF02N3434</t>
  </si>
  <si>
    <t>TRANS0744</t>
  </si>
  <si>
    <t>ADV18239AF04N3425</t>
  </si>
  <si>
    <t>TRANS0741</t>
  </si>
  <si>
    <t>ADV18240AF07N3439</t>
  </si>
  <si>
    <t>TRANS0746</t>
  </si>
  <si>
    <t>KASKON</t>
  </si>
  <si>
    <t>ADV18240AF05N3437</t>
  </si>
  <si>
    <t>TRANS0753</t>
  </si>
  <si>
    <t>MARITZBURG</t>
  </si>
  <si>
    <t>ADV18240AF04N3436</t>
  </si>
  <si>
    <t>TRANS0752</t>
  </si>
  <si>
    <t>ADV18240AF01N3433</t>
  </si>
  <si>
    <t>TRANS0750</t>
  </si>
  <si>
    <t>ADV18239AF11N3432</t>
  </si>
  <si>
    <t>TRANS0749</t>
  </si>
  <si>
    <t>ADV18239AF08N3429</t>
  </si>
  <si>
    <t>TRANS0747</t>
  </si>
  <si>
    <t>D50C-5</t>
  </si>
  <si>
    <t>FDB04-1130-02640</t>
  </si>
  <si>
    <t>TRANS0284</t>
  </si>
  <si>
    <t>FDB04-1130-02643</t>
  </si>
  <si>
    <t>TRANS0287</t>
  </si>
  <si>
    <t>FDB04-1330-02633</t>
  </si>
  <si>
    <t>TRANS0244</t>
  </si>
  <si>
    <t>FDB04-1130-02632</t>
  </si>
  <si>
    <t>TRANS0243</t>
  </si>
  <si>
    <t>ADV18238AF08N3294</t>
  </si>
  <si>
    <t>TRANS0727</t>
  </si>
  <si>
    <t>BAYHEAD</t>
  </si>
  <si>
    <t>ADV18239AF02N3423</t>
  </si>
  <si>
    <t>TRANS0728</t>
  </si>
  <si>
    <t>SOUTH COAST ROAD</t>
  </si>
  <si>
    <t>ADV18240AF08N3440</t>
  </si>
  <si>
    <t>TRANS0743</t>
  </si>
  <si>
    <t>KASCON</t>
  </si>
  <si>
    <t>D40S-5</t>
  </si>
  <si>
    <t>000FDB02113001417</t>
  </si>
  <si>
    <t>TRANS0922</t>
  </si>
  <si>
    <t>BOBCAT</t>
  </si>
  <si>
    <t>D70S-5</t>
  </si>
  <si>
    <t>FDB061150-08223</t>
  </si>
  <si>
    <t>TRANS0192</t>
  </si>
  <si>
    <t>FDB03113004137</t>
  </si>
  <si>
    <t>TRANS0699</t>
  </si>
  <si>
    <t>SALDHANA</t>
  </si>
  <si>
    <t>FDB0C-1150-08224</t>
  </si>
  <si>
    <t>TRANS0072</t>
  </si>
  <si>
    <t>FDB0C-1150-08221</t>
  </si>
  <si>
    <t>TRANS0039</t>
  </si>
  <si>
    <t>FDB0C-1150-08222</t>
  </si>
  <si>
    <t>TRANS0040</t>
  </si>
  <si>
    <t>WAGON MAINTENANCE</t>
  </si>
  <si>
    <t>DE AAR</t>
  </si>
  <si>
    <t>FDB04113002700</t>
  </si>
  <si>
    <t>TRANS0289</t>
  </si>
  <si>
    <t>Coaches</t>
  </si>
  <si>
    <t>FDB04113002701</t>
  </si>
  <si>
    <t>TRANS0292</t>
  </si>
  <si>
    <t>D50C-6</t>
  </si>
  <si>
    <t>FDB04113002706</t>
  </si>
  <si>
    <t>TRANS0939</t>
  </si>
  <si>
    <t>B&amp;PD</t>
  </si>
  <si>
    <t>FDA04113002752</t>
  </si>
  <si>
    <t>TRANS0694</t>
  </si>
  <si>
    <t>FDB0C115008136</t>
  </si>
  <si>
    <t>TRANS0173</t>
  </si>
  <si>
    <t>FDB04113002791</t>
  </si>
  <si>
    <t>TRANS0914</t>
  </si>
  <si>
    <t>TRANSNET PORT TERMINAS</t>
  </si>
  <si>
    <t>TPT</t>
  </si>
  <si>
    <t>WORKSHOP 17</t>
  </si>
  <si>
    <t>FDB04113002753</t>
  </si>
  <si>
    <t>TRANS0188</t>
  </si>
  <si>
    <t>EUITENHAGE</t>
  </si>
  <si>
    <t>FDB04113002772</t>
  </si>
  <si>
    <t>TRANS0600</t>
  </si>
  <si>
    <t>LOGISTICS</t>
  </si>
  <si>
    <t>FDB04113002774</t>
  </si>
  <si>
    <t>TRANS0602</t>
  </si>
  <si>
    <t>FDB04113002773</t>
  </si>
  <si>
    <t>TRANS0601</t>
  </si>
  <si>
    <t>FDB04113002790</t>
  </si>
  <si>
    <t>TRANS0377</t>
  </si>
  <si>
    <t>FDB04113002757</t>
  </si>
  <si>
    <t>TRANS0078</t>
  </si>
  <si>
    <t>FDB04113002751</t>
  </si>
  <si>
    <t>TRANS0596</t>
  </si>
  <si>
    <t xml:space="preserve">MPE  </t>
  </si>
  <si>
    <t>D50S-5</t>
  </si>
  <si>
    <t>FDB04113002721</t>
  </si>
  <si>
    <t>TRANS0468</t>
  </si>
  <si>
    <t>SUPPLY CHAIN</t>
  </si>
  <si>
    <t>FDB0C115008273</t>
  </si>
  <si>
    <t>TRANS0940</t>
  </si>
  <si>
    <t>FDB04113002767</t>
  </si>
  <si>
    <t>TRANS0012</t>
  </si>
  <si>
    <t>FDB04113002766</t>
  </si>
  <si>
    <t>TRANS0014</t>
  </si>
  <si>
    <t>RICHARDS BAY</t>
  </si>
  <si>
    <t>FDB04113002768</t>
  </si>
  <si>
    <t>TRANS0013</t>
  </si>
  <si>
    <t>FDB04113002771</t>
  </si>
  <si>
    <t>TRANS0042</t>
  </si>
  <si>
    <t>FDB0C115008356</t>
  </si>
  <si>
    <t>TRANS01098</t>
  </si>
  <si>
    <t>TRANSNET RME</t>
  </si>
  <si>
    <t>RME</t>
  </si>
  <si>
    <t>000FDB0C115008417</t>
  </si>
  <si>
    <t>TRANS0603</t>
  </si>
  <si>
    <t>000FDB0C115008409</t>
  </si>
  <si>
    <t>TRANS0648</t>
  </si>
  <si>
    <t>000FDB0C115008416</t>
  </si>
  <si>
    <t>TRANS0604</t>
  </si>
  <si>
    <t>000FDB0C115008410</t>
  </si>
  <si>
    <t>TRANS0925</t>
  </si>
  <si>
    <t>DESMOND</t>
  </si>
  <si>
    <t>DEZZI HAULER</t>
  </si>
  <si>
    <t>HAULER</t>
  </si>
  <si>
    <t>AE9J211AHGDDM0067</t>
  </si>
  <si>
    <t>DEZZI</t>
  </si>
  <si>
    <t>H90T (4X2) HAULAGE TRACTOR</t>
  </si>
  <si>
    <t>AE9J211AHGDDM0064</t>
  </si>
  <si>
    <t>TRANS0955</t>
  </si>
  <si>
    <t>CAPITAL PARK</t>
  </si>
  <si>
    <t>AE9J211AHGDDM0066</t>
  </si>
  <si>
    <t>TRANS1010</t>
  </si>
  <si>
    <t>WAGONS CAMBRIDGE</t>
  </si>
  <si>
    <t>AE9J211AHGDDM0065</t>
  </si>
  <si>
    <t>TRANS0460</t>
  </si>
  <si>
    <t>FDB0C115008354</t>
  </si>
  <si>
    <t>TRANS0664</t>
  </si>
  <si>
    <t>FDB0C115008355</t>
  </si>
  <si>
    <t>TRANS0929</t>
  </si>
  <si>
    <t>SOUTH DUNES</t>
  </si>
  <si>
    <t>TERBERG</t>
  </si>
  <si>
    <t>YT222 TERMINAL TRACTOR</t>
  </si>
  <si>
    <t>TERMINAL TRACTOR</t>
  </si>
  <si>
    <t>XLWYT222XG7257838</t>
  </si>
  <si>
    <t>TRANS0671</t>
  </si>
  <si>
    <t>XLWYT2228G7227835</t>
  </si>
  <si>
    <t>TRANS0669</t>
  </si>
  <si>
    <t>XLWYT2220G7217834</t>
  </si>
  <si>
    <t>TRANS0673</t>
  </si>
  <si>
    <t>XLWYT2222G7247837</t>
  </si>
  <si>
    <t>TRANS0674</t>
  </si>
  <si>
    <t>XLWYT2223G7207833</t>
  </si>
  <si>
    <t>TRANS0672</t>
  </si>
  <si>
    <t>XLWYT2227G7267839</t>
  </si>
  <si>
    <t>TRANS0675</t>
  </si>
  <si>
    <t>XLWYT2225G7237836</t>
  </si>
  <si>
    <t>TRANS0670</t>
  </si>
  <si>
    <t>XLWYT2229G7277840</t>
  </si>
  <si>
    <t>TRANS0676</t>
  </si>
  <si>
    <t>XLWYT22267367849</t>
  </si>
  <si>
    <t>TRANS0668</t>
  </si>
  <si>
    <t>XLWYT2225G7467859</t>
  </si>
  <si>
    <t>TRANS0682</t>
  </si>
  <si>
    <t>XLWYT2225G7387851</t>
  </si>
  <si>
    <t>TRANS0681</t>
  </si>
  <si>
    <t>XLWYT2220G7447857</t>
  </si>
  <si>
    <t>TRANS0667</t>
  </si>
  <si>
    <t>XLWYT2229G7357848</t>
  </si>
  <si>
    <t>TRANS0666</t>
  </si>
  <si>
    <t xml:space="preserve"> TERBERG</t>
  </si>
  <si>
    <t>XLWYT2226G7287841</t>
  </si>
  <si>
    <t>TRANS0679</t>
  </si>
  <si>
    <t>XLWYT2228G7457858</t>
  </si>
  <si>
    <t>TRANS0677</t>
  </si>
  <si>
    <t>XLWYT2222G7397852</t>
  </si>
  <si>
    <t>TRANS0680</t>
  </si>
  <si>
    <t>XLWYT2229G7417854</t>
  </si>
  <si>
    <t>TRANS0687</t>
  </si>
  <si>
    <t>XLWYT222XG7317844</t>
  </si>
  <si>
    <t>TRANS0678</t>
  </si>
  <si>
    <t>XLWYT2222G7307843</t>
  </si>
  <si>
    <t>TRANS0689</t>
  </si>
  <si>
    <t>XLWYT2227G7477860</t>
  </si>
  <si>
    <t>TRANS0692</t>
  </si>
  <si>
    <t>XLWYT2228G7377850</t>
  </si>
  <si>
    <t>TRANS0690</t>
  </si>
  <si>
    <t>XLWYT2223G7437856</t>
  </si>
  <si>
    <t>TRANS0691</t>
  </si>
  <si>
    <t>XLWYT2221G7347847</t>
  </si>
  <si>
    <t>TRANS0688</t>
  </si>
  <si>
    <t>XLWYT2223G7297842</t>
  </si>
  <si>
    <t>TRANS0683</t>
  </si>
  <si>
    <t>XLWYT2224G7337846</t>
  </si>
  <si>
    <t>TRANS0686</t>
  </si>
  <si>
    <t>XLWYT2226G7427855</t>
  </si>
  <si>
    <t>TRANS0684</t>
  </si>
  <si>
    <t>XLWYT2227G7477861</t>
  </si>
  <si>
    <t>TRANS0685</t>
  </si>
  <si>
    <t>XLWYT2221G7407853</t>
  </si>
  <si>
    <t>BELCON</t>
  </si>
  <si>
    <t>XLWYT2227G7327845</t>
  </si>
  <si>
    <t>TRANS0665</t>
  </si>
  <si>
    <t>000FDC01113000934</t>
  </si>
  <si>
    <t>TRANS0912</t>
  </si>
  <si>
    <t>KOEDOESPOORT</t>
  </si>
  <si>
    <t>KALMAR</t>
  </si>
  <si>
    <t>DCT90-45E7</t>
  </si>
  <si>
    <t>Reach Stacker/ECH</t>
  </si>
  <si>
    <t>H30300422</t>
  </si>
  <si>
    <t>TRANS0418</t>
  </si>
  <si>
    <t>500hrs</t>
  </si>
  <si>
    <t>2000hrs/1 year</t>
  </si>
  <si>
    <t>H30300421</t>
  </si>
  <si>
    <t>TRANS0417</t>
  </si>
  <si>
    <t>H30300404</t>
  </si>
  <si>
    <t>TRANS0420</t>
  </si>
  <si>
    <t>H30300416</t>
  </si>
  <si>
    <t>TRANS0422</t>
  </si>
  <si>
    <t>H30300405</t>
  </si>
  <si>
    <t>TRANS0421</t>
  </si>
  <si>
    <t>DCT90-45E8</t>
  </si>
  <si>
    <t>H30300427</t>
  </si>
  <si>
    <t>TRANS0419</t>
  </si>
  <si>
    <t>PE</t>
  </si>
  <si>
    <t xml:space="preserve">KALMAR </t>
  </si>
  <si>
    <t>H30300419</t>
  </si>
  <si>
    <t>TRANS0415</t>
  </si>
  <si>
    <t>BLOEMCON</t>
  </si>
  <si>
    <t>H30300415</t>
  </si>
  <si>
    <t>TRANS0416</t>
  </si>
  <si>
    <t>DCF 200-12LB</t>
  </si>
  <si>
    <t>A20600200</t>
  </si>
  <si>
    <t>TRANS0901</t>
  </si>
  <si>
    <t>OPERATIONS</t>
  </si>
  <si>
    <t>A20600201</t>
  </si>
  <si>
    <t>TRANS0902</t>
  </si>
  <si>
    <t>A20600199</t>
  </si>
  <si>
    <t>TRANS0900</t>
  </si>
  <si>
    <t>REACH STACKER</t>
  </si>
  <si>
    <t>B10100039</t>
  </si>
  <si>
    <t>TRANS0454</t>
  </si>
  <si>
    <t>TUTUKA</t>
  </si>
  <si>
    <t>DRF450-65S5</t>
  </si>
  <si>
    <t>B11300220</t>
  </si>
  <si>
    <t>TRANS0450</t>
  </si>
  <si>
    <t>H10300574</t>
  </si>
  <si>
    <t>TRANS0443</t>
  </si>
  <si>
    <t>DRF450-65S6</t>
  </si>
  <si>
    <t>H10300577</t>
  </si>
  <si>
    <t>TRANS0445</t>
  </si>
  <si>
    <t>H10300576</t>
  </si>
  <si>
    <t>TRANS0444</t>
  </si>
  <si>
    <t>H10300566</t>
  </si>
  <si>
    <t>TRANS0440</t>
  </si>
  <si>
    <t>H10300570</t>
  </si>
  <si>
    <t>TRANS0441</t>
  </si>
  <si>
    <t>H10300571</t>
  </si>
  <si>
    <t>TRANS0442</t>
  </si>
  <si>
    <t>DRF450 - 65S5</t>
  </si>
  <si>
    <t>H10300578</t>
  </si>
  <si>
    <t>TRANS0427</t>
  </si>
  <si>
    <t>CAPE TOWN</t>
  </si>
  <si>
    <t xml:space="preserve">KALMAR REACH STACKER </t>
  </si>
  <si>
    <t>B11300232</t>
  </si>
  <si>
    <t>TRANS0438</t>
  </si>
  <si>
    <t>GROOTVLEI</t>
  </si>
  <si>
    <t>B11300233</t>
  </si>
  <si>
    <t>TRANS0434</t>
  </si>
  <si>
    <t>VAALCON</t>
  </si>
  <si>
    <t>B11300236</t>
  </si>
  <si>
    <t>TRANS0437</t>
  </si>
  <si>
    <t>PRETCON</t>
  </si>
  <si>
    <t>DRF450-60S</t>
  </si>
  <si>
    <t>B11300237</t>
  </si>
  <si>
    <t>TRANS0906</t>
  </si>
  <si>
    <t>MAYDON WHARF, DURBAN</t>
  </si>
  <si>
    <t>B11300241</t>
  </si>
  <si>
    <t>TRANS0930</t>
  </si>
  <si>
    <t>DURBAN MPT POINT</t>
  </si>
  <si>
    <t>H10300621</t>
  </si>
  <si>
    <t>TRANS0435</t>
  </si>
  <si>
    <t>LOHATLA</t>
  </si>
  <si>
    <t>H10300618</t>
  </si>
  <si>
    <t>TRANS0436</t>
  </si>
  <si>
    <t>H10300609</t>
  </si>
  <si>
    <t>TRANS0456</t>
  </si>
  <si>
    <t>DRF450-6555</t>
  </si>
  <si>
    <t>B11300230</t>
  </si>
  <si>
    <t>TRANS0455</t>
  </si>
  <si>
    <t>B11300238</t>
  </si>
  <si>
    <t>TRANS0447</t>
  </si>
  <si>
    <t>H10300616</t>
  </si>
  <si>
    <t>TRANS0432</t>
  </si>
  <si>
    <t>TZANEEN</t>
  </si>
  <si>
    <t>H10300610</t>
  </si>
  <si>
    <t>TRANS0425</t>
  </si>
  <si>
    <t>PHALABORWA</t>
  </si>
  <si>
    <t>B11300245</t>
  </si>
  <si>
    <t>TRANS0428</t>
  </si>
  <si>
    <t>B11300244</t>
  </si>
  <si>
    <t>TRANS0430</t>
  </si>
  <si>
    <t>B11300235</t>
  </si>
  <si>
    <t>TRANS0439</t>
  </si>
  <si>
    <t>B11300239</t>
  </si>
  <si>
    <t>TRANS0457</t>
  </si>
  <si>
    <t>H10300620</t>
  </si>
  <si>
    <t>TRANS0446</t>
  </si>
  <si>
    <t>B11300231</t>
  </si>
  <si>
    <t>TRANS0429</t>
  </si>
  <si>
    <t>B11300242</t>
  </si>
  <si>
    <t>TRANS0431</t>
  </si>
  <si>
    <t>B11300240</t>
  </si>
  <si>
    <t>TRANS0423</t>
  </si>
  <si>
    <t>B11300221</t>
  </si>
  <si>
    <t>TRANS0451</t>
  </si>
  <si>
    <t>B11300219</t>
  </si>
  <si>
    <t>TRANS0449</t>
  </si>
  <si>
    <t>B11300228</t>
  </si>
  <si>
    <t>TRANS0453</t>
  </si>
  <si>
    <t>B11300227</t>
  </si>
  <si>
    <t>TRANS0452</t>
  </si>
  <si>
    <t>B11300218</t>
  </si>
  <si>
    <t>TRANS0448</t>
  </si>
  <si>
    <t>H10300687</t>
  </si>
  <si>
    <t>TRANS0932</t>
  </si>
  <si>
    <t>TRANSNET PORT TERMINALS</t>
  </si>
  <si>
    <t>H10300694</t>
  </si>
  <si>
    <t>TRANS0907</t>
  </si>
  <si>
    <t>FML</t>
  </si>
  <si>
    <t xml:space="preserve">FOR THE PROVISION OF PART 2: SPECIALISED MATERIAL HANDLING EQUIPMENT (MHE) FLEET MANAGEMENT SERVICES FOR A PERIOD OF EIGHT (8) YEARS. </t>
  </si>
  <si>
    <t>GSM 16/11/1495</t>
  </si>
  <si>
    <t>Points</t>
  </si>
  <si>
    <t>Bidder No</t>
  </si>
  <si>
    <t xml:space="preserve">Name of evaluator: </t>
  </si>
  <si>
    <t>Signature:</t>
  </si>
  <si>
    <t>Date:</t>
  </si>
  <si>
    <t>New Vehicles</t>
  </si>
  <si>
    <t xml:space="preserve">Sale and Lease Back </t>
  </si>
  <si>
    <t>Total Price</t>
  </si>
  <si>
    <t>D25S-5</t>
  </si>
  <si>
    <t>FDA05124014463</t>
  </si>
  <si>
    <t>TRANS0282</t>
  </si>
  <si>
    <t>Power Electronics</t>
  </si>
  <si>
    <t>FDA05124014462</t>
  </si>
  <si>
    <t>TRANS0281</t>
  </si>
  <si>
    <t>FDA06124020312</t>
  </si>
  <si>
    <t>TRANS0260</t>
  </si>
  <si>
    <t>FDA06124020311</t>
  </si>
  <si>
    <t>TRANS0259</t>
  </si>
  <si>
    <t>FDA06124020309</t>
  </si>
  <si>
    <t>TRANS0257</t>
  </si>
  <si>
    <t>FDA06124020321</t>
  </si>
  <si>
    <t>TRANS0252</t>
  </si>
  <si>
    <t>FDA06124020318</t>
  </si>
  <si>
    <t>TRANS0264</t>
  </si>
  <si>
    <t>FDA06124020316</t>
  </si>
  <si>
    <t>TRANS0262</t>
  </si>
  <si>
    <t>FDA06124020317</t>
  </si>
  <si>
    <t>TRANS0263</t>
  </si>
  <si>
    <t>FDA06124020320</t>
  </si>
  <si>
    <t>TRANS0253</t>
  </si>
  <si>
    <t>FDA06124020194</t>
  </si>
  <si>
    <t>TRANS0250</t>
  </si>
  <si>
    <t>FDA06124020193</t>
  </si>
  <si>
    <t>TRANS0249</t>
  </si>
  <si>
    <t>Locomotives</t>
  </si>
  <si>
    <t>FDA08124001891</t>
  </si>
  <si>
    <t>TRANS0270</t>
  </si>
  <si>
    <t>TRANS1055</t>
  </si>
  <si>
    <t>FDA08124001894</t>
  </si>
  <si>
    <t>TRANS0241</t>
  </si>
  <si>
    <t>FDA08124001892</t>
  </si>
  <si>
    <t>TRANS0239</t>
  </si>
  <si>
    <t>FDA08124001893</t>
  </si>
  <si>
    <t>TRANS0240</t>
  </si>
  <si>
    <t>FDA08124001890</t>
  </si>
  <si>
    <t>TRANS0269</t>
  </si>
  <si>
    <t>FDA08124001898</t>
  </si>
  <si>
    <t>TRANS0267</t>
  </si>
  <si>
    <t>Manufacturing</t>
  </si>
  <si>
    <t>FDB02113001410</t>
  </si>
  <si>
    <t>TRANS0279</t>
  </si>
  <si>
    <t>FDB02113001409</t>
  </si>
  <si>
    <t>TRANS0278</t>
  </si>
  <si>
    <t>FDB04113002644</t>
  </si>
  <si>
    <t>TRANS0288</t>
  </si>
  <si>
    <t>FDB04113002642</t>
  </si>
  <si>
    <t>TRANS0286</t>
  </si>
  <si>
    <t>Wagons</t>
  </si>
  <si>
    <t>FDB04113002641</t>
  </si>
  <si>
    <t>TRANS0285</t>
  </si>
  <si>
    <t>FDB04113002634</t>
  </si>
  <si>
    <t>TRANS0283</t>
  </si>
  <si>
    <t>S630</t>
  </si>
  <si>
    <t>A3NT17655</t>
  </si>
  <si>
    <t>TRANS0272</t>
  </si>
  <si>
    <t>FDB0C115008247</t>
  </si>
  <si>
    <t>TRANS0276</t>
  </si>
  <si>
    <t>Auxilary Germiston</t>
  </si>
  <si>
    <t>TRANS1057</t>
  </si>
  <si>
    <t>8 Year Total</t>
  </si>
  <si>
    <t>1 Month Total</t>
  </si>
  <si>
    <t>Bidder 7</t>
  </si>
  <si>
    <t>Bidder 8</t>
  </si>
  <si>
    <t>Sale and Lease back</t>
  </si>
  <si>
    <t>TRANSNET RFP XXX  - RFP ANNEXURE XXX - PRICING SCHEDULE- MHE FLEET MANAGEMENT SERVICES FOR FML, STR AND MM</t>
  </si>
  <si>
    <t>Important Notes:</t>
  </si>
  <si>
    <t>Prices in South African Rands, including VAT.</t>
  </si>
  <si>
    <t>Contract Parameter - maximum eight (8) years for FML</t>
  </si>
  <si>
    <t>Quotes must be based on quality &amp; reliable MHE in order to achieve a minimum of 95% availability.</t>
  </si>
  <si>
    <t>Should the Respondents be unable to provide Transnet with the specific MHE type and  capacity indicated at listed price, the Respondent must provide Transnet with a similar (equal) or better alternative e.g. comparable MHE models and/or  capacity with the same minimum features.</t>
  </si>
  <si>
    <t>Respondents must advise when the prices will escalate and against which factors, and periods. Supplementary notes must be provided explaining in detail</t>
  </si>
  <si>
    <t>Make and Model</t>
  </si>
  <si>
    <t>Exchanged rate used at time of pricing</t>
  </si>
  <si>
    <t>Bidders Best Fixed Discount % for term of contract</t>
  </si>
  <si>
    <t>Bidders Best Discounted Price</t>
  </si>
  <si>
    <t>Interest Rate linked to Prime</t>
  </si>
  <si>
    <t>% RV used in Calculation</t>
  </si>
  <si>
    <t>Residual Value</t>
  </si>
  <si>
    <t>Total Excess CPH for Excess Monthly Kms</t>
  </si>
  <si>
    <t>Delivery 
Lead Time for New MHE (months)</t>
  </si>
  <si>
    <t xml:space="preserve">Fixed Rate </t>
  </si>
  <si>
    <t>Check</t>
  </si>
  <si>
    <r>
      <t xml:space="preserve">Material Handling Equipment </t>
    </r>
    <r>
      <rPr>
        <sz val="14"/>
        <color theme="1"/>
        <rFont val="Tahoma"/>
        <family val="2"/>
      </rPr>
      <t>(MHE)</t>
    </r>
  </si>
  <si>
    <t xml:space="preserve">Trailer Medium 1 and 2 arels (+10 Ton, flat bed) </t>
  </si>
  <si>
    <t>Trialer Heavy duty 3 and 4 arels (+10 Ton, flat bed)</t>
  </si>
  <si>
    <t>Monthly Total FML rental</t>
  </si>
  <si>
    <t>Short Term rental cost (monthly rate)</t>
  </si>
  <si>
    <t>Fleet Management</t>
  </si>
  <si>
    <t>Material Handling Equipment</t>
  </si>
  <si>
    <t xml:space="preserve">FOR THE PROVISION OF SPECIALISED MATERIAL HANDLING EQUIPMENT (MHE) FLEET MANAGEMENT SERVICES FOR A PERIOD OF EIGHT (8) YEARS. </t>
  </si>
  <si>
    <t>Equipment category</t>
  </si>
  <si>
    <t>Quantities Percentage [%] Split</t>
  </si>
  <si>
    <t xml:space="preserve">Quantities </t>
  </si>
  <si>
    <t>Fixed rate</t>
  </si>
  <si>
    <t>Terminal Tractor/Haulers</t>
  </si>
  <si>
    <t>Forklift &gt;3.5 Ton &lt;= 7 Ton</t>
  </si>
  <si>
    <t>Forklift &gt;7 Ton &lt;= 10 Ton</t>
  </si>
  <si>
    <t>Forklift &gt;10 Ton &lt;= 15 Ton</t>
  </si>
  <si>
    <t>Forklift &gt;15 Ton &lt;= 25 Ton</t>
  </si>
  <si>
    <t>Forklift &gt;25 Ton &lt;= 45 Ton</t>
  </si>
  <si>
    <t>Monthly Short Term Rental (% of monthly FML)
(Incl. VAT)</t>
  </si>
  <si>
    <t xml:space="preserve">Short Term Rental cost (monthly rate in rands)
(Incl. VAT) </t>
  </si>
  <si>
    <t>Depreciation Excess CPH for Excess Monthly Kms
(Incl. VAT)</t>
  </si>
  <si>
    <t>Maintenance Excess CPH for Excess Monthly Kms
(Incl. VAT)</t>
  </si>
  <si>
    <t>Maintenance Cost Per Hour (CPH) used in Calculation
(Incl. VAT)</t>
  </si>
  <si>
    <t>VAT @15%</t>
  </si>
  <si>
    <t>Monthly Finance / Rental Cost 
(Excl. VAT)</t>
  </si>
  <si>
    <t>Monthly Maintenance Cost (including  5 sets of tyres)
(Excl. VAT)</t>
  </si>
  <si>
    <t>Monthly Admin Cost
(Excl. VAT)</t>
  </si>
  <si>
    <t>FML Lease Period (8 yrs)
(must be in Months only) 
DO NOT CHANGE THE PERIODS</t>
  </si>
  <si>
    <t>Original OEM Price</t>
  </si>
  <si>
    <t>Annual load testing and machine calibration cost (can this be included in the FLM)
(Excl. VAT)</t>
  </si>
  <si>
    <t>Annual twist lock calibration costs (can this be included in the FLM)
(Excl. VAT)</t>
  </si>
  <si>
    <t>Other Monthly Costs (Tracking etc.)
(Excl. VAT)</t>
  </si>
  <si>
    <t>Monthly Total  Finance / Rental Cost 
(Excl. VAT) - for one unit only</t>
  </si>
  <si>
    <t>Monthly Total Finance / Rental Cost 
(Incl. VAT) - for one unit only</t>
  </si>
  <si>
    <t>Mandatory
(For Evaluation Purposes)</t>
  </si>
  <si>
    <t>Mandatory Information required</t>
  </si>
  <si>
    <t>Mandatory 
(For Evaluation Purposes)</t>
  </si>
  <si>
    <t>Total Sum of Monthly total FML and Total short term Rental  (S + Z)</t>
  </si>
  <si>
    <t xml:space="preserve">Mandatory Information required
</t>
  </si>
  <si>
    <t>DO NOT EDIT</t>
  </si>
  <si>
    <t>Grand Total  (Column S+ Z+ AB will be used to calculate FML, STR and MM)</t>
  </si>
  <si>
    <t xml:space="preserve">Click links for </t>
  </si>
  <si>
    <t>Pricing And Delvery Schedule</t>
  </si>
  <si>
    <t>ANNEXURE D: PRICING SCHEDULE – EXCLUDING INSURANCE - FOR EVALUATION PURPOSES</t>
  </si>
  <si>
    <t>Instructions for completion of the Pricing and Delivery Schedule template</t>
  </si>
  <si>
    <t>This cell is editable</t>
  </si>
  <si>
    <t>Transnet Ltd SOC</t>
  </si>
  <si>
    <t>The coloumn(s) is Mandatory</t>
  </si>
  <si>
    <t>This is NOT editable contains formula</t>
  </si>
  <si>
    <t>All the Rand Values must be filled in as per the pricing workbook to 2 decimal places</t>
  </si>
  <si>
    <t>This is NOT editable</t>
  </si>
  <si>
    <t>Columns</t>
  </si>
  <si>
    <t>Short Term Rental</t>
  </si>
  <si>
    <t>Monthly Managed Maintenance</t>
  </si>
  <si>
    <t xml:space="preserve">Grand Total </t>
  </si>
  <si>
    <t xml:space="preserve">The Summary is calculated from the Monthly costs </t>
  </si>
  <si>
    <t>Bidder Name</t>
  </si>
  <si>
    <t>Grand Total AC = Column S + Z+ AB.</t>
  </si>
  <si>
    <t xml:space="preserve">The Monthly Total FML Rental per vehicle (column Q) must comprise the following costs (i.e. all inclusive): </t>
  </si>
  <si>
    <t xml:space="preserve">The Monthly Finance / Rental Cost (column K). </t>
  </si>
  <si>
    <t>The Monthly Maintenance Cost (including FIVE replacement sets of tyres) (column L).</t>
  </si>
  <si>
    <t>The Monthly Admin Cost (column M).</t>
  </si>
  <si>
    <t>Annual load testing and machine calibration cost (column N)</t>
  </si>
  <si>
    <t xml:space="preserve">Annual twist lock calibration costs  (column O). </t>
  </si>
  <si>
    <t>Other Monthly Costs (Tracking etc.) (column P)</t>
  </si>
  <si>
    <t>The Monthly Short Term Rental cost per vehicle must be completed (column Z).</t>
  </si>
  <si>
    <t>The Monthly Managed Maintenance fee per vehicle must be completed (column AB).</t>
  </si>
  <si>
    <t>There are a total of 29 columns (column B to AC) in the pricing schedule. Respondents are required to complete all fields in green coloured rows in the pricing schedule. Respondents to put values FOR ONE (1) UNIT only. Respondents who do not quote for all  line items in columns L,M, N, O, P, S, Z and AB will be eliminated. Respondents who do not complete any other fields in the pricng schedule, may be eliminated.</t>
  </si>
  <si>
    <t xml:space="preserve">The Monttly costs is caluclated using Columns S, Z and AB mulitplied by the estimated MHE Qaunitties. . </t>
  </si>
  <si>
    <t xml:space="preserve">Respondents MUST quote for every single MHE type per line item based on  quantity on one (1) per line item. Respondents who do NOT quote for every line item will be disqaulified. </t>
  </si>
  <si>
    <t xml:space="preserve">ANNEXURE D: PRICING SCHEDULE </t>
  </si>
  <si>
    <t>Instructions</t>
  </si>
  <si>
    <t>Monthly Cost (Using Estimated Quantities)</t>
  </si>
  <si>
    <t>RFP: TCC/2023/08/0001/40193/RFP</t>
  </si>
  <si>
    <t>Monthly Managed Maintenance Fee 
(for any Transnet owned Equipment)</t>
  </si>
  <si>
    <t>Monthly Managed Maintenance Admin Fee (for any Transnet owned Equipment)</t>
  </si>
  <si>
    <t>Monthly Managed Maintenance Fee (for any Transnet owned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</si>
</sst>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quot;R&quot;\ * #,##0.00_ ;_ &quot;R&quot;\ * \-#,##0.00_ ;_ &quot;R&quot;\ * &quot;-&quot;??_ ;_ @_ "/>
    <numFmt numFmtId="165" formatCode="_ * #,##0.00_ ;_ * \-#,##0.00_ ;_ * &quot;-&quot;??_ ;_ @_ "/>
    <numFmt numFmtId="166" formatCode="_(* #,##0.00_);_(* \(#,##0.00\);_(* &quot;-&quot;??_);_(@_)"/>
    <numFmt numFmtId="167" formatCode="_(* #,##0_);_(* \(#,##0\);_(* &quot;-&quot;??_);_(@_)"/>
    <numFmt numFmtId="168" formatCode="&quot;R&quot;\ #,##0.00"/>
    <numFmt numFmtId="169" formatCode="&quot;R&quot;#,##0.00"/>
    <numFmt numFmtId="170" formatCode="_(&quot;$&quot;* #,##0.00_);_(&quot;$&quot;* \(#,##0.00\);_(&quot;$&quot;* &quot;-&quot;??_);_(@_)"/>
  </numFmts>
  <fonts count="48"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4"/>
      <name val="Tahoma"/>
      <family val="2"/>
    </font>
    <font>
      <sz val="8"/>
      <name val="Tahoma"/>
      <family val="2"/>
    </font>
    <font>
      <b/>
      <sz val="8"/>
      <name val="Tahoma"/>
      <family val="2"/>
    </font>
    <font>
      <b/>
      <sz val="8"/>
      <color theme="0"/>
      <name val="Tahoma"/>
      <family val="2"/>
    </font>
    <font>
      <sz val="8"/>
      <color rgb="FFFF0000"/>
      <name val="Tahoma"/>
      <family val="2"/>
    </font>
    <font>
      <b/>
      <sz val="9"/>
      <color rgb="FFFF0000"/>
      <name val="Tahoma"/>
      <family val="2"/>
    </font>
    <font>
      <b/>
      <sz val="14"/>
      <color theme="1"/>
      <name val="Calibri"/>
      <family val="2"/>
      <scheme val="minor"/>
    </font>
    <font>
      <b/>
      <sz val="11"/>
      <color theme="0"/>
      <name val="Calibri"/>
      <family val="2"/>
      <scheme val="minor"/>
    </font>
    <font>
      <sz val="11"/>
      <name val="Calibri"/>
      <family val="2"/>
      <scheme val="minor"/>
    </font>
    <font>
      <b/>
      <sz val="9"/>
      <color indexed="81"/>
      <name val="Tahoma"/>
      <family val="2"/>
    </font>
    <font>
      <sz val="9"/>
      <color indexed="81"/>
      <name val="Tahoma"/>
      <family val="2"/>
    </font>
    <font>
      <b/>
      <sz val="16"/>
      <color theme="1"/>
      <name val="Calibri"/>
      <family val="2"/>
      <scheme val="minor"/>
    </font>
    <font>
      <sz val="14"/>
      <color theme="1"/>
      <name val="Tahoma"/>
      <family val="2"/>
    </font>
    <font>
      <b/>
      <sz val="14"/>
      <color theme="1"/>
      <name val="Tahoma"/>
      <family val="2"/>
    </font>
    <font>
      <sz val="12"/>
      <color theme="1"/>
      <name val="Tahoma"/>
      <family val="2"/>
    </font>
    <font>
      <i/>
      <sz val="12"/>
      <color theme="1"/>
      <name val="Tahoma"/>
      <family val="2"/>
    </font>
    <font>
      <i/>
      <sz val="12"/>
      <color rgb="FFFF0000"/>
      <name val="Tahoma"/>
      <family val="2"/>
    </font>
    <font>
      <i/>
      <sz val="12"/>
      <color theme="1"/>
      <name val="Calibri"/>
      <family val="2"/>
      <scheme val="minor"/>
    </font>
    <font>
      <sz val="14"/>
      <name val="Tahoma"/>
      <family val="2"/>
    </font>
    <font>
      <sz val="14"/>
      <color rgb="FFFF0000"/>
      <name val="Tahoma"/>
      <family val="2"/>
    </font>
    <font>
      <b/>
      <sz val="8"/>
      <color rgb="FFFF0000"/>
      <name val="Tahoma"/>
      <family val="2"/>
    </font>
    <font>
      <b/>
      <sz val="8"/>
      <color rgb="FF00B0F0"/>
      <name val="Tahoma"/>
      <family val="2"/>
    </font>
    <font>
      <sz val="11"/>
      <color theme="1"/>
      <name val="Tahoma"/>
      <family val="2"/>
    </font>
    <font>
      <b/>
      <sz val="11"/>
      <color theme="1"/>
      <name val="Tahoma"/>
      <family val="2"/>
    </font>
    <font>
      <b/>
      <sz val="20"/>
      <color theme="1"/>
      <name val="Tahoma"/>
      <family val="2"/>
    </font>
    <font>
      <sz val="11"/>
      <color rgb="FFFF0000"/>
      <name val="Tahoma"/>
      <family val="2"/>
    </font>
    <font>
      <b/>
      <sz val="9"/>
      <name val="Tahoma"/>
      <family val="2"/>
    </font>
    <font>
      <b/>
      <sz val="9"/>
      <color theme="0"/>
      <name val="Tahoma"/>
      <family val="2"/>
    </font>
    <font>
      <sz val="11"/>
      <color rgb="FF0070C0"/>
      <name val="Tahoma"/>
      <family val="2"/>
    </font>
    <font>
      <b/>
      <sz val="12"/>
      <name val="Tahoma"/>
      <family val="2"/>
    </font>
    <font>
      <b/>
      <sz val="16"/>
      <color theme="1"/>
      <name val="Tahoma"/>
      <family val="2"/>
    </font>
    <font>
      <b/>
      <sz val="16"/>
      <color rgb="FFFF0000"/>
      <name val="Tahoma"/>
      <family val="2"/>
    </font>
    <font>
      <b/>
      <sz val="10"/>
      <name val="Tahoma"/>
      <family val="2"/>
    </font>
    <font>
      <sz val="8"/>
      <color theme="1"/>
      <name val="Tahoma"/>
      <family val="2"/>
    </font>
    <font>
      <sz val="11"/>
      <name val="Tahoma"/>
      <family val="2"/>
    </font>
    <font>
      <b/>
      <sz val="11"/>
      <name val="Tahoma"/>
      <family val="2"/>
    </font>
    <font>
      <b/>
      <sz val="10"/>
      <color theme="1"/>
      <name val="Tahoma"/>
      <family val="2"/>
    </font>
    <font>
      <b/>
      <sz val="10"/>
      <color indexed="9"/>
      <name val="Tahoma"/>
      <family val="2"/>
    </font>
    <font>
      <u/>
      <sz val="10"/>
      <color indexed="12"/>
      <name val="Arial"/>
      <family val="2"/>
    </font>
    <font>
      <u/>
      <sz val="9"/>
      <color indexed="12"/>
      <name val="Tahoma"/>
      <family val="2"/>
    </font>
    <font>
      <b/>
      <sz val="12"/>
      <color theme="1"/>
      <name val="Tahoma"/>
      <family val="2"/>
    </font>
    <font>
      <b/>
      <sz val="16"/>
      <name val="Tahoma"/>
      <family val="2"/>
    </font>
    <font>
      <sz val="10"/>
      <name val="Tahoma"/>
      <family val="2"/>
    </font>
    <font>
      <b/>
      <sz val="10"/>
      <color theme="0"/>
      <name val="Tahoma"/>
      <family val="2"/>
    </font>
  </fonts>
  <fills count="20">
    <fill>
      <patternFill patternType="none"/>
    </fill>
    <fill>
      <patternFill patternType="gray125"/>
    </fill>
    <fill>
      <patternFill patternType="solid">
        <fgColor theme="6" tint="0.39997558519241921"/>
        <bgColor indexed="64"/>
      </patternFill>
    </fill>
    <fill>
      <patternFill patternType="solid">
        <fgColor indexed="22"/>
        <bgColor indexed="64"/>
      </patternFill>
    </fill>
    <fill>
      <patternFill patternType="solid">
        <fgColor rgb="FFFFFF0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A6E53F"/>
        <bgColor indexed="64"/>
      </patternFill>
    </fill>
    <fill>
      <patternFill patternType="solid">
        <fgColor rgb="FFA9F57B"/>
        <bgColor indexed="64"/>
      </patternFill>
    </fill>
    <fill>
      <patternFill patternType="solid">
        <fgColor indexed="8"/>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2"/>
        <bgColor indexed="64"/>
      </patternFill>
    </fill>
    <fill>
      <patternFill patternType="solid">
        <fgColor rgb="FF92D05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theme="0"/>
      </right>
      <top style="medium">
        <color indexed="64"/>
      </top>
      <bottom style="medium">
        <color theme="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medium">
        <color indexed="64"/>
      </right>
      <top/>
      <bottom/>
      <diagonal/>
    </border>
  </borders>
  <cellStyleXfs count="11">
    <xf numFmtId="0" fontId="0" fillId="0" borderId="0"/>
    <xf numFmtId="9" fontId="1" fillId="0" borderId="0" applyFont="0" applyFill="0" applyBorder="0" applyAlignment="0" applyProtection="0"/>
    <xf numFmtId="0" fontId="3" fillId="0" borderId="0"/>
    <xf numFmtId="166" fontId="1" fillId="0" borderId="0" applyFont="0" applyFill="0" applyBorder="0" applyAlignment="0" applyProtection="0"/>
    <xf numFmtId="164"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0" fontId="3" fillId="0" borderId="0"/>
    <xf numFmtId="0" fontId="42" fillId="0" borderId="0" applyNumberFormat="0" applyFill="0" applyBorder="0" applyAlignment="0" applyProtection="0">
      <alignment vertical="top"/>
      <protection locked="0"/>
    </xf>
    <xf numFmtId="164" fontId="1" fillId="0" borderId="0" applyFont="0" applyFill="0" applyBorder="0" applyAlignment="0" applyProtection="0"/>
  </cellStyleXfs>
  <cellXfs count="330">
    <xf numFmtId="0" fontId="0" fillId="0" borderId="0" xfId="0"/>
    <xf numFmtId="0" fontId="4" fillId="0" borderId="1" xfId="2" applyFont="1" applyBorder="1" applyAlignment="1">
      <alignment vertical="center"/>
    </xf>
    <xf numFmtId="0" fontId="5" fillId="0" borderId="1" xfId="2" applyFont="1" applyBorder="1"/>
    <xf numFmtId="0" fontId="6" fillId="3" borderId="2" xfId="2" applyFont="1" applyFill="1" applyBorder="1" applyAlignment="1">
      <alignment horizontal="center" vertical="center" wrapText="1"/>
    </xf>
    <xf numFmtId="0" fontId="7" fillId="3" borderId="2" xfId="2" applyFont="1" applyFill="1" applyBorder="1" applyAlignment="1">
      <alignment horizontal="center" vertical="center" wrapText="1"/>
    </xf>
    <xf numFmtId="0" fontId="5" fillId="0" borderId="0" xfId="2" applyFont="1" applyAlignment="1">
      <alignment horizontal="center" vertical="center"/>
    </xf>
    <xf numFmtId="0" fontId="5" fillId="0" borderId="0" xfId="2" applyFont="1"/>
    <xf numFmtId="0" fontId="5" fillId="0" borderId="12" xfId="2" applyFont="1" applyBorder="1" applyAlignment="1">
      <alignment horizontal="justify" vertical="center"/>
    </xf>
    <xf numFmtId="0" fontId="5" fillId="0" borderId="12" xfId="2" applyFont="1" applyBorder="1" applyAlignment="1">
      <alignment vertical="center"/>
    </xf>
    <xf numFmtId="0" fontId="5" fillId="0" borderId="0" xfId="2" applyFont="1" applyAlignment="1">
      <alignment vertical="center"/>
    </xf>
    <xf numFmtId="0" fontId="3" fillId="0" borderId="0" xfId="2"/>
    <xf numFmtId="0" fontId="9" fillId="0" borderId="0" xfId="2" applyFont="1" applyAlignment="1">
      <alignment vertical="center"/>
    </xf>
    <xf numFmtId="0" fontId="8" fillId="0" borderId="0" xfId="2" applyFont="1" applyAlignment="1">
      <alignment vertical="center"/>
    </xf>
    <xf numFmtId="0" fontId="5" fillId="0" borderId="7" xfId="0" applyFont="1" applyBorder="1" applyAlignment="1">
      <alignment horizontal="justify" vertical="center"/>
    </xf>
    <xf numFmtId="0" fontId="5" fillId="0" borderId="9" xfId="0" applyFont="1" applyBorder="1" applyAlignment="1">
      <alignment horizontal="justify" vertical="center"/>
    </xf>
    <xf numFmtId="0" fontId="6" fillId="0" borderId="3" xfId="2" applyFont="1" applyBorder="1" applyAlignment="1">
      <alignment vertical="center"/>
    </xf>
    <xf numFmtId="0" fontId="6" fillId="0" borderId="4" xfId="2" applyFont="1" applyBorder="1" applyAlignment="1">
      <alignment vertical="center"/>
    </xf>
    <xf numFmtId="0" fontId="6" fillId="0" borderId="16" xfId="2" applyFont="1" applyBorder="1" applyAlignment="1">
      <alignment vertical="center" wrapText="1"/>
    </xf>
    <xf numFmtId="0" fontId="6" fillId="0" borderId="0" xfId="2" applyFont="1"/>
    <xf numFmtId="0" fontId="6" fillId="0" borderId="16" xfId="2" applyFont="1" applyBorder="1" applyAlignment="1">
      <alignment vertical="center"/>
    </xf>
    <xf numFmtId="0" fontId="5" fillId="0" borderId="20" xfId="0" applyFont="1" applyBorder="1" applyAlignment="1">
      <alignment horizontal="justify" vertical="center"/>
    </xf>
    <xf numFmtId="169" fontId="6" fillId="0" borderId="3" xfId="2" applyNumberFormat="1" applyFont="1" applyBorder="1" applyAlignment="1">
      <alignment vertical="center"/>
    </xf>
    <xf numFmtId="169" fontId="6" fillId="0" borderId="4" xfId="2" applyNumberFormat="1" applyFont="1" applyBorder="1" applyAlignment="1">
      <alignment vertical="center"/>
    </xf>
    <xf numFmtId="169" fontId="6" fillId="0" borderId="3" xfId="2" applyNumberFormat="1" applyFont="1" applyBorder="1" applyAlignment="1">
      <alignment vertical="center" wrapText="1"/>
    </xf>
    <xf numFmtId="169" fontId="6" fillId="0" borderId="4" xfId="2" applyNumberFormat="1" applyFont="1" applyBorder="1" applyAlignment="1">
      <alignment vertical="center" wrapText="1"/>
    </xf>
    <xf numFmtId="169" fontId="5" fillId="0" borderId="5" xfId="2" applyNumberFormat="1" applyFont="1" applyBorder="1" applyAlignment="1" applyProtection="1">
      <alignment vertical="center"/>
      <protection locked="0"/>
    </xf>
    <xf numFmtId="169" fontId="5" fillId="0" borderId="0" xfId="2" applyNumberFormat="1" applyFont="1" applyAlignment="1">
      <alignment vertical="center"/>
    </xf>
    <xf numFmtId="169" fontId="8" fillId="0" borderId="0" xfId="2" applyNumberFormat="1" applyFont="1" applyAlignment="1">
      <alignment vertical="center"/>
    </xf>
    <xf numFmtId="169" fontId="5" fillId="0" borderId="1" xfId="2" applyNumberFormat="1" applyFont="1" applyBorder="1" applyAlignment="1" applyProtection="1">
      <alignment vertical="center"/>
      <protection locked="0"/>
    </xf>
    <xf numFmtId="169" fontId="5" fillId="0" borderId="10" xfId="2" applyNumberFormat="1" applyFont="1" applyBorder="1" applyAlignment="1" applyProtection="1">
      <alignment vertical="center"/>
      <protection locked="0"/>
    </xf>
    <xf numFmtId="0" fontId="0" fillId="0" borderId="0" xfId="0" applyAlignment="1">
      <alignment horizontal="center"/>
    </xf>
    <xf numFmtId="0" fontId="12" fillId="0" borderId="0" xfId="0" applyFont="1"/>
    <xf numFmtId="0" fontId="0" fillId="0" borderId="0" xfId="0" applyAlignment="1">
      <alignment horizontal="center" vertical="center"/>
    </xf>
    <xf numFmtId="0" fontId="11" fillId="5" borderId="1" xfId="0" applyFont="1" applyFill="1" applyBorder="1" applyAlignment="1">
      <alignment horizontal="center" vertical="center" wrapText="1"/>
    </xf>
    <xf numFmtId="0" fontId="0" fillId="0" borderId="1" xfId="0" applyBorder="1" applyAlignment="1">
      <alignment horizontal="left"/>
    </xf>
    <xf numFmtId="0" fontId="0" fillId="0" borderId="1" xfId="0" applyBorder="1" applyAlignment="1">
      <alignment horizontal="center"/>
    </xf>
    <xf numFmtId="14" fontId="0" fillId="0" borderId="1" xfId="0" applyNumberFormat="1" applyBorder="1" applyAlignment="1">
      <alignment horizontal="left"/>
    </xf>
    <xf numFmtId="0" fontId="12" fillId="0" borderId="1" xfId="0" applyFont="1" applyBorder="1" applyAlignment="1">
      <alignment horizontal="left"/>
    </xf>
    <xf numFmtId="2" fontId="0" fillId="0" borderId="1" xfId="0" applyNumberFormat="1" applyBorder="1" applyAlignment="1">
      <alignment horizontal="left"/>
    </xf>
    <xf numFmtId="0" fontId="0" fillId="0" borderId="1" xfId="0" applyBorder="1" applyAlignment="1">
      <alignment horizontal="left" vertical="top"/>
    </xf>
    <xf numFmtId="165" fontId="0" fillId="0" borderId="0" xfId="5" applyFont="1" applyProtection="1"/>
    <xf numFmtId="0" fontId="15" fillId="0" borderId="0" xfId="0" applyFont="1"/>
    <xf numFmtId="0" fontId="16" fillId="4" borderId="0" xfId="0" applyFont="1" applyFill="1"/>
    <xf numFmtId="0" fontId="17" fillId="0" borderId="0" xfId="0" applyFont="1" applyAlignment="1">
      <alignment horizontal="center" wrapText="1"/>
    </xf>
    <xf numFmtId="165" fontId="16" fillId="0" borderId="0" xfId="0" applyNumberFormat="1" applyFont="1"/>
    <xf numFmtId="0" fontId="19" fillId="0" borderId="0" xfId="0" applyFont="1"/>
    <xf numFmtId="0" fontId="20" fillId="0" borderId="0" xfId="0" applyFont="1"/>
    <xf numFmtId="0" fontId="16" fillId="0" borderId="0" xfId="0" applyFont="1"/>
    <xf numFmtId="0" fontId="21" fillId="0" borderId="0" xfId="0" applyFont="1"/>
    <xf numFmtId="1" fontId="16" fillId="4" borderId="0" xfId="1" applyNumberFormat="1" applyFont="1" applyFill="1"/>
    <xf numFmtId="0" fontId="17" fillId="7" borderId="1" xfId="0" applyFont="1" applyFill="1" applyBorder="1" applyAlignment="1">
      <alignment horizontal="left" vertical="top"/>
    </xf>
    <xf numFmtId="0" fontId="17" fillId="7" borderId="1" xfId="0" applyFont="1" applyFill="1" applyBorder="1" applyAlignment="1">
      <alignment horizontal="left" vertical="top" wrapText="1"/>
    </xf>
    <xf numFmtId="0" fontId="6" fillId="4" borderId="1" xfId="0" applyFont="1" applyFill="1" applyBorder="1" applyAlignment="1">
      <alignment horizontal="left" vertical="center" wrapText="1"/>
    </xf>
    <xf numFmtId="0" fontId="0" fillId="2" borderId="1" xfId="0" applyFill="1" applyBorder="1" applyAlignment="1">
      <alignment vertical="center" wrapText="1"/>
    </xf>
    <xf numFmtId="0" fontId="11" fillId="5" borderId="5" xfId="0" applyFont="1" applyFill="1" applyBorder="1" applyAlignment="1">
      <alignment horizontal="center" vertical="center" wrapText="1"/>
    </xf>
    <xf numFmtId="165" fontId="11" fillId="5" borderId="5" xfId="5" applyFont="1" applyFill="1" applyBorder="1" applyAlignment="1" applyProtection="1">
      <alignment horizontal="center" vertical="center" wrapText="1"/>
    </xf>
    <xf numFmtId="165" fontId="12" fillId="6" borderId="1" xfId="5" applyFont="1" applyFill="1" applyBorder="1" applyAlignment="1">
      <alignment horizontal="left"/>
    </xf>
    <xf numFmtId="165" fontId="0" fillId="0" borderId="0" xfId="5" applyFont="1"/>
    <xf numFmtId="169" fontId="0" fillId="0" borderId="1" xfId="0" applyNumberFormat="1" applyBorder="1" applyProtection="1">
      <protection locked="0"/>
    </xf>
    <xf numFmtId="169" fontId="0" fillId="0" borderId="1" xfId="0" applyNumberFormat="1" applyBorder="1"/>
    <xf numFmtId="169" fontId="0" fillId="0" borderId="0" xfId="0" applyNumberFormat="1"/>
    <xf numFmtId="169" fontId="0" fillId="0" borderId="21" xfId="0" applyNumberFormat="1" applyBorder="1"/>
    <xf numFmtId="169" fontId="6" fillId="0" borderId="16" xfId="2" applyNumberFormat="1" applyFont="1" applyBorder="1" applyAlignment="1">
      <alignment vertical="center"/>
    </xf>
    <xf numFmtId="169" fontId="6" fillId="0" borderId="16" xfId="2" applyNumberFormat="1" applyFont="1" applyBorder="1" applyAlignment="1">
      <alignment vertical="center" wrapText="1"/>
    </xf>
    <xf numFmtId="169" fontId="5" fillId="4" borderId="5" xfId="2" applyNumberFormat="1" applyFont="1" applyFill="1" applyBorder="1" applyAlignment="1" applyProtection="1">
      <alignment vertical="center"/>
      <protection locked="0"/>
    </xf>
    <xf numFmtId="164" fontId="18" fillId="8" borderId="1" xfId="5" applyNumberFormat="1" applyFont="1" applyFill="1" applyBorder="1" applyAlignment="1">
      <alignment horizontal="center" vertical="center"/>
    </xf>
    <xf numFmtId="2" fontId="18" fillId="8" borderId="1" xfId="1" applyNumberFormat="1" applyFont="1" applyFill="1" applyBorder="1" applyAlignment="1">
      <alignment horizontal="center" vertical="center"/>
    </xf>
    <xf numFmtId="165" fontId="18" fillId="8" borderId="1" xfId="5" applyFont="1" applyFill="1" applyBorder="1" applyAlignment="1">
      <alignment horizontal="left" vertical="center"/>
    </xf>
    <xf numFmtId="0" fontId="2" fillId="0" borderId="0" xfId="0" applyFont="1"/>
    <xf numFmtId="0" fontId="26" fillId="0" borderId="0" xfId="0" applyFont="1"/>
    <xf numFmtId="0" fontId="27" fillId="0" borderId="0" xfId="0" applyFont="1" applyAlignment="1">
      <alignment horizontal="center"/>
    </xf>
    <xf numFmtId="0" fontId="28" fillId="0" borderId="0" xfId="0" applyFont="1"/>
    <xf numFmtId="0" fontId="27" fillId="0" borderId="0" xfId="0" applyFont="1"/>
    <xf numFmtId="0" fontId="27" fillId="0" borderId="0" xfId="0" applyFont="1" applyAlignment="1">
      <alignment horizontal="center" wrapText="1"/>
    </xf>
    <xf numFmtId="0" fontId="26" fillId="0" borderId="0" xfId="0" applyFont="1" applyAlignment="1">
      <alignment horizontal="center"/>
    </xf>
    <xf numFmtId="9" fontId="26" fillId="0" borderId="0" xfId="0" applyNumberFormat="1" applyFont="1" applyAlignment="1">
      <alignment horizontal="center"/>
    </xf>
    <xf numFmtId="1" fontId="26" fillId="0" borderId="0" xfId="0" applyNumberFormat="1" applyFont="1"/>
    <xf numFmtId="0" fontId="26" fillId="0" borderId="0" xfId="0" applyFont="1" applyAlignment="1">
      <alignment horizontal="left"/>
    </xf>
    <xf numFmtId="9" fontId="26" fillId="0" borderId="0" xfId="1" applyFont="1"/>
    <xf numFmtId="0" fontId="26" fillId="0" borderId="0" xfId="0" applyFont="1" applyAlignment="1">
      <alignment vertical="center"/>
    </xf>
    <xf numFmtId="167" fontId="26" fillId="0" borderId="0" xfId="3" applyNumberFormat="1" applyFont="1" applyFill="1" applyAlignment="1">
      <alignment horizontal="center"/>
    </xf>
    <xf numFmtId="0" fontId="26" fillId="0" borderId="15" xfId="0" applyFont="1" applyBorder="1" applyAlignment="1">
      <alignment horizontal="center"/>
    </xf>
    <xf numFmtId="0" fontId="5" fillId="0" borderId="43" xfId="0" applyFont="1" applyBorder="1" applyAlignment="1">
      <alignment horizontal="justify" vertical="center"/>
    </xf>
    <xf numFmtId="169" fontId="5" fillId="0" borderId="44" xfId="2" applyNumberFormat="1" applyFont="1" applyBorder="1" applyAlignment="1" applyProtection="1">
      <alignment horizontal="center" vertical="center"/>
      <protection locked="0"/>
    </xf>
    <xf numFmtId="0" fontId="32" fillId="0" borderId="0" xfId="0" applyFont="1" applyAlignment="1">
      <alignment vertical="center"/>
    </xf>
    <xf numFmtId="169" fontId="5" fillId="0" borderId="13" xfId="2" applyNumberFormat="1" applyFont="1" applyBorder="1" applyAlignment="1" applyProtection="1">
      <alignment horizontal="center" vertical="center"/>
      <protection locked="0"/>
    </xf>
    <xf numFmtId="169" fontId="5" fillId="0" borderId="11" xfId="2" applyNumberFormat="1" applyFont="1" applyBorder="1" applyAlignment="1" applyProtection="1">
      <alignment horizontal="center" vertical="center"/>
      <protection locked="0"/>
    </xf>
    <xf numFmtId="0" fontId="30" fillId="3" borderId="22" xfId="2" applyFont="1" applyFill="1" applyBorder="1" applyAlignment="1">
      <alignment horizontal="left" vertical="center" wrapText="1"/>
    </xf>
    <xf numFmtId="0" fontId="31" fillId="3" borderId="23" xfId="2" applyFont="1" applyFill="1" applyBorder="1" applyAlignment="1">
      <alignment horizontal="center" vertical="center" wrapText="1"/>
    </xf>
    <xf numFmtId="0" fontId="31" fillId="3" borderId="24" xfId="2" applyFont="1" applyFill="1" applyBorder="1" applyAlignment="1">
      <alignment horizontal="center" vertical="center" wrapText="1"/>
    </xf>
    <xf numFmtId="169" fontId="5" fillId="0" borderId="45" xfId="2" applyNumberFormat="1" applyFont="1" applyBorder="1" applyAlignment="1" applyProtection="1">
      <alignment horizontal="center" vertical="center"/>
      <protection locked="0"/>
    </xf>
    <xf numFmtId="169" fontId="8" fillId="0" borderId="0" xfId="2" applyNumberFormat="1" applyFont="1" applyAlignment="1">
      <alignment horizontal="center" vertical="center"/>
    </xf>
    <xf numFmtId="169" fontId="5" fillId="0" borderId="0" xfId="2" applyNumberFormat="1" applyFont="1" applyAlignment="1">
      <alignment horizontal="center" vertical="center"/>
    </xf>
    <xf numFmtId="169" fontId="5" fillId="0" borderId="5" xfId="2" applyNumberFormat="1" applyFont="1" applyBorder="1" applyAlignment="1" applyProtection="1">
      <alignment horizontal="center" vertical="center"/>
      <protection locked="0"/>
    </xf>
    <xf numFmtId="169" fontId="5" fillId="0" borderId="26" xfId="2" applyNumberFormat="1" applyFont="1" applyBorder="1" applyAlignment="1" applyProtection="1">
      <alignment horizontal="center" vertical="center"/>
      <protection locked="0"/>
    </xf>
    <xf numFmtId="0" fontId="17" fillId="7" borderId="1" xfId="0" applyFont="1" applyFill="1" applyBorder="1" applyAlignment="1">
      <alignment horizontal="left" vertical="center"/>
    </xf>
    <xf numFmtId="0" fontId="17" fillId="7" borderId="1" xfId="0" applyFont="1" applyFill="1" applyBorder="1" applyAlignment="1">
      <alignment horizontal="center" vertical="center" wrapText="1"/>
    </xf>
    <xf numFmtId="169" fontId="18" fillId="8" borderId="1" xfId="5" applyNumberFormat="1" applyFont="1" applyFill="1" applyBorder="1" applyAlignment="1">
      <alignment horizontal="center" vertical="center"/>
    </xf>
    <xf numFmtId="167" fontId="29" fillId="0" borderId="0" xfId="3" applyNumberFormat="1" applyFont="1" applyAlignment="1">
      <alignment horizontal="center" vertical="center"/>
    </xf>
    <xf numFmtId="0" fontId="33" fillId="0" borderId="22" xfId="2" applyFont="1" applyBorder="1" applyAlignment="1">
      <alignment vertical="center"/>
    </xf>
    <xf numFmtId="0" fontId="35" fillId="0" borderId="0" xfId="0" applyFont="1"/>
    <xf numFmtId="0" fontId="34" fillId="0" borderId="0" xfId="0" applyFont="1"/>
    <xf numFmtId="167" fontId="26" fillId="0" borderId="0" xfId="3" applyNumberFormat="1" applyFont="1" applyAlignment="1">
      <alignment horizontal="center"/>
    </xf>
    <xf numFmtId="1" fontId="26" fillId="0" borderId="0" xfId="0" applyNumberFormat="1" applyFont="1" applyAlignment="1">
      <alignment horizontal="center"/>
    </xf>
    <xf numFmtId="0" fontId="26" fillId="0" borderId="47" xfId="0" applyFont="1" applyBorder="1" applyAlignment="1">
      <alignment vertical="center"/>
    </xf>
    <xf numFmtId="0" fontId="27" fillId="0" borderId="47" xfId="0" applyFont="1" applyBorder="1" applyAlignment="1">
      <alignment vertical="center"/>
    </xf>
    <xf numFmtId="0" fontId="26" fillId="0" borderId="48" xfId="0" applyFont="1" applyBorder="1" applyAlignment="1">
      <alignment vertical="center"/>
    </xf>
    <xf numFmtId="167" fontId="29" fillId="0" borderId="49" xfId="3" applyNumberFormat="1" applyFont="1" applyBorder="1" applyAlignment="1">
      <alignment horizontal="center" vertical="center"/>
    </xf>
    <xf numFmtId="167" fontId="29" fillId="0" borderId="49" xfId="3" applyNumberFormat="1" applyFont="1" applyFill="1" applyBorder="1" applyAlignment="1">
      <alignment horizontal="center" vertical="center"/>
    </xf>
    <xf numFmtId="0" fontId="27" fillId="0" borderId="15" xfId="0" applyFont="1" applyBorder="1" applyAlignment="1">
      <alignment horizontal="center" vertical="center"/>
    </xf>
    <xf numFmtId="0" fontId="27" fillId="8" borderId="3" xfId="0" applyFont="1" applyFill="1" applyBorder="1" applyAlignment="1">
      <alignment vertical="center"/>
    </xf>
    <xf numFmtId="0" fontId="27" fillId="9" borderId="0" xfId="0" applyFont="1" applyFill="1" applyAlignment="1">
      <alignment vertical="center"/>
    </xf>
    <xf numFmtId="0" fontId="26" fillId="9" borderId="0" xfId="0" applyFont="1" applyFill="1"/>
    <xf numFmtId="0" fontId="27" fillId="8" borderId="15" xfId="0" applyFont="1" applyFill="1" applyBorder="1" applyAlignment="1">
      <alignment horizontal="left" vertical="center" wrapText="1"/>
    </xf>
    <xf numFmtId="0" fontId="27" fillId="8" borderId="15" xfId="0" applyFont="1" applyFill="1" applyBorder="1" applyAlignment="1">
      <alignment horizontal="center" vertical="center"/>
    </xf>
    <xf numFmtId="0" fontId="27" fillId="0" borderId="0" xfId="0" applyFont="1" applyAlignment="1">
      <alignment vertical="center"/>
    </xf>
    <xf numFmtId="0" fontId="27" fillId="4" borderId="15" xfId="0" applyFont="1" applyFill="1" applyBorder="1" applyAlignment="1">
      <alignment horizontal="center" vertical="center"/>
    </xf>
    <xf numFmtId="167" fontId="26" fillId="4" borderId="32" xfId="3" applyNumberFormat="1" applyFont="1" applyFill="1" applyBorder="1" applyAlignment="1">
      <alignment horizontal="center"/>
    </xf>
    <xf numFmtId="0" fontId="27" fillId="4" borderId="33" xfId="0" applyFont="1" applyFill="1" applyBorder="1"/>
    <xf numFmtId="0" fontId="26" fillId="4" borderId="33" xfId="0" applyFont="1" applyFill="1" applyBorder="1"/>
    <xf numFmtId="0" fontId="26" fillId="4" borderId="33" xfId="0" applyFont="1" applyFill="1" applyBorder="1" applyAlignment="1">
      <alignment horizontal="center"/>
    </xf>
    <xf numFmtId="0" fontId="26" fillId="4" borderId="34" xfId="0" applyFont="1" applyFill="1" applyBorder="1"/>
    <xf numFmtId="9" fontId="26" fillId="0" borderId="36" xfId="0" applyNumberFormat="1" applyFont="1" applyBorder="1" applyAlignment="1">
      <alignment horizontal="center" vertical="center"/>
    </xf>
    <xf numFmtId="9" fontId="26" fillId="0" borderId="27" xfId="0" applyNumberFormat="1" applyFont="1" applyBorder="1" applyAlignment="1">
      <alignment horizontal="center" vertical="center"/>
    </xf>
    <xf numFmtId="9" fontId="26" fillId="0" borderId="31" xfId="0" applyNumberFormat="1" applyFont="1" applyBorder="1" applyAlignment="1">
      <alignment horizontal="center" vertical="center"/>
    </xf>
    <xf numFmtId="167" fontId="29" fillId="0" borderId="40" xfId="3" applyNumberFormat="1" applyFont="1" applyBorder="1" applyAlignment="1">
      <alignment horizontal="center" vertical="center"/>
    </xf>
    <xf numFmtId="0" fontId="26" fillId="0" borderId="39" xfId="0" applyFont="1" applyBorder="1" applyAlignment="1">
      <alignment vertical="center"/>
    </xf>
    <xf numFmtId="0" fontId="27" fillId="0" borderId="0" xfId="0" applyFont="1" applyAlignment="1">
      <alignment horizontal="center" vertical="center"/>
    </xf>
    <xf numFmtId="167" fontId="29" fillId="0" borderId="28" xfId="3" applyNumberFormat="1" applyFont="1" applyBorder="1" applyAlignment="1">
      <alignment horizontal="center" vertical="center"/>
    </xf>
    <xf numFmtId="0" fontId="26" fillId="0" borderId="40" xfId="0" applyFont="1" applyBorder="1" applyAlignment="1">
      <alignment vertical="center"/>
    </xf>
    <xf numFmtId="0" fontId="26" fillId="0" borderId="0" xfId="0" applyFont="1" applyAlignment="1">
      <alignment horizontal="center" vertical="center"/>
    </xf>
    <xf numFmtId="0" fontId="26" fillId="0" borderId="49" xfId="0" applyFont="1" applyBorder="1" applyAlignment="1">
      <alignment vertical="center"/>
    </xf>
    <xf numFmtId="0" fontId="26" fillId="0" borderId="28" xfId="0" applyFont="1" applyBorder="1" applyAlignment="1">
      <alignment vertical="center"/>
    </xf>
    <xf numFmtId="1" fontId="26" fillId="0" borderId="36" xfId="0" applyNumberFormat="1" applyFont="1" applyBorder="1" applyAlignment="1">
      <alignment horizontal="center" vertical="center"/>
    </xf>
    <xf numFmtId="1" fontId="26" fillId="0" borderId="27" xfId="0" applyNumberFormat="1" applyFont="1" applyBorder="1" applyAlignment="1">
      <alignment horizontal="center" vertical="center"/>
    </xf>
    <xf numFmtId="0" fontId="26" fillId="0" borderId="27" xfId="0" applyFont="1" applyBorder="1" applyAlignment="1">
      <alignment horizontal="center" vertical="center"/>
    </xf>
    <xf numFmtId="167" fontId="29" fillId="9" borderId="49" xfId="3" applyNumberFormat="1" applyFont="1" applyFill="1" applyBorder="1" applyAlignment="1">
      <alignment horizontal="center" vertical="center"/>
    </xf>
    <xf numFmtId="0" fontId="36" fillId="0" borderId="0" xfId="2" applyFont="1" applyAlignment="1">
      <alignment vertical="center"/>
    </xf>
    <xf numFmtId="1" fontId="26" fillId="9" borderId="41" xfId="0" applyNumberFormat="1" applyFont="1" applyFill="1" applyBorder="1" applyAlignment="1">
      <alignment horizontal="center" vertical="center"/>
    </xf>
    <xf numFmtId="1" fontId="26" fillId="9" borderId="30" xfId="0" applyNumberFormat="1" applyFont="1" applyFill="1" applyBorder="1" applyAlignment="1">
      <alignment horizontal="center" vertical="center"/>
    </xf>
    <xf numFmtId="1" fontId="26" fillId="9" borderId="19" xfId="0" applyNumberFormat="1" applyFont="1" applyFill="1" applyBorder="1" applyAlignment="1">
      <alignment horizontal="center" vertical="center"/>
    </xf>
    <xf numFmtId="1" fontId="26" fillId="9" borderId="1" xfId="0" applyNumberFormat="1" applyFont="1" applyFill="1" applyBorder="1" applyAlignment="1">
      <alignment horizontal="center" vertical="center"/>
    </xf>
    <xf numFmtId="1" fontId="26" fillId="0" borderId="31" xfId="0" applyNumberFormat="1" applyFont="1" applyBorder="1" applyAlignment="1">
      <alignment horizontal="center" vertical="center"/>
    </xf>
    <xf numFmtId="0" fontId="26" fillId="0" borderId="47" xfId="0" applyFont="1" applyBorder="1" applyAlignment="1">
      <alignment vertical="center" wrapText="1"/>
    </xf>
    <xf numFmtId="0" fontId="38" fillId="0" borderId="28" xfId="0" applyFont="1" applyBorder="1" applyAlignment="1">
      <alignment vertical="center" wrapText="1"/>
    </xf>
    <xf numFmtId="9" fontId="38" fillId="0" borderId="41" xfId="0" applyNumberFormat="1" applyFont="1" applyBorder="1" applyAlignment="1">
      <alignment horizontal="center" vertical="center"/>
    </xf>
    <xf numFmtId="167" fontId="38" fillId="0" borderId="30" xfId="3" applyNumberFormat="1" applyFont="1" applyBorder="1" applyAlignment="1">
      <alignment horizontal="center" vertical="center"/>
    </xf>
    <xf numFmtId="9" fontId="38" fillId="0" borderId="19" xfId="0" applyNumberFormat="1" applyFont="1" applyBorder="1" applyAlignment="1">
      <alignment horizontal="center" vertical="center"/>
    </xf>
    <xf numFmtId="167" fontId="38" fillId="0" borderId="1" xfId="3" applyNumberFormat="1" applyFont="1" applyBorder="1" applyAlignment="1">
      <alignment horizontal="center" vertical="center"/>
    </xf>
    <xf numFmtId="9" fontId="38" fillId="0" borderId="42" xfId="0" applyNumberFormat="1" applyFont="1" applyBorder="1" applyAlignment="1">
      <alignment horizontal="center" vertical="center"/>
    </xf>
    <xf numFmtId="167" fontId="38" fillId="0" borderId="10" xfId="3" applyNumberFormat="1" applyFont="1" applyBorder="1" applyAlignment="1">
      <alignment horizontal="center" vertical="center"/>
    </xf>
    <xf numFmtId="167" fontId="38" fillId="0" borderId="38" xfId="3" applyNumberFormat="1" applyFont="1" applyBorder="1" applyAlignment="1">
      <alignment horizontal="center" vertical="center"/>
    </xf>
    <xf numFmtId="167" fontId="38" fillId="0" borderId="18" xfId="3" applyNumberFormat="1" applyFont="1" applyBorder="1" applyAlignment="1">
      <alignment horizontal="center" vertical="center"/>
    </xf>
    <xf numFmtId="167" fontId="38" fillId="0" borderId="51" xfId="3" applyNumberFormat="1" applyFont="1" applyBorder="1" applyAlignment="1">
      <alignment horizontal="center" vertical="center"/>
    </xf>
    <xf numFmtId="1" fontId="38" fillId="0" borderId="1" xfId="0" applyNumberFormat="1" applyFont="1" applyBorder="1" applyAlignment="1">
      <alignment horizontal="center" vertical="center"/>
    </xf>
    <xf numFmtId="167" fontId="38" fillId="0" borderId="1" xfId="3" applyNumberFormat="1" applyFont="1" applyFill="1" applyBorder="1" applyAlignment="1">
      <alignment horizontal="center"/>
    </xf>
    <xf numFmtId="167" fontId="38" fillId="0" borderId="1" xfId="3" applyNumberFormat="1" applyFont="1" applyFill="1" applyBorder="1" applyAlignment="1">
      <alignment horizontal="center" vertical="center"/>
    </xf>
    <xf numFmtId="1" fontId="38" fillId="0" borderId="10" xfId="0" applyNumberFormat="1" applyFont="1" applyBorder="1" applyAlignment="1">
      <alignment horizontal="center" vertical="center"/>
    </xf>
    <xf numFmtId="168" fontId="5" fillId="14" borderId="5" xfId="0" applyNumberFormat="1" applyFont="1" applyFill="1" applyBorder="1" applyAlignment="1" applyProtection="1">
      <alignment horizontal="center" vertical="center"/>
      <protection locked="0"/>
    </xf>
    <xf numFmtId="168" fontId="5" fillId="14" borderId="11" xfId="0" applyNumberFormat="1" applyFont="1" applyFill="1" applyBorder="1" applyAlignment="1" applyProtection="1">
      <alignment horizontal="center" vertical="center" wrapText="1"/>
      <protection locked="0"/>
    </xf>
    <xf numFmtId="168" fontId="5" fillId="14" borderId="31" xfId="0" applyNumberFormat="1" applyFont="1" applyFill="1" applyBorder="1" applyAlignment="1" applyProtection="1">
      <alignment horizontal="center" vertical="center" wrapText="1"/>
      <protection locked="0"/>
    </xf>
    <xf numFmtId="10" fontId="5" fillId="14" borderId="5" xfId="0" applyNumberFormat="1" applyFont="1" applyFill="1" applyBorder="1" applyAlignment="1" applyProtection="1">
      <alignment horizontal="center" vertical="center"/>
      <protection locked="0"/>
    </xf>
    <xf numFmtId="169" fontId="40" fillId="0" borderId="53" xfId="2" applyNumberFormat="1" applyFont="1" applyBorder="1" applyAlignment="1">
      <alignment horizontal="center" vertical="center"/>
    </xf>
    <xf numFmtId="0" fontId="41" fillId="15" borderId="16" xfId="0" applyFont="1" applyFill="1" applyBorder="1" applyAlignment="1">
      <alignment horizontal="center" vertical="center"/>
    </xf>
    <xf numFmtId="0" fontId="43" fillId="16" borderId="15" xfId="9" applyFont="1" applyFill="1" applyBorder="1" applyAlignment="1" applyProtection="1">
      <alignment horizontal="center" vertical="center"/>
    </xf>
    <xf numFmtId="0" fontId="45" fillId="0" borderId="0" xfId="0" applyFont="1" applyAlignment="1">
      <alignment horizontal="left" vertical="center"/>
    </xf>
    <xf numFmtId="0" fontId="36" fillId="13" borderId="40" xfId="10" applyNumberFormat="1" applyFont="1" applyFill="1" applyBorder="1" applyAlignment="1" applyProtection="1">
      <alignment horizontal="left" vertical="center" indent="1"/>
      <protection locked="0"/>
    </xf>
    <xf numFmtId="0" fontId="43" fillId="16" borderId="56" xfId="9" applyFont="1" applyFill="1" applyBorder="1" applyAlignment="1" applyProtection="1">
      <alignment horizontal="center" vertical="center"/>
    </xf>
    <xf numFmtId="0" fontId="34" fillId="0" borderId="0" xfId="0" applyFont="1" applyAlignment="1">
      <alignment vertical="center"/>
    </xf>
    <xf numFmtId="0" fontId="6" fillId="7" borderId="16" xfId="2" applyFont="1" applyFill="1" applyBorder="1" applyAlignment="1">
      <alignment vertical="center" wrapText="1"/>
    </xf>
    <xf numFmtId="0" fontId="6" fillId="7" borderId="3" xfId="2" applyFont="1" applyFill="1" applyBorder="1" applyAlignment="1">
      <alignment vertical="center"/>
    </xf>
    <xf numFmtId="0" fontId="6" fillId="7" borderId="4" xfId="2" applyFont="1" applyFill="1" applyBorder="1" applyAlignment="1">
      <alignment vertical="center"/>
    </xf>
    <xf numFmtId="0" fontId="4" fillId="0" borderId="0" xfId="2" applyFont="1" applyAlignment="1">
      <alignment horizontal="left" vertical="center"/>
    </xf>
    <xf numFmtId="0" fontId="44" fillId="9" borderId="0" xfId="8" applyFont="1" applyFill="1" applyAlignment="1">
      <alignment horizontal="center" vertical="center" wrapText="1"/>
    </xf>
    <xf numFmtId="0" fontId="33" fillId="11" borderId="15" xfId="8" applyFont="1" applyFill="1" applyBorder="1" applyAlignment="1">
      <alignment vertical="center"/>
    </xf>
    <xf numFmtId="0" fontId="36" fillId="11" borderId="4" xfId="8" applyFont="1" applyFill="1" applyBorder="1" applyAlignment="1">
      <alignment vertical="center"/>
    </xf>
    <xf numFmtId="0" fontId="46" fillId="9" borderId="0" xfId="8" applyFont="1" applyFill="1" applyAlignment="1">
      <alignment vertical="center"/>
    </xf>
    <xf numFmtId="0" fontId="36" fillId="13" borderId="15" xfId="8" applyFont="1" applyFill="1" applyBorder="1" applyAlignment="1">
      <alignment horizontal="center" vertical="center" wrapText="1"/>
    </xf>
    <xf numFmtId="0" fontId="46" fillId="0" borderId="54" xfId="8" applyFont="1" applyBorder="1"/>
    <xf numFmtId="0" fontId="45" fillId="0" borderId="15" xfId="8" applyFont="1" applyBorder="1" applyAlignment="1">
      <alignment horizontal="left" vertical="center" wrapText="1" indent="1"/>
    </xf>
    <xf numFmtId="0" fontId="46" fillId="9" borderId="0" xfId="8" applyFont="1" applyFill="1"/>
    <xf numFmtId="0" fontId="47" fillId="12" borderId="15" xfId="8" applyFont="1" applyFill="1" applyBorder="1" applyAlignment="1">
      <alignment horizontal="center" vertical="center" wrapText="1"/>
    </xf>
    <xf numFmtId="0" fontId="46" fillId="0" borderId="55" xfId="8" applyFont="1" applyBorder="1"/>
    <xf numFmtId="0" fontId="36" fillId="0" borderId="15" xfId="8" applyFont="1" applyBorder="1" applyAlignment="1">
      <alignment horizontal="center" vertical="center" wrapText="1"/>
    </xf>
    <xf numFmtId="0" fontId="46" fillId="0" borderId="56" xfId="8" applyFont="1" applyBorder="1"/>
    <xf numFmtId="0" fontId="46" fillId="0" borderId="15" xfId="8" applyFont="1" applyBorder="1" applyAlignment="1">
      <alignment horizontal="left" vertical="center" wrapText="1" indent="1"/>
    </xf>
    <xf numFmtId="0" fontId="36" fillId="10" borderId="15" xfId="8" applyFont="1" applyFill="1" applyBorder="1" applyAlignment="1">
      <alignment horizontal="center" vertical="center" wrapText="1"/>
    </xf>
    <xf numFmtId="0" fontId="22" fillId="0" borderId="0" xfId="2" applyFont="1" applyAlignment="1">
      <alignment horizontal="left" vertical="center"/>
    </xf>
    <xf numFmtId="0" fontId="22" fillId="0" borderId="0" xfId="2" applyFont="1" applyAlignment="1">
      <alignment horizontal="center" vertical="center"/>
    </xf>
    <xf numFmtId="0" fontId="36" fillId="0" borderId="15" xfId="2" applyFont="1" applyBorder="1" applyAlignment="1">
      <alignment horizontal="center" vertical="center"/>
    </xf>
    <xf numFmtId="0" fontId="46" fillId="0" borderId="16" xfId="2" applyFont="1" applyBorder="1" applyAlignment="1">
      <alignment horizontal="left" vertical="center" wrapText="1"/>
    </xf>
    <xf numFmtId="0" fontId="46" fillId="0" borderId="3" xfId="2" applyFont="1" applyBorder="1" applyAlignment="1">
      <alignment horizontal="left" vertical="center" wrapText="1"/>
    </xf>
    <xf numFmtId="0" fontId="46" fillId="0" borderId="4" xfId="2" applyFont="1" applyBorder="1" applyAlignment="1">
      <alignment horizontal="left" vertical="center" wrapText="1"/>
    </xf>
    <xf numFmtId="0" fontId="22" fillId="0" borderId="0" xfId="2" applyFont="1" applyAlignment="1">
      <alignment horizontal="left"/>
    </xf>
    <xf numFmtId="0" fontId="22" fillId="0" borderId="0" xfId="2" applyFont="1" applyAlignment="1">
      <alignment horizontal="center"/>
    </xf>
    <xf numFmtId="0" fontId="4" fillId="17" borderId="0" xfId="2" applyFont="1" applyFill="1" applyAlignment="1">
      <alignment horizontal="left"/>
    </xf>
    <xf numFmtId="0" fontId="46" fillId="0" borderId="0" xfId="2" applyFont="1" applyAlignment="1">
      <alignment horizontal="left" vertical="center"/>
    </xf>
    <xf numFmtId="0" fontId="46" fillId="0" borderId="0" xfId="2" applyFont="1" applyAlignment="1">
      <alignment horizontal="center" vertical="center"/>
    </xf>
    <xf numFmtId="0" fontId="4" fillId="0" borderId="29" xfId="0" applyFont="1" applyBorder="1" applyAlignment="1">
      <alignment horizontal="left" vertical="center"/>
    </xf>
    <xf numFmtId="0" fontId="5" fillId="0" borderId="0" xfId="0" applyFont="1" applyAlignment="1">
      <alignment horizontal="left"/>
    </xf>
    <xf numFmtId="0" fontId="5" fillId="0" borderId="0" xfId="0" applyFont="1" applyAlignment="1">
      <alignment horizontal="center"/>
    </xf>
    <xf numFmtId="0" fontId="45" fillId="0" borderId="57" xfId="0" applyFont="1" applyBorder="1" applyAlignment="1">
      <alignment horizontal="left" vertical="center"/>
    </xf>
    <xf numFmtId="0" fontId="6" fillId="0" borderId="0" xfId="2" applyFont="1" applyAlignment="1">
      <alignment horizontal="left" vertical="center"/>
    </xf>
    <xf numFmtId="0" fontId="5" fillId="0" borderId="0" xfId="2" applyFont="1" applyAlignment="1">
      <alignment horizontal="left" vertical="center"/>
    </xf>
    <xf numFmtId="0" fontId="5" fillId="0" borderId="0" xfId="2" applyFont="1" applyAlignment="1">
      <alignment vertical="center" wrapText="1"/>
    </xf>
    <xf numFmtId="0" fontId="41" fillId="15" borderId="15" xfId="0" applyFont="1" applyFill="1" applyBorder="1" applyAlignment="1">
      <alignment horizontal="center" vertical="center"/>
    </xf>
    <xf numFmtId="0" fontId="22" fillId="0" borderId="0" xfId="2" quotePrefix="1" applyFont="1" applyAlignment="1">
      <alignment horizontal="left" vertical="center" wrapText="1"/>
    </xf>
    <xf numFmtId="0" fontId="8" fillId="0" borderId="0" xfId="0" applyFont="1" applyAlignment="1">
      <alignment horizontal="left"/>
    </xf>
    <xf numFmtId="0" fontId="23" fillId="0" borderId="0" xfId="2" quotePrefix="1" applyFont="1" applyAlignment="1">
      <alignment vertical="center" wrapText="1"/>
    </xf>
    <xf numFmtId="0" fontId="17" fillId="10" borderId="16"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12" borderId="15" xfId="0" applyFont="1" applyFill="1" applyBorder="1" applyAlignment="1">
      <alignment horizontal="center" vertical="center" wrapText="1"/>
    </xf>
    <xf numFmtId="0" fontId="17" fillId="10" borderId="4" xfId="0" applyFont="1" applyFill="1" applyBorder="1" applyAlignment="1">
      <alignment horizontal="center" vertical="center" wrapText="1"/>
    </xf>
    <xf numFmtId="0" fontId="6" fillId="11" borderId="15" xfId="0" applyFont="1" applyFill="1" applyBorder="1" applyAlignment="1">
      <alignment horizontal="left" vertical="center" wrapText="1"/>
    </xf>
    <xf numFmtId="0" fontId="6" fillId="11" borderId="15" xfId="0" applyFont="1" applyFill="1" applyBorder="1" applyAlignment="1">
      <alignment horizontal="center" vertical="center" wrapText="1"/>
    </xf>
    <xf numFmtId="0" fontId="6" fillId="18" borderId="15"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5" fillId="4" borderId="14"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5" fillId="0" borderId="0" xfId="0" applyFont="1" applyAlignment="1">
      <alignment horizontal="left" vertical="center"/>
    </xf>
    <xf numFmtId="0" fontId="6" fillId="10" borderId="16" xfId="0" applyFont="1" applyFill="1" applyBorder="1" applyAlignment="1">
      <alignment vertical="center"/>
    </xf>
    <xf numFmtId="0" fontId="6" fillId="10" borderId="3" xfId="0" applyFont="1" applyFill="1" applyBorder="1" applyAlignment="1">
      <alignment vertical="center"/>
    </xf>
    <xf numFmtId="0" fontId="6" fillId="10" borderId="3" xfId="0" applyFont="1" applyFill="1" applyBorder="1" applyAlignment="1">
      <alignment horizontal="center" vertical="center"/>
    </xf>
    <xf numFmtId="0" fontId="6" fillId="10" borderId="4" xfId="0" applyFont="1" applyFill="1" applyBorder="1" applyAlignment="1">
      <alignment vertical="center"/>
    </xf>
    <xf numFmtId="0" fontId="5" fillId="0" borderId="25" xfId="0" applyFont="1" applyBorder="1" applyAlignment="1">
      <alignment horizontal="left" vertical="center"/>
    </xf>
    <xf numFmtId="1" fontId="5" fillId="18" borderId="5" xfId="0" applyNumberFormat="1" applyFont="1" applyFill="1" applyBorder="1" applyAlignment="1">
      <alignment horizontal="center" vertical="center"/>
    </xf>
    <xf numFmtId="168" fontId="5" fillId="0" borderId="5" xfId="0" applyNumberFormat="1" applyFont="1" applyBorder="1" applyAlignment="1">
      <alignment horizontal="center" vertical="center"/>
    </xf>
    <xf numFmtId="169" fontId="5" fillId="0" borderId="5" xfId="0" applyNumberFormat="1" applyFont="1" applyBorder="1" applyAlignment="1">
      <alignment horizontal="center" vertical="center" wrapText="1"/>
    </xf>
    <xf numFmtId="9" fontId="5" fillId="0" borderId="5" xfId="1" applyFont="1" applyBorder="1" applyAlignment="1" applyProtection="1">
      <alignment horizontal="center" vertical="center"/>
    </xf>
    <xf numFmtId="0" fontId="5" fillId="0" borderId="7" xfId="0" applyFont="1" applyBorder="1" applyAlignment="1">
      <alignment horizontal="left" vertical="center"/>
    </xf>
    <xf numFmtId="0" fontId="5" fillId="0" borderId="9" xfId="0" applyFont="1" applyBorder="1" applyAlignment="1">
      <alignment horizontal="left" vertical="center"/>
    </xf>
    <xf numFmtId="168" fontId="6" fillId="0" borderId="56" xfId="0" applyNumberFormat="1" applyFont="1" applyBorder="1" applyAlignment="1">
      <alignment horizontal="center" vertical="center" wrapText="1"/>
    </xf>
    <xf numFmtId="0" fontId="5" fillId="0" borderId="35" xfId="0" applyFont="1" applyBorder="1" applyAlignment="1">
      <alignment horizontal="left" vertical="center"/>
    </xf>
    <xf numFmtId="0" fontId="37" fillId="0" borderId="25" xfId="0" applyFont="1" applyBorder="1" applyAlignment="1">
      <alignment horizontal="left" vertical="center"/>
    </xf>
    <xf numFmtId="0" fontId="5" fillId="0" borderId="28" xfId="0" applyFont="1" applyBorder="1" applyAlignment="1">
      <alignment horizontal="left" vertical="center"/>
    </xf>
    <xf numFmtId="168" fontId="6" fillId="0" borderId="15" xfId="0" applyNumberFormat="1" applyFont="1" applyBorder="1" applyAlignment="1">
      <alignment horizontal="center" vertical="center" wrapText="1"/>
    </xf>
    <xf numFmtId="0" fontId="5" fillId="0" borderId="56" xfId="0" applyFont="1" applyBorder="1" applyAlignment="1">
      <alignment horizontal="left" vertical="center"/>
    </xf>
    <xf numFmtId="9" fontId="5" fillId="0" borderId="23" xfId="1" applyFont="1" applyBorder="1" applyAlignment="1" applyProtection="1">
      <alignment horizontal="center" vertical="center"/>
    </xf>
    <xf numFmtId="0" fontId="5" fillId="0" borderId="0" xfId="0" applyFont="1" applyAlignment="1">
      <alignment horizontal="center" vertical="center"/>
    </xf>
    <xf numFmtId="2" fontId="5" fillId="0" borderId="0" xfId="0" applyNumberFormat="1" applyFont="1" applyAlignment="1">
      <alignment horizontal="left" vertical="center"/>
    </xf>
    <xf numFmtId="0" fontId="38" fillId="0" borderId="47" xfId="0" applyFont="1" applyBorder="1" applyAlignment="1">
      <alignment vertical="center"/>
    </xf>
    <xf numFmtId="0" fontId="5" fillId="0" borderId="15" xfId="0" applyFont="1" applyBorder="1" applyAlignment="1">
      <alignment horizontal="left" vertical="center"/>
    </xf>
    <xf numFmtId="168" fontId="5" fillId="14" borderId="23" xfId="0" applyNumberFormat="1" applyFont="1" applyFill="1" applyBorder="1" applyAlignment="1" applyProtection="1">
      <alignment horizontal="center" vertical="center"/>
      <protection locked="0"/>
    </xf>
    <xf numFmtId="10" fontId="5" fillId="14" borderId="23" xfId="0" applyNumberFormat="1" applyFont="1" applyFill="1" applyBorder="1" applyAlignment="1" applyProtection="1">
      <alignment horizontal="center" vertical="center"/>
      <protection locked="0"/>
    </xf>
    <xf numFmtId="1" fontId="5" fillId="18" borderId="23" xfId="0" applyNumberFormat="1" applyFont="1" applyFill="1" applyBorder="1" applyAlignment="1">
      <alignment horizontal="center" vertical="center"/>
    </xf>
    <xf numFmtId="168" fontId="5" fillId="0" borderId="23" xfId="0" applyNumberFormat="1" applyFont="1" applyBorder="1" applyAlignment="1">
      <alignment horizontal="center" vertical="center"/>
    </xf>
    <xf numFmtId="169" fontId="5" fillId="0" borderId="23" xfId="0" applyNumberFormat="1" applyFont="1" applyBorder="1" applyAlignment="1">
      <alignment horizontal="center" vertical="center" wrapText="1"/>
    </xf>
    <xf numFmtId="168" fontId="5" fillId="14" borderId="24" xfId="0" applyNumberFormat="1" applyFont="1" applyFill="1" applyBorder="1" applyAlignment="1" applyProtection="1">
      <alignment horizontal="center" vertical="center" wrapText="1"/>
      <protection locked="0"/>
    </xf>
    <xf numFmtId="167" fontId="38" fillId="0" borderId="40" xfId="3" applyNumberFormat="1" applyFont="1" applyBorder="1" applyAlignment="1">
      <alignment vertical="center"/>
    </xf>
    <xf numFmtId="167" fontId="38" fillId="0" borderId="49" xfId="3" applyNumberFormat="1" applyFont="1" applyBorder="1" applyAlignment="1">
      <alignment vertical="center"/>
    </xf>
    <xf numFmtId="167" fontId="38" fillId="0" borderId="28" xfId="3" applyNumberFormat="1" applyFont="1" applyBorder="1" applyAlignment="1">
      <alignment vertical="center"/>
    </xf>
    <xf numFmtId="167" fontId="29" fillId="19" borderId="49" xfId="3" applyNumberFormat="1" applyFont="1" applyFill="1" applyBorder="1" applyAlignment="1">
      <alignment horizontal="center" vertical="center"/>
    </xf>
    <xf numFmtId="167" fontId="29" fillId="19" borderId="28" xfId="3" applyNumberFormat="1" applyFont="1" applyFill="1" applyBorder="1" applyAlignment="1">
      <alignment horizontal="center" vertical="center"/>
    </xf>
    <xf numFmtId="0" fontId="36" fillId="0" borderId="54" xfId="2" applyFont="1" applyBorder="1" applyAlignment="1">
      <alignment horizontal="center" vertical="center"/>
    </xf>
    <xf numFmtId="0" fontId="36" fillId="0" borderId="55" xfId="2" applyFont="1" applyBorder="1" applyAlignment="1">
      <alignment horizontal="center" vertical="center"/>
    </xf>
    <xf numFmtId="0" fontId="36" fillId="0" borderId="56" xfId="2" applyFont="1" applyBorder="1" applyAlignment="1">
      <alignment horizontal="center" vertical="center"/>
    </xf>
    <xf numFmtId="0" fontId="46" fillId="0" borderId="16" xfId="2" applyFont="1" applyBorder="1" applyAlignment="1">
      <alignment horizontal="left" vertical="center" wrapText="1"/>
    </xf>
    <xf numFmtId="0" fontId="46" fillId="0" borderId="3" xfId="2" applyFont="1" applyBorder="1" applyAlignment="1">
      <alignment horizontal="left" vertical="center" wrapText="1"/>
    </xf>
    <xf numFmtId="0" fontId="46" fillId="0" borderId="4" xfId="2" applyFont="1" applyBorder="1" applyAlignment="1">
      <alignment horizontal="left" vertical="center" wrapText="1"/>
    </xf>
    <xf numFmtId="0" fontId="46" fillId="0" borderId="22" xfId="2" applyFont="1" applyBorder="1" applyAlignment="1">
      <alignment horizontal="left" vertical="center" wrapText="1"/>
    </xf>
    <xf numFmtId="0" fontId="46" fillId="0" borderId="23" xfId="2" applyFont="1" applyBorder="1" applyAlignment="1">
      <alignment horizontal="left" vertical="center" wrapText="1"/>
    </xf>
    <xf numFmtId="0" fontId="46" fillId="0" borderId="24" xfId="2" applyFont="1" applyBorder="1" applyAlignment="1">
      <alignment horizontal="left" vertical="center" wrapText="1"/>
    </xf>
    <xf numFmtId="0" fontId="34" fillId="0" borderId="0" xfId="0" applyFont="1" applyAlignment="1">
      <alignment vertical="center" wrapText="1"/>
    </xf>
    <xf numFmtId="0" fontId="46" fillId="0" borderId="22" xfId="2" quotePrefix="1" applyFont="1" applyBorder="1" applyAlignment="1">
      <alignment horizontal="left" vertical="center" wrapText="1"/>
    </xf>
    <xf numFmtId="0" fontId="15" fillId="0" borderId="0" xfId="0" applyFont="1" applyAlignment="1">
      <alignment horizontal="center" wrapText="1"/>
    </xf>
    <xf numFmtId="169" fontId="10" fillId="0" borderId="17" xfId="5" applyNumberFormat="1" applyFont="1" applyBorder="1" applyAlignment="1">
      <alignment horizontal="center" vertical="center"/>
    </xf>
    <xf numFmtId="169" fontId="10" fillId="0" borderId="18" xfId="5" applyNumberFormat="1" applyFont="1" applyBorder="1" applyAlignment="1">
      <alignment horizontal="center" vertical="center"/>
    </xf>
    <xf numFmtId="169" fontId="10" fillId="0" borderId="19" xfId="5" applyNumberFormat="1" applyFont="1" applyBorder="1" applyAlignment="1">
      <alignment horizontal="center" vertical="center"/>
    </xf>
    <xf numFmtId="0" fontId="0" fillId="2" borderId="1" xfId="0" applyFill="1" applyBorder="1" applyAlignment="1">
      <alignment horizontal="center" vertical="center" wrapText="1"/>
    </xf>
    <xf numFmtId="0" fontId="0" fillId="2" borderId="17" xfId="0" applyFill="1" applyBorder="1" applyAlignment="1">
      <alignment horizontal="center" vertical="center" wrapText="1"/>
    </xf>
    <xf numFmtId="169" fontId="5" fillId="0" borderId="14" xfId="2" applyNumberFormat="1" applyFont="1" applyBorder="1" applyAlignment="1" applyProtection="1">
      <alignment horizontal="center" vertical="center"/>
      <protection locked="0"/>
    </xf>
    <xf numFmtId="169" fontId="5" fillId="0" borderId="2" xfId="2" applyNumberFormat="1" applyFont="1" applyBorder="1" applyAlignment="1" applyProtection="1">
      <alignment horizontal="center" vertical="center"/>
      <protection locked="0"/>
    </xf>
    <xf numFmtId="169" fontId="5" fillId="0" borderId="13" xfId="2" applyNumberFormat="1" applyFont="1" applyBorder="1" applyAlignment="1" applyProtection="1">
      <alignment horizontal="center" vertical="center"/>
      <protection locked="0"/>
    </xf>
    <xf numFmtId="169" fontId="5" fillId="0" borderId="6" xfId="2" applyNumberFormat="1" applyFont="1" applyBorder="1" applyAlignment="1" applyProtection="1">
      <alignment horizontal="center" vertical="center"/>
      <protection locked="0"/>
    </xf>
    <xf numFmtId="169" fontId="5" fillId="0" borderId="8" xfId="2" applyNumberFormat="1" applyFont="1" applyBorder="1" applyAlignment="1" applyProtection="1">
      <alignment horizontal="center" vertical="center"/>
      <protection locked="0"/>
    </xf>
    <xf numFmtId="169" fontId="5" fillId="0" borderId="11" xfId="2" applyNumberFormat="1" applyFont="1" applyBorder="1" applyAlignment="1" applyProtection="1">
      <alignment horizontal="center" vertical="center"/>
      <protection locked="0"/>
    </xf>
    <xf numFmtId="0" fontId="0" fillId="2" borderId="18" xfId="0" applyFill="1" applyBorder="1" applyAlignment="1">
      <alignment horizontal="center" vertical="center" wrapText="1"/>
    </xf>
    <xf numFmtId="0" fontId="0" fillId="2" borderId="19" xfId="0" applyFill="1" applyBorder="1" applyAlignment="1">
      <alignment horizontal="center" vertical="center" wrapText="1"/>
    </xf>
    <xf numFmtId="164" fontId="6" fillId="0" borderId="16" xfId="2" applyNumberFormat="1" applyFont="1" applyBorder="1" applyAlignment="1">
      <alignment horizontal="left" vertical="center"/>
    </xf>
    <xf numFmtId="164" fontId="6" fillId="0" borderId="3" xfId="2" applyNumberFormat="1" applyFont="1" applyBorder="1" applyAlignment="1">
      <alignment horizontal="left" vertical="center"/>
    </xf>
    <xf numFmtId="164" fontId="6" fillId="0" borderId="4" xfId="2" applyNumberFormat="1" applyFont="1" applyBorder="1" applyAlignment="1">
      <alignment horizontal="left" vertical="center"/>
    </xf>
    <xf numFmtId="0" fontId="34" fillId="0" borderId="0" xfId="0" applyFont="1" applyAlignment="1">
      <alignment horizontal="center" wrapText="1"/>
    </xf>
    <xf numFmtId="168" fontId="6" fillId="0" borderId="54" xfId="0" applyNumberFormat="1" applyFont="1" applyBorder="1" applyAlignment="1">
      <alignment horizontal="center" vertical="center" wrapText="1"/>
    </xf>
    <xf numFmtId="168" fontId="6" fillId="0" borderId="55" xfId="0" applyNumberFormat="1" applyFont="1" applyBorder="1" applyAlignment="1">
      <alignment horizontal="center" vertical="center" wrapText="1"/>
    </xf>
    <xf numFmtId="168" fontId="6" fillId="0" borderId="56" xfId="0" applyNumberFormat="1" applyFont="1" applyBorder="1" applyAlignment="1">
      <alignment horizontal="center" vertical="center" wrapText="1"/>
    </xf>
    <xf numFmtId="168" fontId="5" fillId="14" borderId="6" xfId="0" applyNumberFormat="1" applyFont="1" applyFill="1" applyBorder="1" applyAlignment="1" applyProtection="1">
      <alignment horizontal="center" vertical="center" wrapText="1"/>
      <protection locked="0"/>
    </xf>
    <xf numFmtId="168" fontId="5" fillId="14" borderId="8" xfId="0" applyNumberFormat="1" applyFont="1" applyFill="1" applyBorder="1" applyAlignment="1" applyProtection="1">
      <alignment horizontal="center" vertical="center" wrapText="1"/>
      <protection locked="0"/>
    </xf>
    <xf numFmtId="168" fontId="5" fillId="14" borderId="11" xfId="0" applyNumberFormat="1" applyFont="1" applyFill="1" applyBorder="1" applyAlignment="1" applyProtection="1">
      <alignment horizontal="center" vertical="center" wrapText="1"/>
      <protection locked="0"/>
    </xf>
    <xf numFmtId="0" fontId="4" fillId="12" borderId="16" xfId="0" applyFont="1" applyFill="1" applyBorder="1" applyAlignment="1">
      <alignment horizontal="center" vertical="center" wrapText="1"/>
    </xf>
    <xf numFmtId="0" fontId="4" fillId="12" borderId="3"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34" fillId="0" borderId="0" xfId="0" applyFont="1" applyAlignment="1">
      <alignment horizontal="center" vertical="center"/>
    </xf>
    <xf numFmtId="0" fontId="34" fillId="0" borderId="58" xfId="0" applyFont="1" applyBorder="1" applyAlignment="1">
      <alignment horizontal="center" vertical="center"/>
    </xf>
    <xf numFmtId="0" fontId="26" fillId="2" borderId="46"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4" xfId="0" applyFont="1" applyFill="1" applyBorder="1" applyAlignment="1">
      <alignment horizontal="center" vertical="center" wrapText="1"/>
    </xf>
    <xf numFmtId="169" fontId="37" fillId="0" borderId="14" xfId="2" applyNumberFormat="1" applyFont="1" applyBorder="1" applyAlignment="1" applyProtection="1">
      <alignment horizontal="center" vertical="center"/>
      <protection locked="0"/>
    </xf>
    <xf numFmtId="169" fontId="37" fillId="0" borderId="2" xfId="2" applyNumberFormat="1" applyFont="1" applyBorder="1" applyAlignment="1" applyProtection="1">
      <alignment horizontal="center" vertical="center"/>
      <protection locked="0"/>
    </xf>
    <xf numFmtId="169" fontId="37" fillId="0" borderId="13" xfId="2" applyNumberFormat="1" applyFont="1" applyBorder="1" applyAlignment="1" applyProtection="1">
      <alignment horizontal="center" vertical="center"/>
      <protection locked="0"/>
    </xf>
    <xf numFmtId="9" fontId="38" fillId="0" borderId="37" xfId="0" applyNumberFormat="1" applyFont="1" applyBorder="1" applyAlignment="1">
      <alignment horizontal="center" vertical="center"/>
    </xf>
    <xf numFmtId="9" fontId="38" fillId="0" borderId="38" xfId="0" applyNumberFormat="1" applyFont="1" applyBorder="1" applyAlignment="1">
      <alignment horizontal="center" vertical="center"/>
    </xf>
    <xf numFmtId="9" fontId="38" fillId="0" borderId="39" xfId="0" applyNumberFormat="1" applyFont="1" applyBorder="1" applyAlignment="1">
      <alignment horizontal="center" vertical="center"/>
    </xf>
    <xf numFmtId="9" fontId="38" fillId="0" borderId="50" xfId="0" applyNumberFormat="1" applyFont="1" applyBorder="1" applyAlignment="1">
      <alignment horizontal="center" vertical="center"/>
    </xf>
    <xf numFmtId="9" fontId="38" fillId="0" borderId="18" xfId="0" applyNumberFormat="1" applyFont="1" applyBorder="1" applyAlignment="1">
      <alignment horizontal="center" vertical="center"/>
    </xf>
    <xf numFmtId="9" fontId="38" fillId="0" borderId="47" xfId="0" applyNumberFormat="1" applyFont="1" applyBorder="1" applyAlignment="1">
      <alignment horizontal="center" vertical="center"/>
    </xf>
    <xf numFmtId="9" fontId="38" fillId="0" borderId="52" xfId="0" applyNumberFormat="1" applyFont="1" applyBorder="1" applyAlignment="1">
      <alignment horizontal="center" vertical="center"/>
    </xf>
    <xf numFmtId="9" fontId="38" fillId="0" borderId="51" xfId="0" applyNumberFormat="1" applyFont="1" applyBorder="1" applyAlignment="1">
      <alignment horizontal="center" vertical="center"/>
    </xf>
    <xf numFmtId="9" fontId="38" fillId="0" borderId="48" xfId="0" applyNumberFormat="1" applyFont="1" applyBorder="1" applyAlignment="1">
      <alignment horizontal="center" vertical="center"/>
    </xf>
    <xf numFmtId="0" fontId="26" fillId="0" borderId="0" xfId="0" applyFont="1" applyAlignment="1">
      <alignment horizontal="center"/>
    </xf>
    <xf numFmtId="0" fontId="38" fillId="0" borderId="19" xfId="0" applyFont="1" applyBorder="1" applyAlignment="1">
      <alignment horizontal="center" vertical="center"/>
    </xf>
    <xf numFmtId="0" fontId="38" fillId="0" borderId="1" xfId="0" applyFont="1" applyBorder="1" applyAlignment="1">
      <alignment horizontal="center" vertical="center"/>
    </xf>
    <xf numFmtId="0" fontId="38" fillId="0" borderId="42" xfId="0" applyFont="1" applyBorder="1" applyAlignment="1">
      <alignment horizontal="center" vertical="center"/>
    </xf>
    <xf numFmtId="0" fontId="38" fillId="0" borderId="10" xfId="0" applyFont="1" applyBorder="1" applyAlignment="1">
      <alignment horizontal="center" vertical="center"/>
    </xf>
    <xf numFmtId="0" fontId="39" fillId="0" borderId="19" xfId="0" applyFont="1" applyBorder="1" applyAlignment="1">
      <alignment horizontal="center" vertical="center"/>
    </xf>
    <xf numFmtId="0" fontId="39" fillId="0" borderId="1" xfId="0" applyFont="1" applyBorder="1" applyAlignment="1">
      <alignment horizontal="center" vertical="center"/>
    </xf>
    <xf numFmtId="0" fontId="17" fillId="8" borderId="16" xfId="0" applyFont="1" applyFill="1" applyBorder="1" applyAlignment="1">
      <alignment horizontal="left" vertical="center"/>
    </xf>
    <xf numFmtId="0" fontId="17" fillId="8" borderId="4" xfId="0" applyFont="1" applyFill="1" applyBorder="1" applyAlignment="1">
      <alignment horizontal="left" vertical="center"/>
    </xf>
    <xf numFmtId="0" fontId="27" fillId="8" borderId="16" xfId="0" applyFont="1" applyFill="1" applyBorder="1" applyAlignment="1">
      <alignment horizontal="center" vertical="center"/>
    </xf>
    <xf numFmtId="0" fontId="27" fillId="8" borderId="3" xfId="0" applyFont="1" applyFill="1" applyBorder="1" applyAlignment="1">
      <alignment horizontal="center" vertical="center"/>
    </xf>
    <xf numFmtId="0" fontId="27" fillId="8" borderId="4" xfId="0" applyFont="1" applyFill="1" applyBorder="1" applyAlignment="1">
      <alignment horizontal="center" vertical="center"/>
    </xf>
    <xf numFmtId="0" fontId="27" fillId="0" borderId="16"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17" fillId="0" borderId="16" xfId="0" applyFont="1" applyBorder="1" applyAlignment="1">
      <alignment horizontal="left" vertical="center"/>
    </xf>
    <xf numFmtId="0" fontId="17" fillId="0" borderId="4" xfId="0" applyFont="1" applyBorder="1" applyAlignment="1">
      <alignment horizontal="left" vertical="center"/>
    </xf>
    <xf numFmtId="0" fontId="27" fillId="8" borderId="16" xfId="0" applyFont="1" applyFill="1" applyBorder="1" applyAlignment="1">
      <alignment horizontal="center" vertical="center" wrapText="1"/>
    </xf>
    <xf numFmtId="0" fontId="27" fillId="8" borderId="3" xfId="0" applyFont="1" applyFill="1" applyBorder="1" applyAlignment="1">
      <alignment horizontal="center" vertical="center" wrapText="1"/>
    </xf>
    <xf numFmtId="0" fontId="27" fillId="8" borderId="4" xfId="0" applyFont="1" applyFill="1" applyBorder="1" applyAlignment="1">
      <alignment horizontal="center" vertical="center" wrapText="1"/>
    </xf>
    <xf numFmtId="0" fontId="27" fillId="0" borderId="0" xfId="0" applyFont="1" applyAlignment="1">
      <alignment horizontal="center"/>
    </xf>
  </cellXfs>
  <cellStyles count="11">
    <cellStyle name="Comma" xfId="5" builtinId="3"/>
    <cellStyle name="Comma 2" xfId="3" xr:uid="{00000000-0005-0000-0000-000001000000}"/>
    <cellStyle name="Currency 2" xfId="4" xr:uid="{00000000-0005-0000-0000-000002000000}"/>
    <cellStyle name="Currency 2 2" xfId="10" xr:uid="{5EADFE71-DAC5-4CB0-A774-950770A140BF}"/>
    <cellStyle name="Currency 3" xfId="6" xr:uid="{00000000-0005-0000-0000-000003000000}"/>
    <cellStyle name="Currency 4" xfId="7" xr:uid="{00000000-0005-0000-0000-000004000000}"/>
    <cellStyle name="Hyperlink 2" xfId="9" xr:uid="{10477612-A99F-446B-9E85-D85F7EAAB8B9}"/>
    <cellStyle name="Normal" xfId="0" builtinId="0"/>
    <cellStyle name="Normal 2" xfId="2" xr:uid="{00000000-0005-0000-0000-000006000000}"/>
    <cellStyle name="Normal_Application Development Pricing Format" xfId="8" xr:uid="{3824CD2E-1765-4AC6-A35C-C0CF4B697A95}"/>
    <cellStyle name="Percent" xfId="1" builtinId="5"/>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6E53F"/>
      <color rgb="FFA9F5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36196</xdr:colOff>
      <xdr:row>0</xdr:row>
      <xdr:rowOff>152400</xdr:rowOff>
    </xdr:from>
    <xdr:to>
      <xdr:col>1</xdr:col>
      <xdr:colOff>776899</xdr:colOff>
      <xdr:row>4</xdr:row>
      <xdr:rowOff>161925</xdr:rowOff>
    </xdr:to>
    <xdr:pic>
      <xdr:nvPicPr>
        <xdr:cNvPr id="2" name="Picture 30" descr="Transnet New Logo">
          <a:extLst>
            <a:ext uri="{FF2B5EF4-FFF2-40B4-BE49-F238E27FC236}">
              <a16:creationId xmlns:a16="http://schemas.microsoft.com/office/drawing/2014/main" id="{6757C313-DE58-4BBF-9442-6460CC53FE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5796" y="152400"/>
          <a:ext cx="740703" cy="647700"/>
        </a:xfrm>
        <a:prstGeom prst="rect">
          <a:avLst/>
        </a:prstGeom>
        <a:noFill/>
        <a:ln w="9525">
          <a:noFill/>
          <a:miter lim="800000"/>
          <a:headEnd/>
          <a:tailEnd/>
        </a:ln>
      </xdr:spPr>
    </xdr:pic>
    <xdr:clientData/>
  </xdr:twoCellAnchor>
  <xdr:twoCellAnchor>
    <xdr:from>
      <xdr:col>1</xdr:col>
      <xdr:colOff>266700</xdr:colOff>
      <xdr:row>8</xdr:row>
      <xdr:rowOff>276224</xdr:rowOff>
    </xdr:from>
    <xdr:to>
      <xdr:col>1</xdr:col>
      <xdr:colOff>1990725</xdr:colOff>
      <xdr:row>9</xdr:row>
      <xdr:rowOff>333374</xdr:rowOff>
    </xdr:to>
    <xdr:sp macro="" textlink="">
      <xdr:nvSpPr>
        <xdr:cNvPr id="3" name="Rectangular Callout 1">
          <a:extLst>
            <a:ext uri="{FF2B5EF4-FFF2-40B4-BE49-F238E27FC236}">
              <a16:creationId xmlns:a16="http://schemas.microsoft.com/office/drawing/2014/main" id="{DC551A5F-956E-4C33-AD80-1E0FBE47BF8A}"/>
            </a:ext>
          </a:extLst>
        </xdr:cNvPr>
        <xdr:cNvSpPr/>
      </xdr:nvSpPr>
      <xdr:spPr>
        <a:xfrm>
          <a:off x="876300" y="2493644"/>
          <a:ext cx="1724025" cy="430530"/>
        </a:xfrm>
        <a:prstGeom prst="wedgeRectCallout">
          <a:avLst>
            <a:gd name="adj1" fmla="val 60027"/>
            <a:gd name="adj2" fmla="val 15619"/>
          </a:avLst>
        </a:prstGeom>
        <a:ln>
          <a:solidFill>
            <a:srgbClr val="FF0000"/>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l"/>
          <a:r>
            <a:rPr lang="en-GB" sz="1100" b="1" i="1"/>
            <a:t>Insert the Bidders Name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876299</xdr:colOff>
      <xdr:row>1</xdr:row>
      <xdr:rowOff>342900</xdr:rowOff>
    </xdr:from>
    <xdr:to>
      <xdr:col>1</xdr:col>
      <xdr:colOff>1847850</xdr:colOff>
      <xdr:row>4</xdr:row>
      <xdr:rowOff>191030</xdr:rowOff>
    </xdr:to>
    <xdr:pic>
      <xdr:nvPicPr>
        <xdr:cNvPr id="2" name="Picture 30" descr="Transnet New Logo">
          <a:extLst>
            <a:ext uri="{FF2B5EF4-FFF2-40B4-BE49-F238E27FC236}">
              <a16:creationId xmlns:a16="http://schemas.microsoft.com/office/drawing/2014/main" id="{D7077DDA-1B3D-48A9-B212-61D9A26C60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23949" y="514350"/>
          <a:ext cx="971551" cy="96255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164343</xdr:colOff>
      <xdr:row>1</xdr:row>
      <xdr:rowOff>511629</xdr:rowOff>
    </xdr:from>
    <xdr:to>
      <xdr:col>9</xdr:col>
      <xdr:colOff>0</xdr:colOff>
      <xdr:row>6</xdr:row>
      <xdr:rowOff>34500</xdr:rowOff>
    </xdr:to>
    <xdr:pic>
      <xdr:nvPicPr>
        <xdr:cNvPr id="3" name="Picture 30" descr="Transnet New Logo">
          <a:extLst>
            <a:ext uri="{FF2B5EF4-FFF2-40B4-BE49-F238E27FC236}">
              <a16:creationId xmlns:a16="http://schemas.microsoft.com/office/drawing/2014/main" id="{539AA3EF-6855-471D-9DD3-269D4B30378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772972" y="511629"/>
          <a:ext cx="891571" cy="8727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169333</xdr:colOff>
      <xdr:row>0</xdr:row>
      <xdr:rowOff>147108</xdr:rowOff>
    </xdr:from>
    <xdr:to>
      <xdr:col>1</xdr:col>
      <xdr:colOff>999066</xdr:colOff>
      <xdr:row>4</xdr:row>
      <xdr:rowOff>0</xdr:rowOff>
    </xdr:to>
    <xdr:pic>
      <xdr:nvPicPr>
        <xdr:cNvPr id="3" name="Picture 30" descr="Transnet New Logo">
          <a:extLst>
            <a:ext uri="{FF2B5EF4-FFF2-40B4-BE49-F238E27FC236}">
              <a16:creationId xmlns:a16="http://schemas.microsoft.com/office/drawing/2014/main" id="{FDF92A2C-519E-40D9-91C6-61270C414F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74133" y="147108"/>
          <a:ext cx="829733" cy="7588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413657</xdr:colOff>
      <xdr:row>2</xdr:row>
      <xdr:rowOff>130630</xdr:rowOff>
    </xdr:from>
    <xdr:to>
      <xdr:col>1</xdr:col>
      <xdr:colOff>870857</xdr:colOff>
      <xdr:row>7</xdr:row>
      <xdr:rowOff>42188</xdr:rowOff>
    </xdr:to>
    <xdr:pic>
      <xdr:nvPicPr>
        <xdr:cNvPr id="3" name="Picture 30" descr="Transnet New Logo">
          <a:extLst>
            <a:ext uri="{FF2B5EF4-FFF2-40B4-BE49-F238E27FC236}">
              <a16:creationId xmlns:a16="http://schemas.microsoft.com/office/drawing/2014/main" id="{81B85083-EA8A-4C15-A822-9813C79E09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13657" y="478973"/>
          <a:ext cx="1066800" cy="109810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12"/>
  <sheetViews>
    <sheetView showGridLines="0" workbookViewId="0">
      <selection activeCell="B1" sqref="B1:B1048576"/>
    </sheetView>
  </sheetViews>
  <sheetFormatPr defaultRowHeight="14.5" x14ac:dyDescent="0.35"/>
  <cols>
    <col min="1" max="1" width="23.453125" customWidth="1"/>
    <col min="2" max="2" width="32" customWidth="1"/>
    <col min="3" max="3" width="25.36328125" customWidth="1"/>
    <col min="4" max="4" width="23.54296875" bestFit="1" customWidth="1"/>
    <col min="5" max="5" width="9.54296875" bestFit="1" customWidth="1"/>
  </cols>
  <sheetData>
    <row r="2" spans="1:5" ht="39" customHeight="1" x14ac:dyDescent="0.5">
      <c r="A2" s="265" t="s">
        <v>629</v>
      </c>
      <c r="B2" s="265"/>
      <c r="C2" s="265"/>
      <c r="D2" s="265"/>
      <c r="E2" s="265"/>
    </row>
    <row r="3" spans="1:5" ht="21" x14ac:dyDescent="0.5">
      <c r="A3" s="41" t="s">
        <v>630</v>
      </c>
      <c r="B3" s="41"/>
      <c r="C3" s="41"/>
      <c r="D3" s="41"/>
      <c r="E3" s="41"/>
    </row>
    <row r="4" spans="1:5" ht="17.5" x14ac:dyDescent="0.35">
      <c r="A4" s="42" t="s">
        <v>631</v>
      </c>
      <c r="B4" s="49">
        <v>90</v>
      </c>
      <c r="C4" s="43"/>
    </row>
    <row r="6" spans="1:5" ht="41.25" customHeight="1" x14ac:dyDescent="0.35">
      <c r="A6" s="50" t="s">
        <v>632</v>
      </c>
      <c r="B6" s="51" t="s">
        <v>636</v>
      </c>
      <c r="C6" s="51" t="s">
        <v>637</v>
      </c>
      <c r="D6" s="51" t="s">
        <v>638</v>
      </c>
      <c r="E6" s="50" t="s">
        <v>631</v>
      </c>
    </row>
    <row r="7" spans="1:5" ht="30.75" customHeight="1" x14ac:dyDescent="0.35">
      <c r="A7" s="67" t="s">
        <v>702</v>
      </c>
      <c r="B7" s="65" t="e">
        <f>'New Vehicle Cost'!B89</f>
        <v>#REF!</v>
      </c>
      <c r="C7" s="65">
        <f>'S&amp;L Cost Input'!R245</f>
        <v>1409462267.092346</v>
      </c>
      <c r="D7" s="65" t="e">
        <f>SUM(B7:C7)</f>
        <v>#REF!</v>
      </c>
      <c r="E7" s="66" t="e">
        <f>(1-((D7-MIN($D$7:$D$8))/MIN($D$7:$D$8)))*$B$4</f>
        <v>#REF!</v>
      </c>
    </row>
    <row r="8" spans="1:5" ht="30.75" customHeight="1" x14ac:dyDescent="0.35">
      <c r="A8" s="67" t="s">
        <v>703</v>
      </c>
      <c r="B8" s="65" t="e">
        <f>'New Vehicle Cost'!#REF!</f>
        <v>#REF!</v>
      </c>
      <c r="C8" s="65">
        <f>'S&amp;L Cost Input'!S245</f>
        <v>1779140940.9954572</v>
      </c>
      <c r="D8" s="65" t="e">
        <f t="shared" ref="D8" si="0">SUM(B8:C8)</f>
        <v>#REF!</v>
      </c>
      <c r="E8" s="66" t="e">
        <f>(1-((D8-MIN($D$7:$D$8))/MIN($D$7:$D$8)))*$B$4</f>
        <v>#REF!</v>
      </c>
    </row>
    <row r="9" spans="1:5" ht="30.75" customHeight="1" x14ac:dyDescent="0.35">
      <c r="B9" s="44"/>
      <c r="D9" s="45"/>
    </row>
    <row r="10" spans="1:5" ht="30.75" customHeight="1" x14ac:dyDescent="0.35">
      <c r="A10" s="45" t="s">
        <v>633</v>
      </c>
      <c r="B10" s="46"/>
      <c r="C10" s="45"/>
      <c r="D10" s="47"/>
    </row>
    <row r="11" spans="1:5" ht="30.75" customHeight="1" x14ac:dyDescent="0.35">
      <c r="A11" s="45" t="s">
        <v>634</v>
      </c>
      <c r="B11" s="48"/>
      <c r="C11" s="45"/>
      <c r="D11" s="47"/>
    </row>
    <row r="12" spans="1:5" ht="30.75" customHeight="1" x14ac:dyDescent="0.35">
      <c r="A12" s="45" t="s">
        <v>635</v>
      </c>
      <c r="B12" s="48"/>
      <c r="C12" s="45"/>
      <c r="D12" s="47"/>
    </row>
  </sheetData>
  <mergeCells count="1">
    <mergeCell ref="A2:E2"/>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19"/>
  <sheetViews>
    <sheetView showGridLines="0" view="pageLayout" topLeftCell="A4" zoomScale="90" zoomScaleNormal="100" zoomScaleSheetLayoutView="30" zoomScalePageLayoutView="90" workbookViewId="0">
      <selection activeCell="D4" sqref="D4:D10"/>
    </sheetView>
  </sheetViews>
  <sheetFormatPr defaultColWidth="9.08984375" defaultRowHeight="10" x14ac:dyDescent="0.2"/>
  <cols>
    <col min="1" max="1" width="27.1796875" style="6" customWidth="1"/>
    <col min="2" max="2" width="19.81640625" style="6" customWidth="1"/>
    <col min="3" max="3" width="19.453125" style="6" customWidth="1"/>
    <col min="4" max="4" width="18.36328125" style="6" customWidth="1"/>
    <col min="5" max="16384" width="9.08984375" style="6"/>
  </cols>
  <sheetData>
    <row r="1" spans="1:17" s="2" customFormat="1" ht="36.75" customHeight="1" x14ac:dyDescent="0.2">
      <c r="A1" s="1" t="s">
        <v>47</v>
      </c>
      <c r="B1" s="269" t="s">
        <v>702</v>
      </c>
      <c r="C1" s="269"/>
      <c r="D1" s="270"/>
      <c r="E1" s="6"/>
      <c r="F1" s="6"/>
      <c r="G1" s="6"/>
      <c r="H1" s="6"/>
      <c r="I1" s="6"/>
      <c r="J1" s="6"/>
      <c r="K1" s="6"/>
      <c r="L1" s="6"/>
      <c r="M1" s="6"/>
      <c r="N1" s="6"/>
      <c r="O1" s="6"/>
      <c r="P1" s="6"/>
      <c r="Q1" s="6"/>
    </row>
    <row r="2" spans="1:17" s="5" customFormat="1" ht="100.5" customHeight="1" thickBot="1" x14ac:dyDescent="0.4">
      <c r="A2" s="3" t="s">
        <v>0</v>
      </c>
      <c r="B2" s="4" t="s">
        <v>1</v>
      </c>
      <c r="C2" s="4" t="s">
        <v>2</v>
      </c>
      <c r="D2" s="4" t="s">
        <v>3</v>
      </c>
    </row>
    <row r="3" spans="1:17" ht="18" customHeight="1" thickBot="1" x14ac:dyDescent="0.25">
      <c r="A3" s="17" t="s">
        <v>5</v>
      </c>
      <c r="B3" s="15"/>
      <c r="C3" s="15"/>
      <c r="D3" s="16"/>
    </row>
    <row r="4" spans="1:17" ht="18" customHeight="1" x14ac:dyDescent="0.2">
      <c r="A4" s="13" t="s">
        <v>6</v>
      </c>
      <c r="B4" s="271">
        <f>(('New Vehicle Input'!B4*'MHE Quantities'!$D$12)+('New Vehicle Input'!B5*'MHE Quantities'!$E$12)+('New Vehicle Input'!B6*'MHE Quantities'!$F$12)+('New Vehicle Input'!B7*'MHE Quantities'!$G$12)+('New Vehicle Input'!B8*'MHE Quantities'!$H$12)+('New Vehicle Input'!B9*'MHE Quantities'!$I$12)+('New Vehicle Input'!B10*'MHE Quantities'!$J$12))*'MHE Quantities'!$B$12</f>
        <v>830216.92849590909</v>
      </c>
      <c r="C4" s="271">
        <f>(('New Vehicle Input'!C4*'MHE Quantities'!$D$12)+('New Vehicle Input'!C5*'MHE Quantities'!$E$12)+('New Vehicle Input'!C6*'MHE Quantities'!$F$12)+('New Vehicle Input'!C7*'MHE Quantities'!$G$12)+('New Vehicle Input'!C8*'MHE Quantities'!$H$12)+('New Vehicle Input'!C9*'MHE Quantities'!$I$12)+('New Vehicle Input'!C10*'MHE Quantities'!$J$12))*'MHE Quantities'!$K$12</f>
        <v>2606113.728064259</v>
      </c>
      <c r="D4" s="271">
        <f>('New Vehicle Input'!D4*'MHE Quantities'!$L$12)</f>
        <v>48200</v>
      </c>
    </row>
    <row r="5" spans="1:17" ht="18" customHeight="1" x14ac:dyDescent="0.2">
      <c r="A5" s="13" t="s">
        <v>7</v>
      </c>
      <c r="B5" s="272"/>
      <c r="C5" s="272"/>
      <c r="D5" s="272"/>
    </row>
    <row r="6" spans="1:17" ht="18" customHeight="1" x14ac:dyDescent="0.2">
      <c r="A6" s="20" t="s">
        <v>46</v>
      </c>
      <c r="B6" s="272"/>
      <c r="C6" s="272"/>
      <c r="D6" s="272"/>
    </row>
    <row r="7" spans="1:17" ht="18" customHeight="1" thickBot="1" x14ac:dyDescent="0.25">
      <c r="A7" s="14" t="s">
        <v>8</v>
      </c>
      <c r="B7" s="272"/>
      <c r="C7" s="272"/>
      <c r="D7" s="272"/>
    </row>
    <row r="8" spans="1:17" ht="18" customHeight="1" thickBot="1" x14ac:dyDescent="0.25">
      <c r="A8" s="14" t="s">
        <v>48</v>
      </c>
      <c r="B8" s="272"/>
      <c r="C8" s="272"/>
      <c r="D8" s="272"/>
    </row>
    <row r="9" spans="1:17" ht="18" customHeight="1" thickBot="1" x14ac:dyDescent="0.25">
      <c r="A9" s="14" t="s">
        <v>49</v>
      </c>
      <c r="B9" s="272"/>
      <c r="C9" s="272"/>
      <c r="D9" s="272"/>
    </row>
    <row r="10" spans="1:17" ht="18" customHeight="1" thickBot="1" x14ac:dyDescent="0.25">
      <c r="A10" s="14" t="s">
        <v>50</v>
      </c>
      <c r="B10" s="273"/>
      <c r="C10" s="273"/>
      <c r="D10" s="273"/>
    </row>
    <row r="11" spans="1:17" ht="18" customHeight="1" thickBot="1" x14ac:dyDescent="0.25">
      <c r="A11" s="17" t="s">
        <v>9</v>
      </c>
      <c r="B11" s="21"/>
      <c r="C11" s="21"/>
      <c r="D11" s="22"/>
    </row>
    <row r="12" spans="1:17" ht="18" customHeight="1" x14ac:dyDescent="0.2">
      <c r="A12" s="13" t="s">
        <v>6</v>
      </c>
      <c r="B12" s="271">
        <f>(('New Vehicle Input'!B12*'MHE Quantities'!$D$13)+('New Vehicle Input'!B13*'MHE Quantities'!$E$13)+('New Vehicle Input'!B14*'MHE Quantities'!$F$13)+('New Vehicle Input'!B15*'MHE Quantities'!$G$13)+('New Vehicle Input'!B16*'MHE Quantities'!$H$13)+('New Vehicle Input'!B17*'MHE Quantities'!$I$13)+('New Vehicle Input'!B18*'MHE Quantities'!$J$13))*'MHE Quantities'!$B$13</f>
        <v>574181.47458343441</v>
      </c>
      <c r="C12" s="271">
        <f>(('New Vehicle Input'!C12*'MHE Quantities'!$D$13)+('New Vehicle Input'!C13*'MHE Quantities'!$E$13)+('New Vehicle Input'!C14*'MHE Quantities'!$F$13)+('New Vehicle Input'!C15*'MHE Quantities'!$G$13)+('New Vehicle Input'!C16*'MHE Quantities'!$H$13)+('New Vehicle Input'!C17*'MHE Quantities'!$I$13)+('New Vehicle Input'!C18*'MHE Quantities'!$J$13))*'MHE Quantities'!$K$13</f>
        <v>889981.28560432349</v>
      </c>
      <c r="D12" s="271">
        <f>('New Vehicle Input'!D12*'MHE Quantities'!$L$13)</f>
        <v>29400</v>
      </c>
    </row>
    <row r="13" spans="1:17" ht="18" customHeight="1" x14ac:dyDescent="0.2">
      <c r="A13" s="13" t="s">
        <v>7</v>
      </c>
      <c r="B13" s="272"/>
      <c r="C13" s="272"/>
      <c r="D13" s="272"/>
    </row>
    <row r="14" spans="1:17" ht="18" customHeight="1" x14ac:dyDescent="0.2">
      <c r="A14" s="20" t="s">
        <v>46</v>
      </c>
      <c r="B14" s="272"/>
      <c r="C14" s="272"/>
      <c r="D14" s="272"/>
    </row>
    <row r="15" spans="1:17" ht="18" customHeight="1" thickBot="1" x14ac:dyDescent="0.25">
      <c r="A15" s="14" t="s">
        <v>8</v>
      </c>
      <c r="B15" s="272"/>
      <c r="C15" s="272"/>
      <c r="D15" s="272"/>
    </row>
    <row r="16" spans="1:17" ht="18" customHeight="1" thickBot="1" x14ac:dyDescent="0.25">
      <c r="A16" s="14" t="s">
        <v>48</v>
      </c>
      <c r="B16" s="272"/>
      <c r="C16" s="272"/>
      <c r="D16" s="272"/>
    </row>
    <row r="17" spans="1:4" ht="18" customHeight="1" thickBot="1" x14ac:dyDescent="0.25">
      <c r="A17" s="14" t="s">
        <v>49</v>
      </c>
      <c r="B17" s="272"/>
      <c r="C17" s="272"/>
      <c r="D17" s="272"/>
    </row>
    <row r="18" spans="1:4" ht="18" customHeight="1" thickBot="1" x14ac:dyDescent="0.25">
      <c r="A18" s="14" t="s">
        <v>50</v>
      </c>
      <c r="B18" s="273"/>
      <c r="C18" s="273"/>
      <c r="D18" s="273"/>
    </row>
    <row r="19" spans="1:4" ht="18" customHeight="1" thickBot="1" x14ac:dyDescent="0.25">
      <c r="A19" s="17" t="s">
        <v>10</v>
      </c>
      <c r="B19" s="23"/>
      <c r="C19" s="23"/>
      <c r="D19" s="24"/>
    </row>
    <row r="20" spans="1:4" ht="18" customHeight="1" x14ac:dyDescent="0.2">
      <c r="A20" s="13" t="s">
        <v>6</v>
      </c>
      <c r="B20" s="271">
        <f>(('New Vehicle Input'!B20*'MHE Quantities'!$D$14)+('New Vehicle Input'!B21*'MHE Quantities'!$E$14)+('New Vehicle Input'!B22*'MHE Quantities'!$F$14)+('New Vehicle Input'!B23*'MHE Quantities'!$G$14)+('New Vehicle Input'!B24*'MHE Quantities'!$H$14)+('New Vehicle Input'!B25*'MHE Quantities'!$I$14)+('New Vehicle Input'!B26*'MHE Quantities'!$J$14))*'MHE Quantities'!$B$14</f>
        <v>29081.231297350765</v>
      </c>
      <c r="C20" s="271">
        <f>(('New Vehicle Input'!C20*'MHE Quantities'!$D$14)+('New Vehicle Input'!C21*'MHE Quantities'!$E$14)+('New Vehicle Input'!C22*'MHE Quantities'!$F$14)+('New Vehicle Input'!C23*'MHE Quantities'!$G$14)+('New Vehicle Input'!C24*'MHE Quantities'!$H$14)+('New Vehicle Input'!C25*'MHE Quantities'!$I$14)+('New Vehicle Input'!C26*'MHE Quantities'!$J$14))*'MHE Quantities'!$K$14</f>
        <v>1397353.1638377048</v>
      </c>
      <c r="D20" s="271">
        <f>('New Vehicle Input'!D20*'MHE Quantities'!$L$14)</f>
        <v>6200</v>
      </c>
    </row>
    <row r="21" spans="1:4" ht="18" customHeight="1" x14ac:dyDescent="0.2">
      <c r="A21" s="13" t="s">
        <v>7</v>
      </c>
      <c r="B21" s="272"/>
      <c r="C21" s="272"/>
      <c r="D21" s="272"/>
    </row>
    <row r="22" spans="1:4" ht="18" customHeight="1" x14ac:dyDescent="0.2">
      <c r="A22" s="20" t="s">
        <v>46</v>
      </c>
      <c r="B22" s="272"/>
      <c r="C22" s="272"/>
      <c r="D22" s="272"/>
    </row>
    <row r="23" spans="1:4" ht="18" customHeight="1" thickBot="1" x14ac:dyDescent="0.25">
      <c r="A23" s="14" t="s">
        <v>8</v>
      </c>
      <c r="B23" s="272"/>
      <c r="C23" s="272"/>
      <c r="D23" s="272"/>
    </row>
    <row r="24" spans="1:4" ht="18" customHeight="1" thickBot="1" x14ac:dyDescent="0.25">
      <c r="A24" s="14" t="s">
        <v>48</v>
      </c>
      <c r="B24" s="272"/>
      <c r="C24" s="272"/>
      <c r="D24" s="272"/>
    </row>
    <row r="25" spans="1:4" ht="18" customHeight="1" thickBot="1" x14ac:dyDescent="0.25">
      <c r="A25" s="14" t="s">
        <v>49</v>
      </c>
      <c r="B25" s="272"/>
      <c r="C25" s="272"/>
      <c r="D25" s="272"/>
    </row>
    <row r="26" spans="1:4" ht="18" customHeight="1" thickBot="1" x14ac:dyDescent="0.25">
      <c r="A26" s="14" t="s">
        <v>50</v>
      </c>
      <c r="B26" s="273"/>
      <c r="C26" s="273"/>
      <c r="D26" s="273"/>
    </row>
    <row r="27" spans="1:4" ht="18" customHeight="1" thickBot="1" x14ac:dyDescent="0.25">
      <c r="A27" s="17" t="s">
        <v>43</v>
      </c>
      <c r="B27" s="23"/>
      <c r="C27" s="23"/>
      <c r="D27" s="24"/>
    </row>
    <row r="28" spans="1:4" ht="18" customHeight="1" x14ac:dyDescent="0.2">
      <c r="A28" s="13" t="s">
        <v>6</v>
      </c>
      <c r="B28" s="271">
        <f>(('New Vehicle Input'!B28*'MHE Quantities'!$D$15)+('New Vehicle Input'!B29*'MHE Quantities'!$E$15)+('New Vehicle Input'!B30*'MHE Quantities'!$F$15)+('New Vehicle Input'!B31*'MHE Quantities'!$G$15)+('New Vehicle Input'!B32*'MHE Quantities'!$H$15)+('New Vehicle Input'!B33*'MHE Quantities'!$I$15)+('New Vehicle Input'!B34*'MHE Quantities'!$J$15))*'MHE Quantities'!$B$15</f>
        <v>102925.51137642247</v>
      </c>
      <c r="C28" s="271">
        <f>(('New Vehicle Input'!C28*'MHE Quantities'!$D$15)+('New Vehicle Input'!C29*'MHE Quantities'!$E$15)+('New Vehicle Input'!C30*'MHE Quantities'!$F$15)+('New Vehicle Input'!C31*'MHE Quantities'!$G$15)+('New Vehicle Input'!C32*'MHE Quantities'!$H$15)+('New Vehicle Input'!C33*'MHE Quantities'!$I$15)+('New Vehicle Input'!C34*'MHE Quantities'!$J$15))*'MHE Quantities'!$K$15</f>
        <v>425425.4470225462</v>
      </c>
      <c r="D28" s="271">
        <f>('New Vehicle Input'!D28*'MHE Quantities'!$L$15)</f>
        <v>1600</v>
      </c>
    </row>
    <row r="29" spans="1:4" ht="18" customHeight="1" x14ac:dyDescent="0.2">
      <c r="A29" s="13" t="s">
        <v>7</v>
      </c>
      <c r="B29" s="272"/>
      <c r="C29" s="272"/>
      <c r="D29" s="272"/>
    </row>
    <row r="30" spans="1:4" ht="18" customHeight="1" x14ac:dyDescent="0.2">
      <c r="A30" s="20" t="s">
        <v>46</v>
      </c>
      <c r="B30" s="272"/>
      <c r="C30" s="272"/>
      <c r="D30" s="272"/>
    </row>
    <row r="31" spans="1:4" ht="18" customHeight="1" thickBot="1" x14ac:dyDescent="0.25">
      <c r="A31" s="14" t="s">
        <v>8</v>
      </c>
      <c r="B31" s="272"/>
      <c r="C31" s="272"/>
      <c r="D31" s="272"/>
    </row>
    <row r="32" spans="1:4" ht="18" customHeight="1" thickBot="1" x14ac:dyDescent="0.25">
      <c r="A32" s="14" t="s">
        <v>48</v>
      </c>
      <c r="B32" s="272"/>
      <c r="C32" s="272"/>
      <c r="D32" s="272"/>
    </row>
    <row r="33" spans="1:4" ht="18" customHeight="1" thickBot="1" x14ac:dyDescent="0.25">
      <c r="A33" s="14" t="s">
        <v>49</v>
      </c>
      <c r="B33" s="272"/>
      <c r="C33" s="272"/>
      <c r="D33" s="272"/>
    </row>
    <row r="34" spans="1:4" ht="18" customHeight="1" thickBot="1" x14ac:dyDescent="0.25">
      <c r="A34" s="14" t="s">
        <v>50</v>
      </c>
      <c r="B34" s="273"/>
      <c r="C34" s="273"/>
      <c r="D34" s="273"/>
    </row>
    <row r="35" spans="1:4" ht="18" customHeight="1" thickBot="1" x14ac:dyDescent="0.25">
      <c r="A35" s="17" t="s">
        <v>44</v>
      </c>
      <c r="B35" s="23"/>
      <c r="C35" s="23"/>
      <c r="D35" s="24"/>
    </row>
    <row r="36" spans="1:4" ht="18" customHeight="1" x14ac:dyDescent="0.2">
      <c r="A36" s="13" t="s">
        <v>6</v>
      </c>
      <c r="B36" s="271">
        <f>(('New Vehicle Input'!B36*'MHE Quantities'!$D$16)+('New Vehicle Input'!B37*'MHE Quantities'!$E$16)+('New Vehicle Input'!B38*'MHE Quantities'!$F$16)+('New Vehicle Input'!B39*'MHE Quantities'!$G$16)+('New Vehicle Input'!B40*'MHE Quantities'!$H$16)+('New Vehicle Input'!B41*'MHE Quantities'!$I$16)+('New Vehicle Input'!B42*'MHE Quantities'!$J$16))*'MHE Quantities'!$B$16</f>
        <v>41273.08211687077</v>
      </c>
      <c r="C36" s="271">
        <f>(('New Vehicle Input'!C36*'MHE Quantities'!$D$16)+('New Vehicle Input'!C37*'MHE Quantities'!$E$16)+('New Vehicle Input'!C38*'MHE Quantities'!$F$16)+('New Vehicle Input'!C39*'MHE Quantities'!$G$16)+('New Vehicle Input'!C40*'MHE Quantities'!$H$16)+('New Vehicle Input'!C41*'MHE Quantities'!$I$16)+('New Vehicle Input'!C42*'MHE Quantities'!$J$16))*'MHE Quantities'!$K$16</f>
        <v>447812.94096804806</v>
      </c>
      <c r="D36" s="271">
        <f>('New Vehicle Input'!D36*'MHE Quantities'!$L$16)</f>
        <v>1400</v>
      </c>
    </row>
    <row r="37" spans="1:4" ht="18" customHeight="1" x14ac:dyDescent="0.2">
      <c r="A37" s="13" t="s">
        <v>7</v>
      </c>
      <c r="B37" s="272"/>
      <c r="C37" s="272"/>
      <c r="D37" s="272"/>
    </row>
    <row r="38" spans="1:4" ht="18" customHeight="1" x14ac:dyDescent="0.2">
      <c r="A38" s="20" t="s">
        <v>46</v>
      </c>
      <c r="B38" s="272"/>
      <c r="C38" s="272"/>
      <c r="D38" s="272"/>
    </row>
    <row r="39" spans="1:4" ht="18" customHeight="1" thickBot="1" x14ac:dyDescent="0.25">
      <c r="A39" s="14" t="s">
        <v>8</v>
      </c>
      <c r="B39" s="272"/>
      <c r="C39" s="272"/>
      <c r="D39" s="272"/>
    </row>
    <row r="40" spans="1:4" ht="18" customHeight="1" thickBot="1" x14ac:dyDescent="0.25">
      <c r="A40" s="14" t="s">
        <v>48</v>
      </c>
      <c r="B40" s="272"/>
      <c r="C40" s="272"/>
      <c r="D40" s="272"/>
    </row>
    <row r="41" spans="1:4" ht="18" customHeight="1" thickBot="1" x14ac:dyDescent="0.25">
      <c r="A41" s="14" t="s">
        <v>49</v>
      </c>
      <c r="B41" s="272"/>
      <c r="C41" s="272"/>
      <c r="D41" s="272"/>
    </row>
    <row r="42" spans="1:4" ht="18" customHeight="1" thickBot="1" x14ac:dyDescent="0.25">
      <c r="A42" s="14" t="s">
        <v>50</v>
      </c>
      <c r="B42" s="273"/>
      <c r="C42" s="273"/>
      <c r="D42" s="273"/>
    </row>
    <row r="43" spans="1:4" ht="18" customHeight="1" thickBot="1" x14ac:dyDescent="0.25">
      <c r="A43" s="17" t="s">
        <v>11</v>
      </c>
      <c r="B43" s="23"/>
      <c r="C43" s="23"/>
      <c r="D43" s="24"/>
    </row>
    <row r="44" spans="1:4" ht="18" customHeight="1" x14ac:dyDescent="0.2">
      <c r="A44" s="13" t="s">
        <v>6</v>
      </c>
      <c r="B44" s="271">
        <f>(('New Vehicle Input'!B44*'MHE Quantities'!$D$17)+('New Vehicle Input'!B45*'MHE Quantities'!$E$17)+('New Vehicle Input'!B46*'MHE Quantities'!$F$17)+('New Vehicle Input'!B47*'MHE Quantities'!$G$17)+('New Vehicle Input'!B48*'MHE Quantities'!$H$17)+('New Vehicle Input'!B49*'MHE Quantities'!$I$17)+('New Vehicle Input'!B50*'MHE Quantities'!$J$17))*'MHE Quantities'!$B$17</f>
        <v>106019.90586335107</v>
      </c>
      <c r="C44" s="271">
        <f>(('New Vehicle Input'!C44*'MHE Quantities'!$D$17)+('New Vehicle Input'!C45*'MHE Quantities'!$E$17)+('New Vehicle Input'!C46*'MHE Quantities'!$F$17)+('New Vehicle Input'!C47*'MHE Quantities'!$G$17)+('New Vehicle Input'!C48*'MHE Quantities'!$H$17)+('New Vehicle Input'!C49*'MHE Quantities'!$I$17)+('New Vehicle Input'!C50*'MHE Quantities'!$J$17))*'MHE Quantities'!$K$17</f>
        <v>821654.27044097113</v>
      </c>
      <c r="D44" s="271">
        <f>('New Vehicle Input'!D44*'MHE Quantities'!$L$17)</f>
        <v>1000</v>
      </c>
    </row>
    <row r="45" spans="1:4" ht="18" customHeight="1" x14ac:dyDescent="0.2">
      <c r="A45" s="13" t="s">
        <v>7</v>
      </c>
      <c r="B45" s="272"/>
      <c r="C45" s="272"/>
      <c r="D45" s="272"/>
    </row>
    <row r="46" spans="1:4" ht="18" customHeight="1" x14ac:dyDescent="0.2">
      <c r="A46" s="20" t="s">
        <v>46</v>
      </c>
      <c r="B46" s="272"/>
      <c r="C46" s="272"/>
      <c r="D46" s="272"/>
    </row>
    <row r="47" spans="1:4" ht="18" customHeight="1" thickBot="1" x14ac:dyDescent="0.25">
      <c r="A47" s="14" t="s">
        <v>8</v>
      </c>
      <c r="B47" s="272"/>
      <c r="C47" s="272"/>
      <c r="D47" s="272"/>
    </row>
    <row r="48" spans="1:4" ht="18" customHeight="1" thickBot="1" x14ac:dyDescent="0.25">
      <c r="A48" s="14" t="s">
        <v>48</v>
      </c>
      <c r="B48" s="272"/>
      <c r="C48" s="272"/>
      <c r="D48" s="272"/>
    </row>
    <row r="49" spans="1:4" ht="18" customHeight="1" thickBot="1" x14ac:dyDescent="0.25">
      <c r="A49" s="14" t="s">
        <v>49</v>
      </c>
      <c r="B49" s="272"/>
      <c r="C49" s="272"/>
      <c r="D49" s="272"/>
    </row>
    <row r="50" spans="1:4" ht="18" customHeight="1" thickBot="1" x14ac:dyDescent="0.25">
      <c r="A50" s="14" t="s">
        <v>50</v>
      </c>
      <c r="B50" s="273"/>
      <c r="C50" s="273"/>
      <c r="D50" s="273"/>
    </row>
    <row r="51" spans="1:4" ht="18" customHeight="1" thickBot="1" x14ac:dyDescent="0.25">
      <c r="A51" s="17" t="s">
        <v>12</v>
      </c>
      <c r="B51" s="23"/>
      <c r="C51" s="23"/>
      <c r="D51" s="24"/>
    </row>
    <row r="52" spans="1:4" ht="18" customHeight="1" x14ac:dyDescent="0.2">
      <c r="A52" s="13" t="s">
        <v>6</v>
      </c>
      <c r="B52" s="271">
        <f>(('New Vehicle Input'!B52*'MHE Quantities'!$D$18)+('New Vehicle Input'!B53*'MHE Quantities'!$E$18)+('New Vehicle Input'!B54*'MHE Quantities'!$F$18)+('New Vehicle Input'!B55*'MHE Quantities'!$G$18)+('New Vehicle Input'!B56*'MHE Quantities'!$H$18)+('New Vehicle Input'!B57*'MHE Quantities'!$I$18)+('New Vehicle Input'!B58*'MHE Quantities'!$J$18))*'MHE Quantities'!$B$18</f>
        <v>35418.741915788363</v>
      </c>
      <c r="C52" s="271">
        <f>(('New Vehicle Input'!C52*'MHE Quantities'!$D$18)+('New Vehicle Input'!C53*'MHE Quantities'!$E$18)+('New Vehicle Input'!C54*'MHE Quantities'!$F$18)+('New Vehicle Input'!C55*'MHE Quantities'!$G$18)+('New Vehicle Input'!C56*'MHE Quantities'!$H$18)+('New Vehicle Input'!C57*'MHE Quantities'!$I$18)+('New Vehicle Input'!C58*'MHE Quantities'!$J$18))*'MHE Quantities'!$K$18</f>
        <v>1097980.9993894394</v>
      </c>
      <c r="D52" s="271">
        <f>('New Vehicle Input'!D52*'MHE Quantities'!$L$18)</f>
        <v>4000</v>
      </c>
    </row>
    <row r="53" spans="1:4" ht="18" customHeight="1" x14ac:dyDescent="0.2">
      <c r="A53" s="13" t="s">
        <v>7</v>
      </c>
      <c r="B53" s="272"/>
      <c r="C53" s="272"/>
      <c r="D53" s="272"/>
    </row>
    <row r="54" spans="1:4" ht="18" customHeight="1" x14ac:dyDescent="0.2">
      <c r="A54" s="20" t="s">
        <v>46</v>
      </c>
      <c r="B54" s="272"/>
      <c r="C54" s="272"/>
      <c r="D54" s="272"/>
    </row>
    <row r="55" spans="1:4" ht="18" customHeight="1" thickBot="1" x14ac:dyDescent="0.25">
      <c r="A55" s="14" t="s">
        <v>8</v>
      </c>
      <c r="B55" s="272"/>
      <c r="C55" s="272"/>
      <c r="D55" s="272"/>
    </row>
    <row r="56" spans="1:4" ht="18" customHeight="1" thickBot="1" x14ac:dyDescent="0.25">
      <c r="A56" s="14" t="s">
        <v>48</v>
      </c>
      <c r="B56" s="272"/>
      <c r="C56" s="272"/>
      <c r="D56" s="272"/>
    </row>
    <row r="57" spans="1:4" ht="18" customHeight="1" thickBot="1" x14ac:dyDescent="0.25">
      <c r="A57" s="14" t="s">
        <v>49</v>
      </c>
      <c r="B57" s="272"/>
      <c r="C57" s="272"/>
      <c r="D57" s="272"/>
    </row>
    <row r="58" spans="1:4" ht="18" customHeight="1" thickBot="1" x14ac:dyDescent="0.25">
      <c r="A58" s="14" t="s">
        <v>50</v>
      </c>
      <c r="B58" s="273"/>
      <c r="C58" s="273"/>
      <c r="D58" s="273"/>
    </row>
    <row r="59" spans="1:4" ht="18" customHeight="1" thickBot="1" x14ac:dyDescent="0.25">
      <c r="A59" s="17" t="s">
        <v>13</v>
      </c>
      <c r="B59" s="23"/>
      <c r="C59" s="23"/>
      <c r="D59" s="24"/>
    </row>
    <row r="60" spans="1:4" ht="18" customHeight="1" x14ac:dyDescent="0.2">
      <c r="A60" s="13" t="s">
        <v>6</v>
      </c>
      <c r="B60" s="271">
        <f>(('New Vehicle Input'!B60*'MHE Quantities'!$D$19)+('New Vehicle Input'!B61*'MHE Quantities'!$E$19)+('New Vehicle Input'!B62*'MHE Quantities'!$F$19)+('New Vehicle Input'!B63*'MHE Quantities'!$G$19)+('New Vehicle Input'!B64*'MHE Quantities'!$H$19)+('New Vehicle Input'!B65*'MHE Quantities'!$I$19)+('New Vehicle Input'!B66*'MHE Quantities'!$J$19))*'MHE Quantities'!$B$19</f>
        <v>5234936.5641798163</v>
      </c>
      <c r="C60" s="271">
        <f>(('New Vehicle Input'!C60*'MHE Quantities'!$D$19)+('New Vehicle Input'!C61*'MHE Quantities'!$E$19)+('New Vehicle Input'!C62*'MHE Quantities'!$F$19)+('New Vehicle Input'!C63*'MHE Quantities'!$G$19)+('New Vehicle Input'!C64*'MHE Quantities'!$H$19)+('New Vehicle Input'!C65*'MHE Quantities'!$I$19)+('New Vehicle Input'!C66*'MHE Quantities'!$J$19))*'MHE Quantities'!$K$19</f>
        <v>7236946.0880485848</v>
      </c>
      <c r="D60" s="271">
        <f>('New Vehicle Input'!D60*'MHE Quantities'!$L$19)</f>
        <v>6600</v>
      </c>
    </row>
    <row r="61" spans="1:4" ht="18" customHeight="1" x14ac:dyDescent="0.2">
      <c r="A61" s="13" t="s">
        <v>7</v>
      </c>
      <c r="B61" s="272"/>
      <c r="C61" s="272"/>
      <c r="D61" s="272"/>
    </row>
    <row r="62" spans="1:4" ht="18" customHeight="1" x14ac:dyDescent="0.2">
      <c r="A62" s="20" t="s">
        <v>46</v>
      </c>
      <c r="B62" s="272"/>
      <c r="C62" s="272"/>
      <c r="D62" s="272"/>
    </row>
    <row r="63" spans="1:4" ht="18" customHeight="1" thickBot="1" x14ac:dyDescent="0.25">
      <c r="A63" s="14" t="s">
        <v>8</v>
      </c>
      <c r="B63" s="272"/>
      <c r="C63" s="272"/>
      <c r="D63" s="272"/>
    </row>
    <row r="64" spans="1:4" ht="18" customHeight="1" thickBot="1" x14ac:dyDescent="0.25">
      <c r="A64" s="14" t="s">
        <v>48</v>
      </c>
      <c r="B64" s="272"/>
      <c r="C64" s="272"/>
      <c r="D64" s="272"/>
    </row>
    <row r="65" spans="1:4" ht="18" customHeight="1" thickBot="1" x14ac:dyDescent="0.25">
      <c r="A65" s="14" t="s">
        <v>49</v>
      </c>
      <c r="B65" s="272"/>
      <c r="C65" s="272"/>
      <c r="D65" s="272"/>
    </row>
    <row r="66" spans="1:4" ht="18" customHeight="1" thickBot="1" x14ac:dyDescent="0.25">
      <c r="A66" s="14" t="s">
        <v>50</v>
      </c>
      <c r="B66" s="273"/>
      <c r="C66" s="273"/>
      <c r="D66" s="273"/>
    </row>
    <row r="67" spans="1:4" ht="18" customHeight="1" thickBot="1" x14ac:dyDescent="0.25">
      <c r="A67" s="17" t="s">
        <v>14</v>
      </c>
      <c r="B67" s="23"/>
      <c r="C67" s="23"/>
      <c r="D67" s="24"/>
    </row>
    <row r="68" spans="1:4" ht="18" customHeight="1" x14ac:dyDescent="0.2">
      <c r="A68" s="13" t="s">
        <v>6</v>
      </c>
      <c r="B68" s="271" t="e">
        <f>(('New Vehicle Input'!B68*'MHE Quantities'!#REF!)+('New Vehicle Input'!B69*'MHE Quantities'!#REF!)+('New Vehicle Input'!B70*'MHE Quantities'!#REF!)+('New Vehicle Input'!B71*'MHE Quantities'!#REF!)+('New Vehicle Input'!B72*'MHE Quantities'!#REF!)+('New Vehicle Input'!B73*'MHE Quantities'!#REF!)+('New Vehicle Input'!B74*'MHE Quantities'!#REF!))*'MHE Quantities'!#REF!</f>
        <v>#REF!</v>
      </c>
      <c r="C68" s="271" t="e">
        <f>(('New Vehicle Input'!C68*'MHE Quantities'!#REF!)+('New Vehicle Input'!C69*'MHE Quantities'!#REF!)+('New Vehicle Input'!C70*'MHE Quantities'!#REF!)+('New Vehicle Input'!C71*'MHE Quantities'!#REF!)+('New Vehicle Input'!C72*'MHE Quantities'!#REF!)+('New Vehicle Input'!C73*'MHE Quantities'!#REF!)+('New Vehicle Input'!C74*'MHE Quantities'!#REF!))*'MHE Quantities'!#REF!</f>
        <v>#REF!</v>
      </c>
      <c r="D68" s="271" t="e">
        <f>('New Vehicle Input'!D68*'MHE Quantities'!#REF!)</f>
        <v>#REF!</v>
      </c>
    </row>
    <row r="69" spans="1:4" ht="18" customHeight="1" x14ac:dyDescent="0.2">
      <c r="A69" s="13" t="s">
        <v>7</v>
      </c>
      <c r="B69" s="272"/>
      <c r="C69" s="272"/>
      <c r="D69" s="272"/>
    </row>
    <row r="70" spans="1:4" ht="18" customHeight="1" x14ac:dyDescent="0.2">
      <c r="A70" s="20" t="s">
        <v>46</v>
      </c>
      <c r="B70" s="272"/>
      <c r="C70" s="272"/>
      <c r="D70" s="272"/>
    </row>
    <row r="71" spans="1:4" ht="18" customHeight="1" thickBot="1" x14ac:dyDescent="0.25">
      <c r="A71" s="14" t="s">
        <v>8</v>
      </c>
      <c r="B71" s="272"/>
      <c r="C71" s="272"/>
      <c r="D71" s="272"/>
    </row>
    <row r="72" spans="1:4" ht="18" customHeight="1" thickBot="1" x14ac:dyDescent="0.25">
      <c r="A72" s="14" t="s">
        <v>48</v>
      </c>
      <c r="B72" s="272"/>
      <c r="C72" s="272"/>
      <c r="D72" s="272"/>
    </row>
    <row r="73" spans="1:4" ht="18" customHeight="1" thickBot="1" x14ac:dyDescent="0.25">
      <c r="A73" s="14" t="s">
        <v>49</v>
      </c>
      <c r="B73" s="272"/>
      <c r="C73" s="272"/>
      <c r="D73" s="272"/>
    </row>
    <row r="74" spans="1:4" ht="18" customHeight="1" thickBot="1" x14ac:dyDescent="0.25">
      <c r="A74" s="14" t="s">
        <v>50</v>
      </c>
      <c r="B74" s="273"/>
      <c r="C74" s="273"/>
      <c r="D74" s="273"/>
    </row>
    <row r="75" spans="1:4" ht="18" customHeight="1" thickBot="1" x14ac:dyDescent="0.25">
      <c r="A75" s="17" t="s">
        <v>15</v>
      </c>
      <c r="B75" s="23"/>
      <c r="C75" s="23"/>
      <c r="D75" s="24"/>
    </row>
    <row r="76" spans="1:4" ht="18" customHeight="1" thickBot="1" x14ac:dyDescent="0.25">
      <c r="A76" s="7" t="s">
        <v>16</v>
      </c>
      <c r="B76" s="25">
        <f>('New Vehicle Input'!B76*'MHE Quantities'!$B$23)</f>
        <v>2489.7520094552947</v>
      </c>
      <c r="C76" s="25">
        <f>('New Vehicle Input'!C76*'MHE Quantities'!$K$23)</f>
        <v>0</v>
      </c>
      <c r="D76" s="25">
        <f>('New Vehicle Input'!D76*'MHE Quantities'!L23)</f>
        <v>3400</v>
      </c>
    </row>
    <row r="77" spans="1:4" ht="18" customHeight="1" thickBot="1" x14ac:dyDescent="0.25">
      <c r="A77" s="17" t="s">
        <v>17</v>
      </c>
      <c r="B77" s="23"/>
      <c r="C77" s="23"/>
      <c r="D77" s="24"/>
    </row>
    <row r="78" spans="1:4" ht="18" customHeight="1" thickBot="1" x14ac:dyDescent="0.25">
      <c r="A78" s="8" t="s">
        <v>16</v>
      </c>
      <c r="B78" s="25">
        <f>('New Vehicle Input'!B78*'MHE Quantities'!$B$24)</f>
        <v>3191.0001832931816</v>
      </c>
      <c r="C78" s="25">
        <f>('New Vehicle Input'!C78*'MHE Quantities'!$K$24)</f>
        <v>0</v>
      </c>
      <c r="D78" s="25">
        <f>('New Vehicle Input'!D78*'MHE Quantities'!$L$24)</f>
        <v>0</v>
      </c>
    </row>
    <row r="79" spans="1:4" ht="18" customHeight="1" thickBot="1" x14ac:dyDescent="0.25">
      <c r="A79" s="17" t="s">
        <v>18</v>
      </c>
      <c r="B79" s="23"/>
      <c r="C79" s="23"/>
      <c r="D79" s="24"/>
    </row>
    <row r="80" spans="1:4" ht="18" customHeight="1" thickBot="1" x14ac:dyDescent="0.25">
      <c r="A80" s="7" t="s">
        <v>16</v>
      </c>
      <c r="B80" s="25">
        <f>('New Vehicle Input'!B80*'MHE Quantities'!$B$25)</f>
        <v>1935.9479425077625</v>
      </c>
      <c r="C80" s="25">
        <f>('New Vehicle Input'!C80*'MHE Quantities'!$K$25)</f>
        <v>0</v>
      </c>
      <c r="D80" s="25">
        <f>('New Vehicle Input'!D80*'MHE Quantities'!$L$25)</f>
        <v>38600</v>
      </c>
    </row>
    <row r="81" spans="1:4" ht="18" customHeight="1" thickBot="1" x14ac:dyDescent="0.25">
      <c r="A81" s="17" t="s">
        <v>19</v>
      </c>
      <c r="B81" s="23"/>
      <c r="C81" s="23"/>
      <c r="D81" s="24"/>
    </row>
    <row r="82" spans="1:4" ht="18" customHeight="1" thickBot="1" x14ac:dyDescent="0.25">
      <c r="A82" s="8" t="s">
        <v>16</v>
      </c>
      <c r="B82" s="25">
        <f>('New Vehicle Input'!B82*'MHE Quantities'!$B$26)</f>
        <v>445018.67313232779</v>
      </c>
      <c r="C82" s="25">
        <f>('New Vehicle Input'!C82*'MHE Quantities'!$K$26)</f>
        <v>0</v>
      </c>
      <c r="D82" s="25">
        <f>('New Vehicle Input'!D82*'MHE Quantities'!L26)</f>
        <v>200</v>
      </c>
    </row>
    <row r="83" spans="1:4" ht="18" customHeight="1" thickBot="1" x14ac:dyDescent="0.25">
      <c r="A83" s="17" t="s">
        <v>20</v>
      </c>
      <c r="B83" s="23"/>
      <c r="C83" s="23"/>
      <c r="D83" s="24"/>
    </row>
    <row r="84" spans="1:4" ht="18" customHeight="1" thickBot="1" x14ac:dyDescent="0.25">
      <c r="A84" s="7" t="s">
        <v>16</v>
      </c>
      <c r="B84" s="25">
        <f>('New Vehicle Input'!B84*'MHE Quantities'!$B$27)</f>
        <v>22382.548015421475</v>
      </c>
      <c r="C84" s="25">
        <f>('New Vehicle Input'!C84*'MHE Quantities'!$K$27)</f>
        <v>0</v>
      </c>
      <c r="D84" s="25">
        <f>('New Vehicle Input'!D84*'MHE Quantities'!$L$27)</f>
        <v>1800</v>
      </c>
    </row>
    <row r="85" spans="1:4" ht="18" customHeight="1" x14ac:dyDescent="0.2">
      <c r="B85" s="26"/>
      <c r="C85" s="26"/>
      <c r="D85" s="26"/>
    </row>
    <row r="86" spans="1:4" ht="18" customHeight="1" x14ac:dyDescent="0.25">
      <c r="A86" s="10"/>
      <c r="B86" s="27"/>
      <c r="C86" s="26"/>
      <c r="D86" s="26"/>
    </row>
    <row r="87" spans="1:4" ht="18" customHeight="1" x14ac:dyDescent="0.2">
      <c r="A87" s="18" t="s">
        <v>701</v>
      </c>
      <c r="B87" s="27" t="e">
        <f>SUM(B4,B12,B20,B28,B36,B44,B52,B60,B68,B76,B78,B80,B82,B84)</f>
        <v>#REF!</v>
      </c>
      <c r="C87" s="27" t="e">
        <f t="shared" ref="C87:D87" si="0">SUM(C4,C12,C20,C28,C36,C44,C52,C60,C68,C76,C78,C80,C82,C84)</f>
        <v>#REF!</v>
      </c>
      <c r="D87" s="27" t="e">
        <f t="shared" si="0"/>
        <v>#REF!</v>
      </c>
    </row>
    <row r="88" spans="1:4" ht="18" customHeight="1" x14ac:dyDescent="0.2">
      <c r="B88" s="27"/>
      <c r="C88" s="26"/>
      <c r="D88" s="26"/>
    </row>
    <row r="89" spans="1:4" ht="18" customHeight="1" x14ac:dyDescent="0.2">
      <c r="A89" s="18" t="s">
        <v>700</v>
      </c>
      <c r="B89" s="266" t="e">
        <f>SUM(B87:D87)*96</f>
        <v>#REF!</v>
      </c>
      <c r="C89" s="267"/>
      <c r="D89" s="268"/>
    </row>
    <row r="90" spans="1:4" ht="18" customHeight="1" x14ac:dyDescent="0.2">
      <c r="B90" s="9"/>
      <c r="C90" s="9"/>
      <c r="D90" s="9"/>
    </row>
    <row r="91" spans="1:4" ht="11.5" x14ac:dyDescent="0.2">
      <c r="B91" s="11"/>
      <c r="C91" s="9"/>
      <c r="D91" s="9"/>
    </row>
    <row r="92" spans="1:4" ht="12.5" x14ac:dyDescent="0.25">
      <c r="A92" s="10"/>
      <c r="B92" s="12"/>
      <c r="C92" s="9"/>
      <c r="D92" s="9"/>
    </row>
    <row r="93" spans="1:4" ht="12.5" x14ac:dyDescent="0.25">
      <c r="A93" s="10"/>
      <c r="B93" s="9"/>
      <c r="C93" s="9"/>
      <c r="D93" s="9"/>
    </row>
    <row r="94" spans="1:4" ht="12.5" x14ac:dyDescent="0.25">
      <c r="A94" s="10"/>
      <c r="B94" s="9"/>
      <c r="C94" s="9"/>
      <c r="D94" s="9"/>
    </row>
    <row r="95" spans="1:4" ht="12.5" x14ac:dyDescent="0.25">
      <c r="A95" s="10"/>
      <c r="B95" s="9"/>
      <c r="C95" s="9"/>
      <c r="D95" s="9"/>
    </row>
    <row r="96" spans="1:4" ht="12.5" x14ac:dyDescent="0.25">
      <c r="A96" s="10"/>
      <c r="B96" s="9"/>
      <c r="C96" s="9"/>
      <c r="D96" s="9"/>
    </row>
    <row r="97" spans="1:4" ht="12.5" x14ac:dyDescent="0.25">
      <c r="A97" s="10"/>
      <c r="B97" s="9"/>
      <c r="C97" s="9"/>
      <c r="D97" s="9"/>
    </row>
    <row r="98" spans="1:4" ht="12.5" x14ac:dyDescent="0.25">
      <c r="A98" s="10"/>
      <c r="B98" s="9"/>
      <c r="C98" s="9"/>
      <c r="D98" s="9"/>
    </row>
    <row r="99" spans="1:4" ht="12.5" x14ac:dyDescent="0.25">
      <c r="A99" s="10"/>
      <c r="B99" s="9"/>
      <c r="C99" s="9"/>
      <c r="D99" s="9"/>
    </row>
    <row r="100" spans="1:4" ht="12.5" x14ac:dyDescent="0.25">
      <c r="A100" s="10"/>
      <c r="B100" s="9"/>
      <c r="C100" s="9"/>
      <c r="D100" s="9"/>
    </row>
    <row r="101" spans="1:4" ht="12.5" x14ac:dyDescent="0.25">
      <c r="A101" s="10"/>
      <c r="B101" s="9"/>
      <c r="C101" s="9"/>
      <c r="D101" s="9"/>
    </row>
    <row r="102" spans="1:4" ht="12.5" x14ac:dyDescent="0.25">
      <c r="A102" s="10"/>
      <c r="B102" s="9"/>
      <c r="C102" s="9"/>
      <c r="D102" s="9"/>
    </row>
    <row r="103" spans="1:4" ht="12.5" x14ac:dyDescent="0.25">
      <c r="A103" s="10"/>
      <c r="B103" s="9"/>
      <c r="C103" s="9"/>
      <c r="D103" s="9"/>
    </row>
    <row r="104" spans="1:4" x14ac:dyDescent="0.2">
      <c r="A104" s="9"/>
      <c r="B104" s="9"/>
      <c r="C104" s="9"/>
      <c r="D104" s="9"/>
    </row>
    <row r="105" spans="1:4" x14ac:dyDescent="0.2">
      <c r="A105" s="9"/>
      <c r="B105" s="9"/>
      <c r="C105" s="9"/>
      <c r="D105" s="9"/>
    </row>
    <row r="106" spans="1:4" x14ac:dyDescent="0.2">
      <c r="A106" s="9"/>
      <c r="B106" s="9"/>
      <c r="C106" s="9"/>
      <c r="D106" s="9"/>
    </row>
    <row r="107" spans="1:4" x14ac:dyDescent="0.2">
      <c r="A107" s="9"/>
      <c r="B107" s="9"/>
      <c r="C107" s="9"/>
      <c r="D107" s="9"/>
    </row>
    <row r="108" spans="1:4" x14ac:dyDescent="0.2">
      <c r="A108" s="9"/>
      <c r="B108" s="9"/>
      <c r="C108" s="9"/>
      <c r="D108" s="9"/>
    </row>
    <row r="109" spans="1:4" x14ac:dyDescent="0.2">
      <c r="A109" s="9"/>
      <c r="B109" s="9"/>
      <c r="C109" s="9"/>
      <c r="D109" s="9"/>
    </row>
    <row r="110" spans="1:4" x14ac:dyDescent="0.2">
      <c r="A110" s="9"/>
      <c r="B110" s="9"/>
      <c r="C110" s="9"/>
      <c r="D110" s="9"/>
    </row>
    <row r="111" spans="1:4" x14ac:dyDescent="0.2">
      <c r="A111" s="9"/>
      <c r="B111" s="9"/>
      <c r="C111" s="9"/>
      <c r="D111" s="9"/>
    </row>
    <row r="112" spans="1:4" x14ac:dyDescent="0.2">
      <c r="A112" s="9"/>
      <c r="B112" s="9"/>
      <c r="C112" s="9"/>
      <c r="D112" s="9"/>
    </row>
    <row r="113" spans="1:4" x14ac:dyDescent="0.2">
      <c r="A113" s="9"/>
      <c r="B113" s="9"/>
      <c r="C113" s="9"/>
      <c r="D113" s="9"/>
    </row>
    <row r="114" spans="1:4" x14ac:dyDescent="0.2">
      <c r="A114" s="9"/>
      <c r="B114" s="9"/>
      <c r="C114" s="9"/>
      <c r="D114" s="9"/>
    </row>
    <row r="115" spans="1:4" x14ac:dyDescent="0.2">
      <c r="A115" s="9"/>
      <c r="B115" s="9"/>
      <c r="C115" s="9"/>
      <c r="D115" s="9"/>
    </row>
    <row r="116" spans="1:4" x14ac:dyDescent="0.2">
      <c r="A116" s="9"/>
      <c r="B116" s="9"/>
      <c r="C116" s="9"/>
      <c r="D116" s="9"/>
    </row>
    <row r="117" spans="1:4" x14ac:dyDescent="0.2">
      <c r="A117" s="9"/>
      <c r="B117" s="9"/>
      <c r="C117" s="9"/>
      <c r="D117" s="9"/>
    </row>
    <row r="118" spans="1:4" x14ac:dyDescent="0.2">
      <c r="A118" s="9"/>
      <c r="B118" s="9"/>
      <c r="C118" s="9"/>
      <c r="D118" s="9"/>
    </row>
    <row r="119" spans="1:4" x14ac:dyDescent="0.2">
      <c r="A119" s="9"/>
      <c r="B119" s="9"/>
      <c r="C119" s="9"/>
      <c r="D119" s="9"/>
    </row>
  </sheetData>
  <sheetProtection selectLockedCells="1"/>
  <mergeCells count="29">
    <mergeCell ref="D12:D18"/>
    <mergeCell ref="B44:B50"/>
    <mergeCell ref="C44:C50"/>
    <mergeCell ref="D44:D50"/>
    <mergeCell ref="B20:B26"/>
    <mergeCell ref="C20:C26"/>
    <mergeCell ref="D20:D26"/>
    <mergeCell ref="B28:B34"/>
    <mergeCell ref="C28:C34"/>
    <mergeCell ref="D28:D34"/>
    <mergeCell ref="B36:B42"/>
    <mergeCell ref="C36:C42"/>
    <mergeCell ref="D36:D42"/>
    <mergeCell ref="B89:D89"/>
    <mergeCell ref="B1:D1"/>
    <mergeCell ref="B68:B74"/>
    <mergeCell ref="C68:C74"/>
    <mergeCell ref="D68:D74"/>
    <mergeCell ref="B52:B58"/>
    <mergeCell ref="C52:C58"/>
    <mergeCell ref="D52:D58"/>
    <mergeCell ref="B60:B66"/>
    <mergeCell ref="C60:C66"/>
    <mergeCell ref="D60:D66"/>
    <mergeCell ref="B4:B10"/>
    <mergeCell ref="C4:C10"/>
    <mergeCell ref="D4:D10"/>
    <mergeCell ref="B12:B18"/>
    <mergeCell ref="C12:C18"/>
  </mergeCells>
  <pageMargins left="0.9055118110236221" right="1.1023622047244095" top="1.3385826771653544" bottom="1.3385826771653544" header="0.31496062992125984" footer="0.31496062992125984"/>
  <pageSetup paperSize="8" scale="70" fitToHeight="0" orientation="portrait" r:id="rId1"/>
  <headerFooter>
    <oddHeader>&amp;R&amp;"Arial,Bold"PRICING AND DELIVERY SCHEDULE</oddHeader>
    <oddFooter xml:space="preserve">&amp;L _________________________ 
Respondent’s Signature                                                                                                                  &amp;C&amp;"Tahoma,Regular"Page &amp;P of &amp;N&amp;R_________________________
Date &amp; Company Stamp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46"/>
  <sheetViews>
    <sheetView workbookViewId="0">
      <selection activeCell="A2" sqref="A2:M2"/>
    </sheetView>
  </sheetViews>
  <sheetFormatPr defaultColWidth="9.36328125" defaultRowHeight="14.5" x14ac:dyDescent="0.35"/>
  <cols>
    <col min="1" max="1" width="28.54296875" bestFit="1" customWidth="1"/>
    <col min="2" max="2" width="31" customWidth="1"/>
    <col min="3" max="3" width="19.453125" style="30" bestFit="1" customWidth="1"/>
    <col min="4" max="4" width="12.36328125" style="40" customWidth="1"/>
    <col min="5" max="5" width="20.453125" customWidth="1"/>
    <col min="6" max="6" width="10.6328125" customWidth="1"/>
    <col min="7" max="7" width="13.54296875" customWidth="1"/>
    <col min="8" max="8" width="37.453125" customWidth="1"/>
    <col min="9" max="9" width="39.6328125" customWidth="1"/>
    <col min="10" max="10" width="24.54296875" customWidth="1"/>
    <col min="11" max="11" width="15.54296875" customWidth="1"/>
    <col min="12" max="12" width="11.54296875" customWidth="1"/>
    <col min="13" max="13" width="12.36328125" customWidth="1"/>
    <col min="14" max="14" width="20.54296875" customWidth="1"/>
    <col min="15" max="15" width="9.36328125" style="31" customWidth="1"/>
    <col min="16" max="16" width="9.36328125" customWidth="1"/>
    <col min="17" max="17" width="36.90625" style="32" bestFit="1" customWidth="1"/>
    <col min="18" max="19" width="16.54296875" bestFit="1" customWidth="1"/>
    <col min="20" max="20" width="3.36328125" customWidth="1"/>
  </cols>
  <sheetData>
    <row r="1" spans="1:19" x14ac:dyDescent="0.35">
      <c r="A1" s="68" t="s">
        <v>704</v>
      </c>
      <c r="R1" s="53" t="s">
        <v>702</v>
      </c>
      <c r="S1" s="53" t="s">
        <v>703</v>
      </c>
    </row>
    <row r="2" spans="1:19" ht="58" x14ac:dyDescent="0.35">
      <c r="A2" s="33" t="s">
        <v>51</v>
      </c>
      <c r="B2" s="54" t="s">
        <v>52</v>
      </c>
      <c r="C2" s="54" t="s">
        <v>53</v>
      </c>
      <c r="D2" s="54" t="s">
        <v>54</v>
      </c>
      <c r="E2" s="54" t="s">
        <v>55</v>
      </c>
      <c r="F2" s="54" t="s">
        <v>56</v>
      </c>
      <c r="G2" s="54" t="s">
        <v>57</v>
      </c>
      <c r="H2" s="54" t="s">
        <v>58</v>
      </c>
      <c r="I2" s="54" t="s">
        <v>59</v>
      </c>
      <c r="J2" s="54" t="s">
        <v>60</v>
      </c>
      <c r="K2" s="54" t="s">
        <v>61</v>
      </c>
      <c r="L2" s="54" t="s">
        <v>62</v>
      </c>
      <c r="M2" s="54" t="s">
        <v>63</v>
      </c>
      <c r="N2" s="54" t="s">
        <v>64</v>
      </c>
      <c r="O2" s="54" t="s">
        <v>65</v>
      </c>
      <c r="P2" s="54" t="s">
        <v>66</v>
      </c>
      <c r="Q2" s="55" t="s">
        <v>67</v>
      </c>
      <c r="R2" s="52" t="s">
        <v>1</v>
      </c>
      <c r="S2" s="52" t="s">
        <v>1</v>
      </c>
    </row>
    <row r="3" spans="1:19" x14ac:dyDescent="0.35">
      <c r="A3" s="34" t="s">
        <v>68</v>
      </c>
      <c r="B3" s="34" t="s">
        <v>69</v>
      </c>
      <c r="C3" s="35" t="s">
        <v>70</v>
      </c>
      <c r="D3" s="56">
        <v>55145.612226027399</v>
      </c>
      <c r="E3" s="34" t="s">
        <v>71</v>
      </c>
      <c r="F3" s="36">
        <v>42500</v>
      </c>
      <c r="G3" s="34" t="s">
        <v>72</v>
      </c>
      <c r="H3" s="34" t="s">
        <v>73</v>
      </c>
      <c r="I3" s="34" t="s">
        <v>74</v>
      </c>
      <c r="J3" s="34" t="s">
        <v>75</v>
      </c>
      <c r="K3" s="34" t="s">
        <v>76</v>
      </c>
      <c r="L3" s="34" t="s">
        <v>77</v>
      </c>
      <c r="M3" s="34" t="s">
        <v>78</v>
      </c>
      <c r="N3" s="34" t="s">
        <v>79</v>
      </c>
      <c r="O3" s="37">
        <v>0</v>
      </c>
      <c r="P3" s="34" t="s">
        <v>80</v>
      </c>
      <c r="Q3" s="56">
        <v>55145.612226027399</v>
      </c>
      <c r="R3" s="58">
        <v>2795.9709508992514</v>
      </c>
      <c r="S3" s="59">
        <v>2817.228102443918</v>
      </c>
    </row>
    <row r="4" spans="1:19" x14ac:dyDescent="0.35">
      <c r="A4" s="34" t="s">
        <v>68</v>
      </c>
      <c r="B4" s="34" t="s">
        <v>69</v>
      </c>
      <c r="C4" s="35" t="s">
        <v>70</v>
      </c>
      <c r="D4" s="56">
        <v>55145.612226027399</v>
      </c>
      <c r="E4" s="34" t="s">
        <v>81</v>
      </c>
      <c r="F4" s="36">
        <v>42500</v>
      </c>
      <c r="G4" s="34" t="s">
        <v>82</v>
      </c>
      <c r="H4" s="34" t="s">
        <v>73</v>
      </c>
      <c r="I4" s="34" t="s">
        <v>74</v>
      </c>
      <c r="J4" s="34" t="s">
        <v>75</v>
      </c>
      <c r="K4" s="34" t="s">
        <v>76</v>
      </c>
      <c r="L4" s="34" t="s">
        <v>77</v>
      </c>
      <c r="M4" s="34" t="s">
        <v>78</v>
      </c>
      <c r="N4" s="34" t="s">
        <v>79</v>
      </c>
      <c r="O4" s="37">
        <v>0</v>
      </c>
      <c r="P4" s="34" t="s">
        <v>80</v>
      </c>
      <c r="Q4" s="56">
        <v>55145.612226027399</v>
      </c>
      <c r="R4" s="58">
        <v>2795.9709508992514</v>
      </c>
      <c r="S4" s="59">
        <v>2273.478102443918</v>
      </c>
    </row>
    <row r="5" spans="1:19" x14ac:dyDescent="0.35">
      <c r="A5" s="34" t="s">
        <v>68</v>
      </c>
      <c r="B5" s="34" t="s">
        <v>69</v>
      </c>
      <c r="C5" s="35" t="s">
        <v>70</v>
      </c>
      <c r="D5" s="56">
        <v>55145.612226027399</v>
      </c>
      <c r="E5" s="34" t="s">
        <v>83</v>
      </c>
      <c r="F5" s="36">
        <v>42500</v>
      </c>
      <c r="G5" s="34" t="s">
        <v>84</v>
      </c>
      <c r="H5" s="34" t="s">
        <v>73</v>
      </c>
      <c r="I5" s="34" t="s">
        <v>74</v>
      </c>
      <c r="J5" s="34" t="s">
        <v>75</v>
      </c>
      <c r="K5" s="34" t="s">
        <v>76</v>
      </c>
      <c r="L5" s="34" t="s">
        <v>77</v>
      </c>
      <c r="M5" s="34" t="s">
        <v>78</v>
      </c>
      <c r="N5" s="34" t="s">
        <v>79</v>
      </c>
      <c r="O5" s="37">
        <v>0</v>
      </c>
      <c r="P5" s="34" t="s">
        <v>80</v>
      </c>
      <c r="Q5" s="56">
        <v>55145.612226027399</v>
      </c>
      <c r="R5" s="58">
        <v>2795.9709508992514</v>
      </c>
      <c r="S5" s="59">
        <v>2273.478102443918</v>
      </c>
    </row>
    <row r="6" spans="1:19" x14ac:dyDescent="0.35">
      <c r="A6" s="34" t="s">
        <v>85</v>
      </c>
      <c r="B6" s="34" t="s">
        <v>86</v>
      </c>
      <c r="C6" s="35" t="s">
        <v>87</v>
      </c>
      <c r="D6" s="56">
        <v>265755.15221356414</v>
      </c>
      <c r="E6" s="34" t="s">
        <v>88</v>
      </c>
      <c r="F6" s="36">
        <v>42147</v>
      </c>
      <c r="G6" s="34" t="s">
        <v>89</v>
      </c>
      <c r="H6" s="34" t="s">
        <v>90</v>
      </c>
      <c r="I6" s="34" t="s">
        <v>91</v>
      </c>
      <c r="J6" s="34" t="s">
        <v>92</v>
      </c>
      <c r="K6" s="34" t="s">
        <v>76</v>
      </c>
      <c r="L6" s="34" t="s">
        <v>93</v>
      </c>
      <c r="M6" s="34" t="s">
        <v>78</v>
      </c>
      <c r="N6" s="34" t="s">
        <v>94</v>
      </c>
      <c r="O6" s="37">
        <v>4800</v>
      </c>
      <c r="P6" s="34" t="s">
        <v>80</v>
      </c>
      <c r="Q6" s="56">
        <v>265755.15221356414</v>
      </c>
      <c r="R6" s="58">
        <v>12889.284158363324</v>
      </c>
      <c r="S6" s="59">
        <v>24305.449544121286</v>
      </c>
    </row>
    <row r="7" spans="1:19" x14ac:dyDescent="0.35">
      <c r="A7" s="34" t="s">
        <v>85</v>
      </c>
      <c r="B7" s="34" t="s">
        <v>86</v>
      </c>
      <c r="C7" s="35" t="s">
        <v>87</v>
      </c>
      <c r="D7" s="56">
        <v>265755.15221356414</v>
      </c>
      <c r="E7" s="34" t="s">
        <v>95</v>
      </c>
      <c r="F7" s="36">
        <v>42147</v>
      </c>
      <c r="G7" s="34" t="s">
        <v>96</v>
      </c>
      <c r="H7" s="34" t="s">
        <v>90</v>
      </c>
      <c r="I7" s="34" t="s">
        <v>97</v>
      </c>
      <c r="J7" s="34" t="s">
        <v>92</v>
      </c>
      <c r="K7" s="34" t="s">
        <v>76</v>
      </c>
      <c r="L7" s="34" t="s">
        <v>93</v>
      </c>
      <c r="M7" s="34" t="s">
        <v>78</v>
      </c>
      <c r="N7" s="34" t="s">
        <v>94</v>
      </c>
      <c r="O7" s="37">
        <v>4800</v>
      </c>
      <c r="P7" s="34" t="s">
        <v>80</v>
      </c>
      <c r="Q7" s="56">
        <v>265755.15221356414</v>
      </c>
      <c r="R7" s="58">
        <v>12889.284158363324</v>
      </c>
      <c r="S7" s="59">
        <v>24285.691999010163</v>
      </c>
    </row>
    <row r="8" spans="1:19" x14ac:dyDescent="0.35">
      <c r="A8" s="34" t="s">
        <v>85</v>
      </c>
      <c r="B8" s="34" t="s">
        <v>86</v>
      </c>
      <c r="C8" s="35" t="s">
        <v>87</v>
      </c>
      <c r="D8" s="56">
        <v>264588.77747813443</v>
      </c>
      <c r="E8" s="34" t="s">
        <v>98</v>
      </c>
      <c r="F8" s="36">
        <v>42147</v>
      </c>
      <c r="G8" s="34" t="s">
        <v>99</v>
      </c>
      <c r="H8" s="34" t="s">
        <v>90</v>
      </c>
      <c r="I8" s="34" t="s">
        <v>100</v>
      </c>
      <c r="J8" s="34" t="s">
        <v>92</v>
      </c>
      <c r="K8" s="34" t="s">
        <v>76</v>
      </c>
      <c r="L8" s="34" t="s">
        <v>93</v>
      </c>
      <c r="M8" s="34" t="s">
        <v>78</v>
      </c>
      <c r="N8" s="34" t="s">
        <v>94</v>
      </c>
      <c r="O8" s="37">
        <v>4800</v>
      </c>
      <c r="P8" s="34" t="s">
        <v>80</v>
      </c>
      <c r="Q8" s="56">
        <v>264588.77747813443</v>
      </c>
      <c r="R8" s="58">
        <v>12872.989915145288</v>
      </c>
      <c r="S8" s="59">
        <v>24264.801739024413</v>
      </c>
    </row>
    <row r="9" spans="1:19" x14ac:dyDescent="0.35">
      <c r="A9" s="34" t="s">
        <v>101</v>
      </c>
      <c r="B9" s="34" t="s">
        <v>86</v>
      </c>
      <c r="C9" s="35" t="s">
        <v>87</v>
      </c>
      <c r="D9" s="56">
        <v>265968.66739726026</v>
      </c>
      <c r="E9" s="34" t="s">
        <v>102</v>
      </c>
      <c r="F9" s="36">
        <v>42152</v>
      </c>
      <c r="G9" s="34" t="s">
        <v>103</v>
      </c>
      <c r="H9" s="34" t="s">
        <v>90</v>
      </c>
      <c r="I9" s="34" t="s">
        <v>104</v>
      </c>
      <c r="J9" s="34" t="s">
        <v>105</v>
      </c>
      <c r="K9" s="34" t="s">
        <v>76</v>
      </c>
      <c r="L9" s="34" t="s">
        <v>93</v>
      </c>
      <c r="M9" s="34" t="s">
        <v>78</v>
      </c>
      <c r="N9" s="34" t="s">
        <v>94</v>
      </c>
      <c r="O9" s="37">
        <v>6000</v>
      </c>
      <c r="P9" s="34" t="s">
        <v>80</v>
      </c>
      <c r="Q9" s="56">
        <v>265968.66739726026</v>
      </c>
      <c r="R9" s="58">
        <v>14112.647809299979</v>
      </c>
      <c r="S9" s="59">
        <v>28006.30160011867</v>
      </c>
    </row>
    <row r="10" spans="1:19" x14ac:dyDescent="0.35">
      <c r="A10" s="34" t="s">
        <v>101</v>
      </c>
      <c r="B10" s="34" t="s">
        <v>86</v>
      </c>
      <c r="C10" s="35" t="s">
        <v>87</v>
      </c>
      <c r="D10" s="56">
        <v>267469.90509893524</v>
      </c>
      <c r="E10" s="34" t="s">
        <v>106</v>
      </c>
      <c r="F10" s="36">
        <v>42152</v>
      </c>
      <c r="G10" s="34" t="s">
        <v>107</v>
      </c>
      <c r="H10" s="34" t="s">
        <v>90</v>
      </c>
      <c r="I10" s="34" t="s">
        <v>108</v>
      </c>
      <c r="J10" s="34" t="s">
        <v>105</v>
      </c>
      <c r="K10" s="34" t="s">
        <v>76</v>
      </c>
      <c r="L10" s="34" t="s">
        <v>93</v>
      </c>
      <c r="M10" s="34" t="s">
        <v>78</v>
      </c>
      <c r="N10" s="34" t="s">
        <v>94</v>
      </c>
      <c r="O10" s="37">
        <v>6000</v>
      </c>
      <c r="P10" s="34" t="s">
        <v>80</v>
      </c>
      <c r="Q10" s="56">
        <v>267469.90509893524</v>
      </c>
      <c r="R10" s="58">
        <v>14133.620084758402</v>
      </c>
      <c r="S10" s="59">
        <v>28033.189396069472</v>
      </c>
    </row>
    <row r="11" spans="1:19" x14ac:dyDescent="0.35">
      <c r="A11" s="34" t="s">
        <v>101</v>
      </c>
      <c r="B11" s="34" t="s">
        <v>86</v>
      </c>
      <c r="C11" s="35" t="s">
        <v>87</v>
      </c>
      <c r="D11" s="56">
        <v>272618.29505753267</v>
      </c>
      <c r="E11" s="34" t="s">
        <v>109</v>
      </c>
      <c r="F11" s="36">
        <v>42152</v>
      </c>
      <c r="G11" s="34" t="s">
        <v>110</v>
      </c>
      <c r="H11" s="34" t="s">
        <v>90</v>
      </c>
      <c r="I11" s="34" t="s">
        <v>108</v>
      </c>
      <c r="J11" s="34" t="s">
        <v>105</v>
      </c>
      <c r="K11" s="34" t="s">
        <v>76</v>
      </c>
      <c r="L11" s="34" t="s">
        <v>93</v>
      </c>
      <c r="M11" s="34" t="s">
        <v>78</v>
      </c>
      <c r="N11" s="34" t="s">
        <v>94</v>
      </c>
      <c r="O11" s="37">
        <v>6000</v>
      </c>
      <c r="P11" s="34" t="s">
        <v>80</v>
      </c>
      <c r="Q11" s="56">
        <v>272618.29505753267</v>
      </c>
      <c r="R11" s="58">
        <v>14205.543040236149</v>
      </c>
      <c r="S11" s="59">
        <v>28125.399216358062</v>
      </c>
    </row>
    <row r="12" spans="1:19" x14ac:dyDescent="0.35">
      <c r="A12" s="34" t="s">
        <v>101</v>
      </c>
      <c r="B12" s="34" t="s">
        <v>86</v>
      </c>
      <c r="C12" s="35" t="s">
        <v>87</v>
      </c>
      <c r="D12" s="56">
        <v>267469.90509893524</v>
      </c>
      <c r="E12" s="34" t="s">
        <v>111</v>
      </c>
      <c r="F12" s="36">
        <v>42152</v>
      </c>
      <c r="G12" s="34" t="s">
        <v>112</v>
      </c>
      <c r="H12" s="34" t="s">
        <v>90</v>
      </c>
      <c r="I12" s="34" t="s">
        <v>108</v>
      </c>
      <c r="J12" s="34" t="s">
        <v>105</v>
      </c>
      <c r="K12" s="34" t="s">
        <v>76</v>
      </c>
      <c r="L12" s="34" t="s">
        <v>93</v>
      </c>
      <c r="M12" s="34" t="s">
        <v>78</v>
      </c>
      <c r="N12" s="34" t="s">
        <v>94</v>
      </c>
      <c r="O12" s="37">
        <v>6000</v>
      </c>
      <c r="P12" s="34" t="s">
        <v>80</v>
      </c>
      <c r="Q12" s="56">
        <v>267469.90509893524</v>
      </c>
      <c r="R12" s="58">
        <v>14133.620084758402</v>
      </c>
      <c r="S12" s="59">
        <v>28033.189396069472</v>
      </c>
    </row>
    <row r="13" spans="1:19" x14ac:dyDescent="0.35">
      <c r="A13" s="34" t="s">
        <v>101</v>
      </c>
      <c r="B13" s="34" t="s">
        <v>86</v>
      </c>
      <c r="C13" s="35" t="s">
        <v>87</v>
      </c>
      <c r="D13" s="56">
        <v>267469.90509893524</v>
      </c>
      <c r="E13" s="34" t="s">
        <v>113</v>
      </c>
      <c r="F13" s="36">
        <v>42152</v>
      </c>
      <c r="G13" s="34" t="s">
        <v>114</v>
      </c>
      <c r="H13" s="34" t="s">
        <v>90</v>
      </c>
      <c r="I13" s="34" t="s">
        <v>104</v>
      </c>
      <c r="J13" s="34" t="s">
        <v>105</v>
      </c>
      <c r="K13" s="34" t="s">
        <v>76</v>
      </c>
      <c r="L13" s="34" t="s">
        <v>93</v>
      </c>
      <c r="M13" s="34" t="s">
        <v>78</v>
      </c>
      <c r="N13" s="34" t="s">
        <v>94</v>
      </c>
      <c r="O13" s="37">
        <v>6000</v>
      </c>
      <c r="P13" s="34" t="s">
        <v>80</v>
      </c>
      <c r="Q13" s="56">
        <v>267469.90509893524</v>
      </c>
      <c r="R13" s="58">
        <v>14133.620084758402</v>
      </c>
      <c r="S13" s="59">
        <v>28033.189396069472</v>
      </c>
    </row>
    <row r="14" spans="1:19" x14ac:dyDescent="0.35">
      <c r="A14" s="34" t="s">
        <v>115</v>
      </c>
      <c r="B14" s="34" t="s">
        <v>86</v>
      </c>
      <c r="C14" s="35" t="s">
        <v>87</v>
      </c>
      <c r="D14" s="56">
        <v>310281.41641112033</v>
      </c>
      <c r="E14" s="34" t="s">
        <v>116</v>
      </c>
      <c r="F14" s="36">
        <v>42222</v>
      </c>
      <c r="G14" s="34" t="s">
        <v>117</v>
      </c>
      <c r="H14" s="34" t="s">
        <v>73</v>
      </c>
      <c r="I14" s="34" t="s">
        <v>73</v>
      </c>
      <c r="J14" s="34" t="s">
        <v>92</v>
      </c>
      <c r="K14" s="34" t="s">
        <v>76</v>
      </c>
      <c r="L14" s="34" t="s">
        <v>93</v>
      </c>
      <c r="M14" s="34" t="s">
        <v>78</v>
      </c>
      <c r="N14" s="34" t="s">
        <v>94</v>
      </c>
      <c r="O14" s="37">
        <v>5400</v>
      </c>
      <c r="P14" s="34" t="s">
        <v>80</v>
      </c>
      <c r="Q14" s="56">
        <v>310281.41641112033</v>
      </c>
      <c r="R14" s="58">
        <v>14180.216303783023</v>
      </c>
      <c r="S14" s="59">
        <v>26895.227402308112</v>
      </c>
    </row>
    <row r="15" spans="1:19" x14ac:dyDescent="0.35">
      <c r="A15" s="34" t="s">
        <v>85</v>
      </c>
      <c r="B15" s="34" t="s">
        <v>86</v>
      </c>
      <c r="C15" s="35" t="s">
        <v>87</v>
      </c>
      <c r="D15" s="56">
        <v>311040.57193976949</v>
      </c>
      <c r="E15" s="34" t="s">
        <v>118</v>
      </c>
      <c r="F15" s="36">
        <v>42147</v>
      </c>
      <c r="G15" s="34" t="s">
        <v>119</v>
      </c>
      <c r="H15" s="34" t="s">
        <v>90</v>
      </c>
      <c r="I15" s="34" t="s">
        <v>120</v>
      </c>
      <c r="J15" s="34" t="s">
        <v>121</v>
      </c>
      <c r="K15" s="34" t="s">
        <v>76</v>
      </c>
      <c r="L15" s="34" t="s">
        <v>93</v>
      </c>
      <c r="M15" s="34" t="s">
        <v>78</v>
      </c>
      <c r="N15" s="34" t="s">
        <v>94</v>
      </c>
      <c r="O15" s="37">
        <v>3840</v>
      </c>
      <c r="P15" s="34" t="s">
        <v>80</v>
      </c>
      <c r="Q15" s="56">
        <v>311040.57193976949</v>
      </c>
      <c r="R15" s="58">
        <v>12555.202847389743</v>
      </c>
      <c r="S15" s="59">
        <v>22096.535902431413</v>
      </c>
    </row>
    <row r="16" spans="1:19" x14ac:dyDescent="0.35">
      <c r="A16" s="34" t="s">
        <v>85</v>
      </c>
      <c r="B16" s="34" t="s">
        <v>86</v>
      </c>
      <c r="C16" s="35" t="s">
        <v>87</v>
      </c>
      <c r="D16" s="56">
        <v>309616.96116418415</v>
      </c>
      <c r="E16" s="34" t="s">
        <v>122</v>
      </c>
      <c r="F16" s="36">
        <v>42147</v>
      </c>
      <c r="G16" s="34" t="s">
        <v>123</v>
      </c>
      <c r="H16" s="34" t="s">
        <v>90</v>
      </c>
      <c r="I16" s="34" t="s">
        <v>97</v>
      </c>
      <c r="J16" s="34" t="s">
        <v>121</v>
      </c>
      <c r="K16" s="34" t="s">
        <v>76</v>
      </c>
      <c r="L16" s="34" t="s">
        <v>93</v>
      </c>
      <c r="M16" s="34" t="s">
        <v>78</v>
      </c>
      <c r="N16" s="34" t="s">
        <v>94</v>
      </c>
      <c r="O16" s="37">
        <v>3600</v>
      </c>
      <c r="P16" s="34" t="s">
        <v>80</v>
      </c>
      <c r="Q16" s="56">
        <v>309616.96116418415</v>
      </c>
      <c r="R16" s="58">
        <v>12292.443853979683</v>
      </c>
      <c r="S16" s="59">
        <v>21330.763779869947</v>
      </c>
    </row>
    <row r="17" spans="1:19" x14ac:dyDescent="0.35">
      <c r="A17" s="34" t="s">
        <v>85</v>
      </c>
      <c r="B17" s="34" t="s">
        <v>639</v>
      </c>
      <c r="C17" s="35" t="s">
        <v>87</v>
      </c>
      <c r="D17" s="56">
        <v>271044.88813680591</v>
      </c>
      <c r="E17" s="34" t="s">
        <v>640</v>
      </c>
      <c r="F17" s="36">
        <v>42180</v>
      </c>
      <c r="G17" s="34" t="s">
        <v>641</v>
      </c>
      <c r="H17" s="34" t="s">
        <v>90</v>
      </c>
      <c r="I17" s="34" t="s">
        <v>642</v>
      </c>
      <c r="J17" s="34" t="s">
        <v>144</v>
      </c>
      <c r="K17" s="34" t="s">
        <v>76</v>
      </c>
      <c r="L17" s="34" t="s">
        <v>93</v>
      </c>
      <c r="M17" s="34" t="s">
        <v>78</v>
      </c>
      <c r="N17" s="34" t="s">
        <v>94</v>
      </c>
      <c r="O17" s="37">
        <v>3000</v>
      </c>
      <c r="P17" s="34" t="s">
        <v>80</v>
      </c>
      <c r="Q17" s="56">
        <v>271044.88813680591</v>
      </c>
      <c r="R17" s="58">
        <v>11162.341401933258</v>
      </c>
      <c r="S17" s="59">
        <v>18851.712396524836</v>
      </c>
    </row>
    <row r="18" spans="1:19" x14ac:dyDescent="0.35">
      <c r="A18" s="34" t="s">
        <v>85</v>
      </c>
      <c r="B18" s="34" t="s">
        <v>639</v>
      </c>
      <c r="C18" s="35" t="s">
        <v>87</v>
      </c>
      <c r="D18" s="56">
        <v>271044.88813680591</v>
      </c>
      <c r="E18" s="34" t="s">
        <v>643</v>
      </c>
      <c r="F18" s="36">
        <v>42180</v>
      </c>
      <c r="G18" s="34" t="s">
        <v>644</v>
      </c>
      <c r="H18" s="34" t="s">
        <v>90</v>
      </c>
      <c r="I18" s="34" t="s">
        <v>642</v>
      </c>
      <c r="J18" s="34" t="s">
        <v>144</v>
      </c>
      <c r="K18" s="34" t="s">
        <v>76</v>
      </c>
      <c r="L18" s="34" t="s">
        <v>93</v>
      </c>
      <c r="M18" s="34" t="s">
        <v>78</v>
      </c>
      <c r="N18" s="34" t="s">
        <v>94</v>
      </c>
      <c r="O18" s="37">
        <v>3000</v>
      </c>
      <c r="P18" s="34" t="s">
        <v>80</v>
      </c>
      <c r="Q18" s="56">
        <v>271044.88813680591</v>
      </c>
      <c r="R18" s="58">
        <v>11162.341401933258</v>
      </c>
      <c r="S18" s="59">
        <v>18851.712396524836</v>
      </c>
    </row>
    <row r="19" spans="1:19" x14ac:dyDescent="0.35">
      <c r="A19" s="34" t="s">
        <v>101</v>
      </c>
      <c r="B19" s="34" t="s">
        <v>86</v>
      </c>
      <c r="C19" s="35" t="s">
        <v>87</v>
      </c>
      <c r="D19" s="56">
        <v>270317.76486670878</v>
      </c>
      <c r="E19" s="34" t="s">
        <v>124</v>
      </c>
      <c r="F19" s="36">
        <v>42152</v>
      </c>
      <c r="G19" s="34" t="s">
        <v>125</v>
      </c>
      <c r="H19" s="34" t="s">
        <v>90</v>
      </c>
      <c r="I19" s="34" t="s">
        <v>126</v>
      </c>
      <c r="J19" s="34" t="s">
        <v>127</v>
      </c>
      <c r="K19" s="34" t="s">
        <v>76</v>
      </c>
      <c r="L19" s="34" t="s">
        <v>93</v>
      </c>
      <c r="M19" s="34" t="s">
        <v>78</v>
      </c>
      <c r="N19" s="34" t="s">
        <v>94</v>
      </c>
      <c r="O19" s="37">
        <v>6000</v>
      </c>
      <c r="P19" s="34" t="s">
        <v>80</v>
      </c>
      <c r="Q19" s="56">
        <v>270317.76486670878</v>
      </c>
      <c r="R19" s="58">
        <v>14182.931752633871</v>
      </c>
      <c r="S19" s="59">
        <v>28067.491757185337</v>
      </c>
    </row>
    <row r="20" spans="1:19" x14ac:dyDescent="0.35">
      <c r="A20" s="34" t="s">
        <v>85</v>
      </c>
      <c r="B20" s="34" t="s">
        <v>86</v>
      </c>
      <c r="C20" s="35" t="s">
        <v>87</v>
      </c>
      <c r="D20" s="56">
        <v>271482.14705848956</v>
      </c>
      <c r="E20" s="34" t="s">
        <v>128</v>
      </c>
      <c r="F20" s="36">
        <v>42152</v>
      </c>
      <c r="G20" s="34" t="s">
        <v>129</v>
      </c>
      <c r="H20" s="34" t="s">
        <v>90</v>
      </c>
      <c r="I20" s="34" t="s">
        <v>126</v>
      </c>
      <c r="J20" s="34" t="s">
        <v>127</v>
      </c>
      <c r="K20" s="34" t="s">
        <v>76</v>
      </c>
      <c r="L20" s="34" t="s">
        <v>93</v>
      </c>
      <c r="M20" s="34" t="s">
        <v>78</v>
      </c>
      <c r="N20" s="34" t="s">
        <v>94</v>
      </c>
      <c r="O20" s="37">
        <v>6000</v>
      </c>
      <c r="P20" s="34" t="s">
        <v>80</v>
      </c>
      <c r="Q20" s="56">
        <v>271482.14705848956</v>
      </c>
      <c r="R20" s="58">
        <v>14199.198160037351</v>
      </c>
      <c r="S20" s="59">
        <v>28088.346329879863</v>
      </c>
    </row>
    <row r="21" spans="1:19" x14ac:dyDescent="0.35">
      <c r="A21" s="34" t="s">
        <v>85</v>
      </c>
      <c r="B21" s="34" t="s">
        <v>86</v>
      </c>
      <c r="C21" s="35" t="s">
        <v>87</v>
      </c>
      <c r="D21" s="56">
        <v>271482.14705848956</v>
      </c>
      <c r="E21" s="34" t="s">
        <v>130</v>
      </c>
      <c r="F21" s="36">
        <v>42152</v>
      </c>
      <c r="G21" s="34" t="s">
        <v>131</v>
      </c>
      <c r="H21" s="34" t="s">
        <v>90</v>
      </c>
      <c r="I21" s="34" t="s">
        <v>132</v>
      </c>
      <c r="J21" s="34" t="s">
        <v>133</v>
      </c>
      <c r="K21" s="34" t="s">
        <v>76</v>
      </c>
      <c r="L21" s="34" t="s">
        <v>93</v>
      </c>
      <c r="M21" s="34" t="s">
        <v>78</v>
      </c>
      <c r="N21" s="34" t="s">
        <v>94</v>
      </c>
      <c r="O21" s="37">
        <v>6000</v>
      </c>
      <c r="P21" s="34" t="s">
        <v>80</v>
      </c>
      <c r="Q21" s="56">
        <v>271482.14705848956</v>
      </c>
      <c r="R21" s="58">
        <v>14199.198160037351</v>
      </c>
      <c r="S21" s="59">
        <v>28088.346329879863</v>
      </c>
    </row>
    <row r="22" spans="1:19" x14ac:dyDescent="0.35">
      <c r="A22" s="34" t="s">
        <v>101</v>
      </c>
      <c r="B22" s="34" t="s">
        <v>86</v>
      </c>
      <c r="C22" s="35" t="s">
        <v>87</v>
      </c>
      <c r="D22" s="56">
        <v>272618.29505753267</v>
      </c>
      <c r="E22" s="34" t="s">
        <v>134</v>
      </c>
      <c r="F22" s="36">
        <v>42152</v>
      </c>
      <c r="G22" s="34" t="s">
        <v>135</v>
      </c>
      <c r="H22" s="34" t="s">
        <v>90</v>
      </c>
      <c r="I22" s="34" t="s">
        <v>108</v>
      </c>
      <c r="J22" s="34" t="s">
        <v>105</v>
      </c>
      <c r="K22" s="34" t="s">
        <v>76</v>
      </c>
      <c r="L22" s="34" t="s">
        <v>93</v>
      </c>
      <c r="M22" s="34" t="s">
        <v>78</v>
      </c>
      <c r="N22" s="34" t="s">
        <v>94</v>
      </c>
      <c r="O22" s="37">
        <v>6000</v>
      </c>
      <c r="P22" s="34" t="s">
        <v>80</v>
      </c>
      <c r="Q22" s="56">
        <v>272618.29505753267</v>
      </c>
      <c r="R22" s="58">
        <v>14215.181918744698</v>
      </c>
      <c r="S22" s="59">
        <v>28108.695216358064</v>
      </c>
    </row>
    <row r="23" spans="1:19" x14ac:dyDescent="0.35">
      <c r="A23" s="34" t="s">
        <v>85</v>
      </c>
      <c r="B23" s="34" t="s">
        <v>86</v>
      </c>
      <c r="C23" s="35" t="s">
        <v>87</v>
      </c>
      <c r="D23" s="56">
        <v>270917.46237484919</v>
      </c>
      <c r="E23" s="34" t="s">
        <v>136</v>
      </c>
      <c r="F23" s="36">
        <v>42147</v>
      </c>
      <c r="G23" s="34" t="s">
        <v>137</v>
      </c>
      <c r="H23" s="34" t="s">
        <v>90</v>
      </c>
      <c r="I23" s="34" t="s">
        <v>91</v>
      </c>
      <c r="J23" s="34" t="s">
        <v>92</v>
      </c>
      <c r="K23" s="34" t="s">
        <v>76</v>
      </c>
      <c r="L23" s="34" t="s">
        <v>93</v>
      </c>
      <c r="M23" s="34" t="s">
        <v>78</v>
      </c>
      <c r="N23" s="34" t="s">
        <v>94</v>
      </c>
      <c r="O23" s="37">
        <v>4800</v>
      </c>
      <c r="P23" s="34" t="s">
        <v>80</v>
      </c>
      <c r="Q23" s="56">
        <v>270917.46237484919</v>
      </c>
      <c r="R23" s="58">
        <v>12972.766765547643</v>
      </c>
      <c r="S23" s="59">
        <v>24381.204681069757</v>
      </c>
    </row>
    <row r="24" spans="1:19" x14ac:dyDescent="0.35">
      <c r="A24" s="34" t="s">
        <v>101</v>
      </c>
      <c r="B24" s="34" t="s">
        <v>86</v>
      </c>
      <c r="C24" s="35" t="s">
        <v>87</v>
      </c>
      <c r="D24" s="56">
        <v>272618.29505753267</v>
      </c>
      <c r="E24" s="34" t="s">
        <v>138</v>
      </c>
      <c r="F24" s="36">
        <v>42152</v>
      </c>
      <c r="G24" s="38" t="s">
        <v>139</v>
      </c>
      <c r="H24" s="34" t="s">
        <v>90</v>
      </c>
      <c r="I24" s="34" t="s">
        <v>140</v>
      </c>
      <c r="J24" s="34" t="s">
        <v>105</v>
      </c>
      <c r="K24" s="34" t="s">
        <v>76</v>
      </c>
      <c r="L24" s="34" t="s">
        <v>93</v>
      </c>
      <c r="M24" s="34" t="s">
        <v>78</v>
      </c>
      <c r="N24" s="34" t="s">
        <v>94</v>
      </c>
      <c r="O24" s="37">
        <v>6000</v>
      </c>
      <c r="P24" s="34" t="s">
        <v>80</v>
      </c>
      <c r="Q24" s="56">
        <v>272618.29505753267</v>
      </c>
      <c r="R24" s="58">
        <v>14216.062459358986</v>
      </c>
      <c r="S24" s="59">
        <v>28108.695216358064</v>
      </c>
    </row>
    <row r="25" spans="1:19" x14ac:dyDescent="0.35">
      <c r="A25" s="34" t="s">
        <v>85</v>
      </c>
      <c r="B25" s="34" t="s">
        <v>86</v>
      </c>
      <c r="C25" s="35" t="s">
        <v>87</v>
      </c>
      <c r="D25" s="56">
        <v>281955.62649274222</v>
      </c>
      <c r="E25" s="34" t="s">
        <v>141</v>
      </c>
      <c r="F25" s="36">
        <v>42180</v>
      </c>
      <c r="G25" s="34" t="s">
        <v>142</v>
      </c>
      <c r="H25" s="34" t="s">
        <v>90</v>
      </c>
      <c r="I25" s="34" t="s">
        <v>143</v>
      </c>
      <c r="J25" s="34" t="s">
        <v>144</v>
      </c>
      <c r="K25" s="34" t="s">
        <v>76</v>
      </c>
      <c r="L25" s="34" t="s">
        <v>93</v>
      </c>
      <c r="M25" s="34" t="s">
        <v>78</v>
      </c>
      <c r="N25" s="34" t="s">
        <v>94</v>
      </c>
      <c r="O25" s="37">
        <v>3000</v>
      </c>
      <c r="P25" s="34" t="s">
        <v>80</v>
      </c>
      <c r="Q25" s="56">
        <v>281955.62649274222</v>
      </c>
      <c r="R25" s="58">
        <v>11323.69546221609</v>
      </c>
      <c r="S25" s="59">
        <v>19044.870886117082</v>
      </c>
    </row>
    <row r="26" spans="1:19" x14ac:dyDescent="0.35">
      <c r="A26" s="34" t="s">
        <v>101</v>
      </c>
      <c r="B26" s="34" t="s">
        <v>86</v>
      </c>
      <c r="C26" s="35" t="s">
        <v>87</v>
      </c>
      <c r="D26" s="56">
        <v>281134.08043068193</v>
      </c>
      <c r="E26" s="34" t="s">
        <v>145</v>
      </c>
      <c r="F26" s="36">
        <v>42174</v>
      </c>
      <c r="G26" s="34" t="s">
        <v>146</v>
      </c>
      <c r="H26" s="34" t="s">
        <v>90</v>
      </c>
      <c r="I26" s="34" t="s">
        <v>100</v>
      </c>
      <c r="J26" s="34" t="s">
        <v>92</v>
      </c>
      <c r="K26" s="34" t="s">
        <v>76</v>
      </c>
      <c r="L26" s="34" t="s">
        <v>93</v>
      </c>
      <c r="M26" s="34" t="s">
        <v>78</v>
      </c>
      <c r="N26" s="34" t="s">
        <v>94</v>
      </c>
      <c r="O26" s="37">
        <v>4800</v>
      </c>
      <c r="P26" s="34" t="s">
        <v>80</v>
      </c>
      <c r="Q26" s="56">
        <v>281134.08043068193</v>
      </c>
      <c r="R26" s="58">
        <v>13138.686937132974</v>
      </c>
      <c r="S26" s="59">
        <v>24469.146378095655</v>
      </c>
    </row>
    <row r="27" spans="1:19" x14ac:dyDescent="0.35">
      <c r="A27" s="34" t="s">
        <v>85</v>
      </c>
      <c r="B27" s="34" t="s">
        <v>86</v>
      </c>
      <c r="C27" s="35" t="s">
        <v>87</v>
      </c>
      <c r="D27" s="56">
        <v>286655.59890085791</v>
      </c>
      <c r="E27" s="34" t="s">
        <v>147</v>
      </c>
      <c r="F27" s="36">
        <v>42180</v>
      </c>
      <c r="G27" s="34" t="s">
        <v>148</v>
      </c>
      <c r="H27" s="34" t="s">
        <v>90</v>
      </c>
      <c r="I27" s="34" t="s">
        <v>100</v>
      </c>
      <c r="J27" s="34" t="s">
        <v>144</v>
      </c>
      <c r="K27" s="34" t="s">
        <v>76</v>
      </c>
      <c r="L27" s="34" t="s">
        <v>93</v>
      </c>
      <c r="M27" s="34" t="s">
        <v>78</v>
      </c>
      <c r="N27" s="34" t="s">
        <v>94</v>
      </c>
      <c r="O27" s="37">
        <v>3000</v>
      </c>
      <c r="P27" s="34" t="s">
        <v>80</v>
      </c>
      <c r="Q27" s="56">
        <v>286655.59890085791</v>
      </c>
      <c r="R27" s="58">
        <v>11396.428814563245</v>
      </c>
      <c r="S27" s="59">
        <v>19112.34536028064</v>
      </c>
    </row>
    <row r="28" spans="1:19" x14ac:dyDescent="0.35">
      <c r="A28" s="34" t="s">
        <v>85</v>
      </c>
      <c r="B28" s="34" t="s">
        <v>86</v>
      </c>
      <c r="C28" s="35" t="s">
        <v>87</v>
      </c>
      <c r="D28" s="56">
        <v>286655.59890085791</v>
      </c>
      <c r="E28" s="34" t="s">
        <v>149</v>
      </c>
      <c r="F28" s="36">
        <v>42180</v>
      </c>
      <c r="G28" s="34" t="s">
        <v>150</v>
      </c>
      <c r="H28" s="34" t="s">
        <v>90</v>
      </c>
      <c r="I28" s="34" t="s">
        <v>151</v>
      </c>
      <c r="J28" s="34" t="s">
        <v>144</v>
      </c>
      <c r="K28" s="34" t="s">
        <v>76</v>
      </c>
      <c r="L28" s="34" t="s">
        <v>93</v>
      </c>
      <c r="M28" s="34" t="s">
        <v>78</v>
      </c>
      <c r="N28" s="34" t="s">
        <v>94</v>
      </c>
      <c r="O28" s="37">
        <v>3000</v>
      </c>
      <c r="P28" s="34" t="s">
        <v>80</v>
      </c>
      <c r="Q28" s="56">
        <v>286655.59890085791</v>
      </c>
      <c r="R28" s="58">
        <v>11396.428814563245</v>
      </c>
      <c r="S28" s="59">
        <v>19112.34536028064</v>
      </c>
    </row>
    <row r="29" spans="1:19" x14ac:dyDescent="0.35">
      <c r="A29" s="34" t="s">
        <v>85</v>
      </c>
      <c r="B29" s="34" t="s">
        <v>86</v>
      </c>
      <c r="C29" s="35" t="s">
        <v>87</v>
      </c>
      <c r="D29" s="56">
        <v>286655.59890085791</v>
      </c>
      <c r="E29" s="34" t="s">
        <v>152</v>
      </c>
      <c r="F29" s="36">
        <v>42180</v>
      </c>
      <c r="G29" s="34" t="s">
        <v>153</v>
      </c>
      <c r="H29" s="34" t="s">
        <v>90</v>
      </c>
      <c r="I29" s="34" t="s">
        <v>91</v>
      </c>
      <c r="J29" s="34" t="s">
        <v>144</v>
      </c>
      <c r="K29" s="34" t="s">
        <v>76</v>
      </c>
      <c r="L29" s="34" t="s">
        <v>93</v>
      </c>
      <c r="M29" s="34" t="s">
        <v>78</v>
      </c>
      <c r="N29" s="34" t="s">
        <v>94</v>
      </c>
      <c r="O29" s="37">
        <v>3000</v>
      </c>
      <c r="P29" s="34" t="s">
        <v>80</v>
      </c>
      <c r="Q29" s="56">
        <v>286655.59890085791</v>
      </c>
      <c r="R29" s="58">
        <v>11396.428814563245</v>
      </c>
      <c r="S29" s="59">
        <v>19112.34536028064</v>
      </c>
    </row>
    <row r="30" spans="1:19" x14ac:dyDescent="0.35">
      <c r="A30" s="34" t="s">
        <v>85</v>
      </c>
      <c r="B30" s="34" t="s">
        <v>86</v>
      </c>
      <c r="C30" s="35" t="s">
        <v>87</v>
      </c>
      <c r="D30" s="56">
        <v>286655.59890085791</v>
      </c>
      <c r="E30" s="34" t="s">
        <v>154</v>
      </c>
      <c r="F30" s="36">
        <v>42180</v>
      </c>
      <c r="G30" s="34" t="s">
        <v>155</v>
      </c>
      <c r="H30" s="34" t="s">
        <v>90</v>
      </c>
      <c r="I30" s="34" t="s">
        <v>156</v>
      </c>
      <c r="J30" s="34" t="s">
        <v>144</v>
      </c>
      <c r="K30" s="34" t="s">
        <v>76</v>
      </c>
      <c r="L30" s="34" t="s">
        <v>93</v>
      </c>
      <c r="M30" s="34" t="s">
        <v>78</v>
      </c>
      <c r="N30" s="34" t="s">
        <v>94</v>
      </c>
      <c r="O30" s="37">
        <v>3000</v>
      </c>
      <c r="P30" s="34" t="s">
        <v>80</v>
      </c>
      <c r="Q30" s="56">
        <v>286655.59890085791</v>
      </c>
      <c r="R30" s="58">
        <v>11396.428814563245</v>
      </c>
      <c r="S30" s="59">
        <v>19112.34536028064</v>
      </c>
    </row>
    <row r="31" spans="1:19" x14ac:dyDescent="0.35">
      <c r="A31" s="34" t="s">
        <v>85</v>
      </c>
      <c r="B31" s="34" t="s">
        <v>86</v>
      </c>
      <c r="C31" s="35" t="s">
        <v>87</v>
      </c>
      <c r="D31" s="56">
        <v>285903.54410633736</v>
      </c>
      <c r="E31" s="34" t="s">
        <v>157</v>
      </c>
      <c r="F31" s="36">
        <v>42180</v>
      </c>
      <c r="G31" s="34" t="s">
        <v>158</v>
      </c>
      <c r="H31" s="34" t="s">
        <v>90</v>
      </c>
      <c r="I31" s="34" t="s">
        <v>159</v>
      </c>
      <c r="J31" s="34" t="s">
        <v>144</v>
      </c>
      <c r="K31" s="34" t="s">
        <v>76</v>
      </c>
      <c r="L31" s="34" t="s">
        <v>93</v>
      </c>
      <c r="M31" s="34" t="s">
        <v>78</v>
      </c>
      <c r="N31" s="34" t="s">
        <v>94</v>
      </c>
      <c r="O31" s="37">
        <v>3000</v>
      </c>
      <c r="P31" s="34" t="s">
        <v>80</v>
      </c>
      <c r="Q31" s="56">
        <v>285903.54410633736</v>
      </c>
      <c r="R31" s="58">
        <v>11385.922616715354</v>
      </c>
      <c r="S31" s="59">
        <v>19098.875743952503</v>
      </c>
    </row>
    <row r="32" spans="1:19" x14ac:dyDescent="0.35">
      <c r="A32" s="34" t="s">
        <v>85</v>
      </c>
      <c r="B32" s="34" t="s">
        <v>86</v>
      </c>
      <c r="C32" s="35" t="s">
        <v>87</v>
      </c>
      <c r="D32" s="56">
        <v>286655.59890085791</v>
      </c>
      <c r="E32" s="34" t="s">
        <v>160</v>
      </c>
      <c r="F32" s="36">
        <v>42180</v>
      </c>
      <c r="G32" s="34" t="s">
        <v>161</v>
      </c>
      <c r="H32" s="34" t="s">
        <v>90</v>
      </c>
      <c r="I32" s="34" t="s">
        <v>159</v>
      </c>
      <c r="J32" s="34" t="s">
        <v>144</v>
      </c>
      <c r="K32" s="34" t="s">
        <v>76</v>
      </c>
      <c r="L32" s="34" t="s">
        <v>93</v>
      </c>
      <c r="M32" s="34" t="s">
        <v>78</v>
      </c>
      <c r="N32" s="34" t="s">
        <v>94</v>
      </c>
      <c r="O32" s="37">
        <v>3000</v>
      </c>
      <c r="P32" s="34" t="s">
        <v>80</v>
      </c>
      <c r="Q32" s="56">
        <v>286655.59890085791</v>
      </c>
      <c r="R32" s="58">
        <v>11396.428814563245</v>
      </c>
      <c r="S32" s="59">
        <v>19112.34536028064</v>
      </c>
    </row>
    <row r="33" spans="1:19" x14ac:dyDescent="0.35">
      <c r="A33" s="34" t="s">
        <v>85</v>
      </c>
      <c r="B33" s="34" t="s">
        <v>86</v>
      </c>
      <c r="C33" s="35" t="s">
        <v>87</v>
      </c>
      <c r="D33" s="56">
        <v>286655.59890085791</v>
      </c>
      <c r="E33" s="34" t="s">
        <v>162</v>
      </c>
      <c r="F33" s="36">
        <v>42180</v>
      </c>
      <c r="G33" s="34" t="s">
        <v>163</v>
      </c>
      <c r="H33" s="34" t="s">
        <v>90</v>
      </c>
      <c r="I33" s="34" t="s">
        <v>164</v>
      </c>
      <c r="J33" s="34" t="s">
        <v>144</v>
      </c>
      <c r="K33" s="34" t="s">
        <v>76</v>
      </c>
      <c r="L33" s="34" t="s">
        <v>93</v>
      </c>
      <c r="M33" s="34" t="s">
        <v>78</v>
      </c>
      <c r="N33" s="34" t="s">
        <v>94</v>
      </c>
      <c r="O33" s="37">
        <v>3000</v>
      </c>
      <c r="P33" s="34" t="s">
        <v>80</v>
      </c>
      <c r="Q33" s="56">
        <v>286655.59890085791</v>
      </c>
      <c r="R33" s="58">
        <v>11396.428814563245</v>
      </c>
      <c r="S33" s="59">
        <v>19112.34536028064</v>
      </c>
    </row>
    <row r="34" spans="1:19" x14ac:dyDescent="0.35">
      <c r="A34" s="34" t="s">
        <v>85</v>
      </c>
      <c r="B34" s="34" t="s">
        <v>86</v>
      </c>
      <c r="C34" s="35" t="s">
        <v>87</v>
      </c>
      <c r="D34" s="56">
        <v>286656.64406987082</v>
      </c>
      <c r="E34" s="34" t="s">
        <v>165</v>
      </c>
      <c r="F34" s="36">
        <v>42180</v>
      </c>
      <c r="G34" s="34" t="s">
        <v>166</v>
      </c>
      <c r="H34" s="34" t="s">
        <v>90</v>
      </c>
      <c r="I34" s="34" t="s">
        <v>167</v>
      </c>
      <c r="J34" s="34" t="s">
        <v>144</v>
      </c>
      <c r="K34" s="34" t="s">
        <v>76</v>
      </c>
      <c r="L34" s="34" t="s">
        <v>93</v>
      </c>
      <c r="M34" s="34" t="s">
        <v>78</v>
      </c>
      <c r="N34" s="34" t="s">
        <v>94</v>
      </c>
      <c r="O34" s="37">
        <v>3000</v>
      </c>
      <c r="P34" s="34" t="s">
        <v>80</v>
      </c>
      <c r="Q34" s="56">
        <v>286656.64406987082</v>
      </c>
      <c r="R34" s="58">
        <v>11396.44341556375</v>
      </c>
      <c r="S34" s="59">
        <v>19112.36407969537</v>
      </c>
    </row>
    <row r="35" spans="1:19" x14ac:dyDescent="0.35">
      <c r="A35" s="34" t="s">
        <v>85</v>
      </c>
      <c r="B35" s="34" t="s">
        <v>86</v>
      </c>
      <c r="C35" s="35" t="s">
        <v>87</v>
      </c>
      <c r="D35" s="56">
        <v>286655.59890085791</v>
      </c>
      <c r="E35" s="34" t="s">
        <v>645</v>
      </c>
      <c r="F35" s="36">
        <v>42180</v>
      </c>
      <c r="G35" s="34" t="s">
        <v>646</v>
      </c>
      <c r="H35" s="34" t="s">
        <v>90</v>
      </c>
      <c r="I35" s="34" t="s">
        <v>200</v>
      </c>
      <c r="J35" s="34" t="s">
        <v>144</v>
      </c>
      <c r="K35" s="34" t="s">
        <v>76</v>
      </c>
      <c r="L35" s="34" t="s">
        <v>93</v>
      </c>
      <c r="M35" s="34" t="s">
        <v>78</v>
      </c>
      <c r="N35" s="34" t="s">
        <v>94</v>
      </c>
      <c r="O35" s="37">
        <v>3000</v>
      </c>
      <c r="P35" s="34" t="s">
        <v>80</v>
      </c>
      <c r="Q35" s="56">
        <v>286655.59890085791</v>
      </c>
      <c r="R35" s="58">
        <v>11396.428814563245</v>
      </c>
      <c r="S35" s="59">
        <v>19112.34536028064</v>
      </c>
    </row>
    <row r="36" spans="1:19" x14ac:dyDescent="0.35">
      <c r="A36" s="34" t="s">
        <v>85</v>
      </c>
      <c r="B36" s="34" t="s">
        <v>86</v>
      </c>
      <c r="C36" s="35" t="s">
        <v>87</v>
      </c>
      <c r="D36" s="56">
        <v>286655.59890085791</v>
      </c>
      <c r="E36" s="34" t="s">
        <v>647</v>
      </c>
      <c r="F36" s="36">
        <v>42180</v>
      </c>
      <c r="G36" s="34" t="s">
        <v>648</v>
      </c>
      <c r="H36" s="34" t="s">
        <v>90</v>
      </c>
      <c r="I36" s="34" t="s">
        <v>200</v>
      </c>
      <c r="J36" s="34" t="s">
        <v>144</v>
      </c>
      <c r="K36" s="34" t="s">
        <v>76</v>
      </c>
      <c r="L36" s="34" t="s">
        <v>93</v>
      </c>
      <c r="M36" s="34" t="s">
        <v>78</v>
      </c>
      <c r="N36" s="34" t="s">
        <v>94</v>
      </c>
      <c r="O36" s="37">
        <v>3000</v>
      </c>
      <c r="P36" s="34" t="s">
        <v>80</v>
      </c>
      <c r="Q36" s="56">
        <v>286655.59890085791</v>
      </c>
      <c r="R36" s="58">
        <v>11396.428814563245</v>
      </c>
      <c r="S36" s="59">
        <v>19112.34536028064</v>
      </c>
    </row>
    <row r="37" spans="1:19" x14ac:dyDescent="0.35">
      <c r="A37" s="34" t="s">
        <v>85</v>
      </c>
      <c r="B37" s="34" t="s">
        <v>86</v>
      </c>
      <c r="C37" s="35" t="s">
        <v>87</v>
      </c>
      <c r="D37" s="56">
        <v>286655.59890085791</v>
      </c>
      <c r="E37" s="34" t="s">
        <v>649</v>
      </c>
      <c r="F37" s="36">
        <v>42180</v>
      </c>
      <c r="G37" s="34" t="s">
        <v>650</v>
      </c>
      <c r="H37" s="34" t="s">
        <v>90</v>
      </c>
      <c r="I37" s="34" t="s">
        <v>156</v>
      </c>
      <c r="J37" s="34" t="s">
        <v>144</v>
      </c>
      <c r="K37" s="34" t="s">
        <v>76</v>
      </c>
      <c r="L37" s="34" t="s">
        <v>93</v>
      </c>
      <c r="M37" s="34" t="s">
        <v>78</v>
      </c>
      <c r="N37" s="34" t="s">
        <v>94</v>
      </c>
      <c r="O37" s="37">
        <v>3000</v>
      </c>
      <c r="P37" s="34" t="s">
        <v>80</v>
      </c>
      <c r="Q37" s="56">
        <v>286655.59890085791</v>
      </c>
      <c r="R37" s="58">
        <v>11396.428814563245</v>
      </c>
      <c r="S37" s="59">
        <v>19112.34536028064</v>
      </c>
    </row>
    <row r="38" spans="1:19" x14ac:dyDescent="0.35">
      <c r="A38" s="34" t="s">
        <v>85</v>
      </c>
      <c r="B38" s="34" t="s">
        <v>86</v>
      </c>
      <c r="C38" s="35" t="s">
        <v>87</v>
      </c>
      <c r="D38" s="56">
        <v>286655.59890085791</v>
      </c>
      <c r="E38" s="34" t="s">
        <v>651</v>
      </c>
      <c r="F38" s="36">
        <v>42180</v>
      </c>
      <c r="G38" s="34" t="s">
        <v>652</v>
      </c>
      <c r="H38" s="34" t="s">
        <v>90</v>
      </c>
      <c r="I38" s="34" t="s">
        <v>642</v>
      </c>
      <c r="J38" s="34" t="s">
        <v>144</v>
      </c>
      <c r="K38" s="34" t="s">
        <v>76</v>
      </c>
      <c r="L38" s="34" t="s">
        <v>93</v>
      </c>
      <c r="M38" s="34" t="s">
        <v>78</v>
      </c>
      <c r="N38" s="34" t="s">
        <v>94</v>
      </c>
      <c r="O38" s="37">
        <v>3000</v>
      </c>
      <c r="P38" s="34" t="s">
        <v>80</v>
      </c>
      <c r="Q38" s="56">
        <v>286655.59890085791</v>
      </c>
      <c r="R38" s="58">
        <v>11396.428814563245</v>
      </c>
      <c r="S38" s="59">
        <v>19112.34536028064</v>
      </c>
    </row>
    <row r="39" spans="1:19" x14ac:dyDescent="0.35">
      <c r="A39" s="34" t="s">
        <v>85</v>
      </c>
      <c r="B39" s="34" t="s">
        <v>86</v>
      </c>
      <c r="C39" s="35" t="s">
        <v>87</v>
      </c>
      <c r="D39" s="56">
        <v>286655.59890085791</v>
      </c>
      <c r="E39" s="34" t="s">
        <v>653</v>
      </c>
      <c r="F39" s="36">
        <v>42180</v>
      </c>
      <c r="G39" s="34" t="s">
        <v>654</v>
      </c>
      <c r="H39" s="34" t="s">
        <v>90</v>
      </c>
      <c r="I39" s="34" t="s">
        <v>97</v>
      </c>
      <c r="J39" s="34" t="s">
        <v>144</v>
      </c>
      <c r="K39" s="34" t="s">
        <v>76</v>
      </c>
      <c r="L39" s="34" t="s">
        <v>93</v>
      </c>
      <c r="M39" s="34" t="s">
        <v>78</v>
      </c>
      <c r="N39" s="34" t="s">
        <v>94</v>
      </c>
      <c r="O39" s="37">
        <v>3000</v>
      </c>
      <c r="P39" s="34" t="s">
        <v>80</v>
      </c>
      <c r="Q39" s="56">
        <v>286655.59890085791</v>
      </c>
      <c r="R39" s="58">
        <v>11396.428814563245</v>
      </c>
      <c r="S39" s="59">
        <v>19112.34536028064</v>
      </c>
    </row>
    <row r="40" spans="1:19" x14ac:dyDescent="0.35">
      <c r="A40" s="34" t="s">
        <v>85</v>
      </c>
      <c r="B40" s="34" t="s">
        <v>86</v>
      </c>
      <c r="C40" s="35" t="s">
        <v>87</v>
      </c>
      <c r="D40" s="56">
        <v>286655.59890085791</v>
      </c>
      <c r="E40" s="34" t="s">
        <v>655</v>
      </c>
      <c r="F40" s="36">
        <v>42180</v>
      </c>
      <c r="G40" s="34" t="s">
        <v>656</v>
      </c>
      <c r="H40" s="34" t="s">
        <v>90</v>
      </c>
      <c r="I40" s="34" t="s">
        <v>361</v>
      </c>
      <c r="J40" s="34" t="s">
        <v>144</v>
      </c>
      <c r="K40" s="34" t="s">
        <v>76</v>
      </c>
      <c r="L40" s="34" t="s">
        <v>93</v>
      </c>
      <c r="M40" s="34" t="s">
        <v>78</v>
      </c>
      <c r="N40" s="34" t="s">
        <v>94</v>
      </c>
      <c r="O40" s="37">
        <v>3000</v>
      </c>
      <c r="P40" s="34" t="s">
        <v>80</v>
      </c>
      <c r="Q40" s="56">
        <v>286655.59890085791</v>
      </c>
      <c r="R40" s="58">
        <v>11396.428814563245</v>
      </c>
      <c r="S40" s="59">
        <v>19112.34536028064</v>
      </c>
    </row>
    <row r="41" spans="1:19" x14ac:dyDescent="0.35">
      <c r="A41" s="34" t="s">
        <v>85</v>
      </c>
      <c r="B41" s="34" t="s">
        <v>86</v>
      </c>
      <c r="C41" s="35" t="s">
        <v>87</v>
      </c>
      <c r="D41" s="56">
        <v>286655.59890085791</v>
      </c>
      <c r="E41" s="34" t="s">
        <v>657</v>
      </c>
      <c r="F41" s="36">
        <v>42180</v>
      </c>
      <c r="G41" s="34" t="s">
        <v>658</v>
      </c>
      <c r="H41" s="34" t="s">
        <v>90</v>
      </c>
      <c r="I41" s="34" t="s">
        <v>642</v>
      </c>
      <c r="J41" s="34" t="s">
        <v>144</v>
      </c>
      <c r="K41" s="34" t="s">
        <v>76</v>
      </c>
      <c r="L41" s="34" t="s">
        <v>93</v>
      </c>
      <c r="M41" s="34" t="s">
        <v>78</v>
      </c>
      <c r="N41" s="34" t="s">
        <v>94</v>
      </c>
      <c r="O41" s="37">
        <v>3000</v>
      </c>
      <c r="P41" s="34" t="s">
        <v>80</v>
      </c>
      <c r="Q41" s="56">
        <v>286655.59890085791</v>
      </c>
      <c r="R41" s="58">
        <v>11396.428814563245</v>
      </c>
      <c r="S41" s="59">
        <v>19112.34536028064</v>
      </c>
    </row>
    <row r="42" spans="1:19" x14ac:dyDescent="0.35">
      <c r="A42" s="34" t="s">
        <v>85</v>
      </c>
      <c r="B42" s="34" t="s">
        <v>86</v>
      </c>
      <c r="C42" s="35" t="s">
        <v>87</v>
      </c>
      <c r="D42" s="56">
        <v>286655.59890085791</v>
      </c>
      <c r="E42" s="34" t="s">
        <v>659</v>
      </c>
      <c r="F42" s="36">
        <v>42180</v>
      </c>
      <c r="G42" s="34" t="s">
        <v>660</v>
      </c>
      <c r="H42" s="34" t="s">
        <v>90</v>
      </c>
      <c r="I42" s="34" t="s">
        <v>642</v>
      </c>
      <c r="J42" s="34" t="s">
        <v>144</v>
      </c>
      <c r="K42" s="34" t="s">
        <v>76</v>
      </c>
      <c r="L42" s="34" t="s">
        <v>93</v>
      </c>
      <c r="M42" s="34" t="s">
        <v>78</v>
      </c>
      <c r="N42" s="34" t="s">
        <v>94</v>
      </c>
      <c r="O42" s="37">
        <v>3000</v>
      </c>
      <c r="P42" s="34" t="s">
        <v>80</v>
      </c>
      <c r="Q42" s="56">
        <v>286655.59890085791</v>
      </c>
      <c r="R42" s="58">
        <v>11396.428814563245</v>
      </c>
      <c r="S42" s="59">
        <v>19112.34536028064</v>
      </c>
    </row>
    <row r="43" spans="1:19" x14ac:dyDescent="0.35">
      <c r="A43" s="34" t="s">
        <v>85</v>
      </c>
      <c r="B43" s="34" t="s">
        <v>86</v>
      </c>
      <c r="C43" s="35" t="s">
        <v>87</v>
      </c>
      <c r="D43" s="56">
        <v>286655.59890085791</v>
      </c>
      <c r="E43" s="34" t="s">
        <v>661</v>
      </c>
      <c r="F43" s="36">
        <v>42180</v>
      </c>
      <c r="G43" s="34" t="s">
        <v>662</v>
      </c>
      <c r="H43" s="34" t="s">
        <v>90</v>
      </c>
      <c r="I43" s="34" t="s">
        <v>156</v>
      </c>
      <c r="J43" s="34" t="s">
        <v>144</v>
      </c>
      <c r="K43" s="34" t="s">
        <v>76</v>
      </c>
      <c r="L43" s="34" t="s">
        <v>93</v>
      </c>
      <c r="M43" s="34" t="s">
        <v>78</v>
      </c>
      <c r="N43" s="34" t="s">
        <v>94</v>
      </c>
      <c r="O43" s="37">
        <v>3000</v>
      </c>
      <c r="P43" s="34" t="s">
        <v>80</v>
      </c>
      <c r="Q43" s="56">
        <v>286655.59890085791</v>
      </c>
      <c r="R43" s="58">
        <v>11396.428814563245</v>
      </c>
      <c r="S43" s="59">
        <v>19112.34536028064</v>
      </c>
    </row>
    <row r="44" spans="1:19" x14ac:dyDescent="0.35">
      <c r="A44" s="34" t="s">
        <v>85</v>
      </c>
      <c r="B44" s="34" t="s">
        <v>86</v>
      </c>
      <c r="C44" s="35" t="s">
        <v>87</v>
      </c>
      <c r="D44" s="56">
        <v>286655.59890085791</v>
      </c>
      <c r="E44" s="34" t="s">
        <v>168</v>
      </c>
      <c r="F44" s="36">
        <v>42180</v>
      </c>
      <c r="G44" s="34" t="s">
        <v>169</v>
      </c>
      <c r="H44" s="34" t="s">
        <v>90</v>
      </c>
      <c r="I44" s="34" t="s">
        <v>159</v>
      </c>
      <c r="J44" s="34" t="s">
        <v>144</v>
      </c>
      <c r="K44" s="34" t="s">
        <v>76</v>
      </c>
      <c r="L44" s="34" t="s">
        <v>93</v>
      </c>
      <c r="M44" s="34" t="s">
        <v>78</v>
      </c>
      <c r="N44" s="34" t="s">
        <v>94</v>
      </c>
      <c r="O44" s="37">
        <v>3000</v>
      </c>
      <c r="P44" s="34" t="s">
        <v>80</v>
      </c>
      <c r="Q44" s="56">
        <v>286655.59890085791</v>
      </c>
      <c r="R44" s="58">
        <v>11396.987287958078</v>
      </c>
      <c r="S44" s="59">
        <v>19112.34536028064</v>
      </c>
    </row>
    <row r="45" spans="1:19" x14ac:dyDescent="0.35">
      <c r="A45" s="34" t="s">
        <v>85</v>
      </c>
      <c r="B45" s="34" t="s">
        <v>86</v>
      </c>
      <c r="C45" s="35" t="s">
        <v>87</v>
      </c>
      <c r="D45" s="56">
        <v>286230.48378524469</v>
      </c>
      <c r="E45" s="34" t="s">
        <v>170</v>
      </c>
      <c r="F45" s="36">
        <v>42152</v>
      </c>
      <c r="G45" s="34" t="s">
        <v>171</v>
      </c>
      <c r="H45" s="34" t="s">
        <v>90</v>
      </c>
      <c r="I45" s="34" t="s">
        <v>172</v>
      </c>
      <c r="J45" s="34" t="s">
        <v>105</v>
      </c>
      <c r="K45" s="34" t="s">
        <v>76</v>
      </c>
      <c r="L45" s="34" t="s">
        <v>93</v>
      </c>
      <c r="M45" s="34" t="s">
        <v>78</v>
      </c>
      <c r="N45" s="34" t="s">
        <v>94</v>
      </c>
      <c r="O45" s="37">
        <v>6000</v>
      </c>
      <c r="P45" s="34" t="s">
        <v>80</v>
      </c>
      <c r="Q45" s="56">
        <v>286230.48378524469</v>
      </c>
      <c r="R45" s="58">
        <v>14419.509918962451</v>
      </c>
      <c r="S45" s="59">
        <v>28090.799217214782</v>
      </c>
    </row>
    <row r="46" spans="1:19" x14ac:dyDescent="0.35">
      <c r="A46" s="34" t="s">
        <v>85</v>
      </c>
      <c r="B46" s="34" t="s">
        <v>86</v>
      </c>
      <c r="C46" s="35" t="s">
        <v>87</v>
      </c>
      <c r="D46" s="56">
        <v>286230.48378524469</v>
      </c>
      <c r="E46" s="34" t="s">
        <v>173</v>
      </c>
      <c r="F46" s="36">
        <v>42152</v>
      </c>
      <c r="G46" s="34" t="s">
        <v>174</v>
      </c>
      <c r="H46" s="34" t="s">
        <v>90</v>
      </c>
      <c r="I46" s="34" t="s">
        <v>172</v>
      </c>
      <c r="J46" s="34" t="s">
        <v>105</v>
      </c>
      <c r="K46" s="34" t="s">
        <v>76</v>
      </c>
      <c r="L46" s="34" t="s">
        <v>93</v>
      </c>
      <c r="M46" s="34" t="s">
        <v>78</v>
      </c>
      <c r="N46" s="34" t="s">
        <v>94</v>
      </c>
      <c r="O46" s="37">
        <v>6000</v>
      </c>
      <c r="P46" s="34" t="s">
        <v>80</v>
      </c>
      <c r="Q46" s="56">
        <v>286230.48378524469</v>
      </c>
      <c r="R46" s="58">
        <v>14419.509918962451</v>
      </c>
      <c r="S46" s="59">
        <v>28356.407182246985</v>
      </c>
    </row>
    <row r="47" spans="1:19" x14ac:dyDescent="0.35">
      <c r="A47" s="34" t="s">
        <v>85</v>
      </c>
      <c r="B47" s="34" t="s">
        <v>86</v>
      </c>
      <c r="C47" s="35" t="s">
        <v>87</v>
      </c>
      <c r="D47" s="56">
        <v>286655.59890085791</v>
      </c>
      <c r="E47" s="34" t="s">
        <v>663</v>
      </c>
      <c r="F47" s="36">
        <v>42180</v>
      </c>
      <c r="G47" s="34" t="s">
        <v>664</v>
      </c>
      <c r="H47" s="34" t="s">
        <v>90</v>
      </c>
      <c r="I47" s="34" t="s">
        <v>665</v>
      </c>
      <c r="J47" s="34" t="s">
        <v>144</v>
      </c>
      <c r="K47" s="34" t="s">
        <v>76</v>
      </c>
      <c r="L47" s="34" t="s">
        <v>93</v>
      </c>
      <c r="M47" s="34" t="s">
        <v>78</v>
      </c>
      <c r="N47" s="34" t="s">
        <v>94</v>
      </c>
      <c r="O47" s="37">
        <v>3000</v>
      </c>
      <c r="P47" s="34" t="s">
        <v>80</v>
      </c>
      <c r="Q47" s="56">
        <v>286655.59890085791</v>
      </c>
      <c r="R47" s="58">
        <v>11400.314937445419</v>
      </c>
      <c r="S47" s="59">
        <v>19112.34536028064</v>
      </c>
    </row>
    <row r="48" spans="1:19" x14ac:dyDescent="0.35">
      <c r="A48" s="34" t="s">
        <v>85</v>
      </c>
      <c r="B48" s="34" t="s">
        <v>86</v>
      </c>
      <c r="C48" s="35" t="s">
        <v>87</v>
      </c>
      <c r="D48" s="56">
        <v>278763.56956318708</v>
      </c>
      <c r="E48" s="34" t="s">
        <v>175</v>
      </c>
      <c r="F48" s="34"/>
      <c r="G48" s="34" t="s">
        <v>176</v>
      </c>
      <c r="H48" s="34" t="s">
        <v>90</v>
      </c>
      <c r="I48" s="34"/>
      <c r="J48" s="34" t="s">
        <v>92</v>
      </c>
      <c r="K48" s="34" t="s">
        <v>76</v>
      </c>
      <c r="L48" s="34" t="s">
        <v>93</v>
      </c>
      <c r="M48" s="34" t="s">
        <v>78</v>
      </c>
      <c r="N48" s="34" t="s">
        <v>94</v>
      </c>
      <c r="O48" s="37">
        <v>4500</v>
      </c>
      <c r="P48" s="34" t="s">
        <v>80</v>
      </c>
      <c r="Q48" s="56">
        <v>278763.56956318708</v>
      </c>
      <c r="R48" s="58">
        <v>12979.444772440309</v>
      </c>
      <c r="S48" s="59">
        <v>38992.749718720726</v>
      </c>
    </row>
    <row r="49" spans="1:19" x14ac:dyDescent="0.35">
      <c r="A49" s="34" t="s">
        <v>85</v>
      </c>
      <c r="B49" s="34" t="s">
        <v>86</v>
      </c>
      <c r="C49" s="35" t="s">
        <v>87</v>
      </c>
      <c r="D49" s="56">
        <v>302640.80582677637</v>
      </c>
      <c r="E49" s="34" t="s">
        <v>177</v>
      </c>
      <c r="F49" s="36">
        <v>42147</v>
      </c>
      <c r="G49" s="34" t="s">
        <v>178</v>
      </c>
      <c r="H49" s="34" t="s">
        <v>90</v>
      </c>
      <c r="I49" s="34" t="s">
        <v>120</v>
      </c>
      <c r="J49" s="34" t="s">
        <v>121</v>
      </c>
      <c r="K49" s="34" t="s">
        <v>76</v>
      </c>
      <c r="L49" s="34" t="s">
        <v>93</v>
      </c>
      <c r="M49" s="34" t="s">
        <v>78</v>
      </c>
      <c r="N49" s="34" t="s">
        <v>94</v>
      </c>
      <c r="O49" s="37">
        <v>3840</v>
      </c>
      <c r="P49" s="34" t="s">
        <v>80</v>
      </c>
      <c r="Q49" s="56">
        <v>302640.80582677637</v>
      </c>
      <c r="R49" s="58">
        <v>12472.454418888563</v>
      </c>
      <c r="S49" s="59">
        <v>21962.79657355111</v>
      </c>
    </row>
    <row r="50" spans="1:19" x14ac:dyDescent="0.35">
      <c r="A50" s="34" t="s">
        <v>85</v>
      </c>
      <c r="B50" s="34" t="s">
        <v>86</v>
      </c>
      <c r="C50" s="35" t="s">
        <v>87</v>
      </c>
      <c r="D50" s="56">
        <v>302640.27137472155</v>
      </c>
      <c r="E50" s="34" t="s">
        <v>179</v>
      </c>
      <c r="F50" s="36">
        <v>42147</v>
      </c>
      <c r="G50" s="34" t="s">
        <v>180</v>
      </c>
      <c r="H50" s="34" t="s">
        <v>90</v>
      </c>
      <c r="I50" s="34" t="s">
        <v>120</v>
      </c>
      <c r="J50" s="34" t="s">
        <v>121</v>
      </c>
      <c r="K50" s="34" t="s">
        <v>76</v>
      </c>
      <c r="L50" s="34" t="s">
        <v>93</v>
      </c>
      <c r="M50" s="34" t="s">
        <v>78</v>
      </c>
      <c r="N50" s="34" t="s">
        <v>94</v>
      </c>
      <c r="O50" s="37">
        <v>3840</v>
      </c>
      <c r="P50" s="34" t="s">
        <v>80</v>
      </c>
      <c r="Q50" s="56">
        <v>302640.27137472155</v>
      </c>
      <c r="R50" s="58">
        <v>12472.446952598781</v>
      </c>
      <c r="S50" s="59">
        <v>21962.787001290977</v>
      </c>
    </row>
    <row r="51" spans="1:19" x14ac:dyDescent="0.35">
      <c r="A51" s="34" t="s">
        <v>101</v>
      </c>
      <c r="B51" s="34" t="s">
        <v>86</v>
      </c>
      <c r="C51" s="35" t="s">
        <v>87</v>
      </c>
      <c r="D51" s="56">
        <v>267469.90509893524</v>
      </c>
      <c r="E51" s="34" t="s">
        <v>181</v>
      </c>
      <c r="F51" s="36">
        <v>42152</v>
      </c>
      <c r="G51" s="34" t="s">
        <v>182</v>
      </c>
      <c r="H51" s="34" t="s">
        <v>90</v>
      </c>
      <c r="I51" s="34" t="s">
        <v>104</v>
      </c>
      <c r="J51" s="34" t="s">
        <v>105</v>
      </c>
      <c r="K51" s="34" t="s">
        <v>76</v>
      </c>
      <c r="L51" s="34" t="s">
        <v>93</v>
      </c>
      <c r="M51" s="34" t="s">
        <v>78</v>
      </c>
      <c r="N51" s="34" t="s">
        <v>94</v>
      </c>
      <c r="O51" s="37">
        <v>6000</v>
      </c>
      <c r="P51" s="34" t="s">
        <v>80</v>
      </c>
      <c r="Q51" s="56">
        <v>267469.90509893524</v>
      </c>
      <c r="R51" s="58">
        <v>14172.410341561286</v>
      </c>
      <c r="S51" s="59">
        <v>28033.189396069472</v>
      </c>
    </row>
    <row r="52" spans="1:19" x14ac:dyDescent="0.35">
      <c r="A52" s="34" t="s">
        <v>85</v>
      </c>
      <c r="B52" s="34" t="s">
        <v>86</v>
      </c>
      <c r="C52" s="35" t="s">
        <v>87</v>
      </c>
      <c r="D52" s="56">
        <v>304649.2483669807</v>
      </c>
      <c r="E52" s="34" t="s">
        <v>183</v>
      </c>
      <c r="F52" s="36">
        <v>42147</v>
      </c>
      <c r="G52" s="34" t="s">
        <v>184</v>
      </c>
      <c r="H52" s="34" t="s">
        <v>90</v>
      </c>
      <c r="I52" s="34" t="s">
        <v>185</v>
      </c>
      <c r="J52" s="34" t="s">
        <v>121</v>
      </c>
      <c r="K52" s="34" t="s">
        <v>76</v>
      </c>
      <c r="L52" s="34" t="s">
        <v>93</v>
      </c>
      <c r="M52" s="34" t="s">
        <v>78</v>
      </c>
      <c r="N52" s="34" t="s">
        <v>94</v>
      </c>
      <c r="O52" s="37">
        <v>3600</v>
      </c>
      <c r="P52" s="34" t="s">
        <v>80</v>
      </c>
      <c r="Q52" s="56">
        <v>304649.2483669807</v>
      </c>
      <c r="R52" s="58">
        <v>12259.824858813245</v>
      </c>
      <c r="S52" s="59">
        <v>21259.86105410508</v>
      </c>
    </row>
    <row r="53" spans="1:19" x14ac:dyDescent="0.35">
      <c r="A53" s="34" t="s">
        <v>85</v>
      </c>
      <c r="B53" s="34" t="s">
        <v>195</v>
      </c>
      <c r="C53" s="35" t="s">
        <v>87</v>
      </c>
      <c r="D53" s="56">
        <v>339547.88786801539</v>
      </c>
      <c r="E53" s="34" t="s">
        <v>666</v>
      </c>
      <c r="F53" s="36">
        <v>42179</v>
      </c>
      <c r="G53" s="34" t="s">
        <v>667</v>
      </c>
      <c r="H53" s="34" t="s">
        <v>90</v>
      </c>
      <c r="I53" s="34" t="s">
        <v>200</v>
      </c>
      <c r="J53" s="34" t="s">
        <v>144</v>
      </c>
      <c r="K53" s="34" t="s">
        <v>76</v>
      </c>
      <c r="L53" s="34" t="s">
        <v>93</v>
      </c>
      <c r="M53" s="34" t="s">
        <v>78</v>
      </c>
      <c r="N53" s="34" t="s">
        <v>94</v>
      </c>
      <c r="O53" s="37">
        <v>3000</v>
      </c>
      <c r="P53" s="34" t="s">
        <v>80</v>
      </c>
      <c r="Q53" s="56">
        <v>339547.88786801539</v>
      </c>
      <c r="R53" s="58">
        <v>12183.13998956765</v>
      </c>
      <c r="S53" s="59">
        <v>23724.542152337199</v>
      </c>
    </row>
    <row r="54" spans="1:19" x14ac:dyDescent="0.35">
      <c r="A54" s="34" t="s">
        <v>101</v>
      </c>
      <c r="B54" s="34" t="s">
        <v>86</v>
      </c>
      <c r="C54" s="35" t="s">
        <v>87</v>
      </c>
      <c r="D54" s="56">
        <v>265041.95561643835</v>
      </c>
      <c r="E54" s="34" t="s">
        <v>186</v>
      </c>
      <c r="F54" s="36">
        <v>42152</v>
      </c>
      <c r="G54" s="34" t="s">
        <v>187</v>
      </c>
      <c r="H54" s="34" t="s">
        <v>90</v>
      </c>
      <c r="I54" s="34" t="s">
        <v>104</v>
      </c>
      <c r="J54" s="34" t="s">
        <v>105</v>
      </c>
      <c r="K54" s="34" t="s">
        <v>76</v>
      </c>
      <c r="L54" s="34" t="s">
        <v>93</v>
      </c>
      <c r="M54" s="34" t="s">
        <v>78</v>
      </c>
      <c r="N54" s="34" t="s">
        <v>94</v>
      </c>
      <c r="O54" s="37">
        <v>6000</v>
      </c>
      <c r="P54" s="34" t="s">
        <v>80</v>
      </c>
      <c r="Q54" s="56">
        <v>265041.95561643835</v>
      </c>
      <c r="R54" s="58">
        <v>14170.460326662569</v>
      </c>
      <c r="S54" s="59">
        <v>27972.999804020063</v>
      </c>
    </row>
    <row r="55" spans="1:19" x14ac:dyDescent="0.35">
      <c r="A55" s="34" t="s">
        <v>85</v>
      </c>
      <c r="B55" s="34" t="s">
        <v>86</v>
      </c>
      <c r="C55" s="35" t="s">
        <v>87</v>
      </c>
      <c r="D55" s="56">
        <v>348967.77826164383</v>
      </c>
      <c r="E55" s="34" t="s">
        <v>188</v>
      </c>
      <c r="F55" s="36">
        <v>42339</v>
      </c>
      <c r="G55" s="34" t="s">
        <v>189</v>
      </c>
      <c r="H55" s="34" t="s">
        <v>73</v>
      </c>
      <c r="I55" s="34" t="s">
        <v>97</v>
      </c>
      <c r="J55" s="34" t="s">
        <v>92</v>
      </c>
      <c r="K55" s="34" t="s">
        <v>76</v>
      </c>
      <c r="L55" s="34" t="s">
        <v>93</v>
      </c>
      <c r="M55" s="34" t="s">
        <v>78</v>
      </c>
      <c r="N55" s="34" t="s">
        <v>94</v>
      </c>
      <c r="O55" s="37">
        <v>180000</v>
      </c>
      <c r="P55" s="34" t="s">
        <v>80</v>
      </c>
      <c r="Q55" s="56">
        <v>348967.77826164383</v>
      </c>
      <c r="R55" s="58">
        <v>209629.52711036048</v>
      </c>
      <c r="S55" s="59">
        <v>25700.393052289277</v>
      </c>
    </row>
    <row r="56" spans="1:19" x14ac:dyDescent="0.35">
      <c r="A56" s="34" t="s">
        <v>85</v>
      </c>
      <c r="B56" s="34" t="s">
        <v>86</v>
      </c>
      <c r="C56" s="35" t="s">
        <v>87</v>
      </c>
      <c r="D56" s="56">
        <v>356894.02300000004</v>
      </c>
      <c r="E56" s="34" t="s">
        <v>190</v>
      </c>
      <c r="F56" s="36">
        <v>42460</v>
      </c>
      <c r="G56" s="34" t="s">
        <v>191</v>
      </c>
      <c r="H56" s="34" t="s">
        <v>90</v>
      </c>
      <c r="I56" s="34" t="s">
        <v>97</v>
      </c>
      <c r="J56" s="34" t="s">
        <v>192</v>
      </c>
      <c r="K56" s="34" t="s">
        <v>76</v>
      </c>
      <c r="L56" s="34" t="s">
        <v>93</v>
      </c>
      <c r="M56" s="34" t="s">
        <v>78</v>
      </c>
      <c r="N56" s="34" t="s">
        <v>94</v>
      </c>
      <c r="O56" s="37">
        <v>4800</v>
      </c>
      <c r="P56" s="34" t="s">
        <v>80</v>
      </c>
      <c r="Q56" s="56">
        <v>356894.02300000004</v>
      </c>
      <c r="R56" s="58">
        <v>14462.197965899371</v>
      </c>
      <c r="S56" s="59">
        <v>25688.687645475136</v>
      </c>
    </row>
    <row r="57" spans="1:19" x14ac:dyDescent="0.35">
      <c r="A57" s="34" t="s">
        <v>85</v>
      </c>
      <c r="B57" s="34" t="s">
        <v>86</v>
      </c>
      <c r="C57" s="35" t="s">
        <v>87</v>
      </c>
      <c r="D57" s="56">
        <v>356894.02300000004</v>
      </c>
      <c r="E57" s="34" t="s">
        <v>193</v>
      </c>
      <c r="F57" s="36">
        <v>42460</v>
      </c>
      <c r="G57" s="34" t="s">
        <v>668</v>
      </c>
      <c r="H57" s="34" t="s">
        <v>90</v>
      </c>
      <c r="I57" s="34" t="s">
        <v>194</v>
      </c>
      <c r="J57" s="34" t="s">
        <v>192</v>
      </c>
      <c r="K57" s="34" t="s">
        <v>76</v>
      </c>
      <c r="L57" s="34" t="s">
        <v>93</v>
      </c>
      <c r="M57" s="34" t="s">
        <v>78</v>
      </c>
      <c r="N57" s="34" t="s">
        <v>94</v>
      </c>
      <c r="O57" s="37">
        <v>4800</v>
      </c>
      <c r="P57" s="34" t="s">
        <v>80</v>
      </c>
      <c r="Q57" s="56">
        <v>356894.02300000004</v>
      </c>
      <c r="R57" s="58">
        <v>14462.197965899371</v>
      </c>
      <c r="S57" s="59">
        <v>25688.687490266762</v>
      </c>
    </row>
    <row r="58" spans="1:19" x14ac:dyDescent="0.35">
      <c r="A58" s="34" t="s">
        <v>85</v>
      </c>
      <c r="B58" s="34" t="s">
        <v>195</v>
      </c>
      <c r="C58" s="35" t="s">
        <v>87</v>
      </c>
      <c r="D58" s="56">
        <v>345182.54030132102</v>
      </c>
      <c r="E58" s="34" t="s">
        <v>196</v>
      </c>
      <c r="F58" s="36">
        <v>42179</v>
      </c>
      <c r="G58" s="34" t="s">
        <v>197</v>
      </c>
      <c r="H58" s="34" t="s">
        <v>90</v>
      </c>
      <c r="I58" s="34" t="s">
        <v>151</v>
      </c>
      <c r="J58" s="34" t="s">
        <v>144</v>
      </c>
      <c r="K58" s="34" t="s">
        <v>76</v>
      </c>
      <c r="L58" s="34" t="s">
        <v>93</v>
      </c>
      <c r="M58" s="34" t="s">
        <v>78</v>
      </c>
      <c r="N58" s="34" t="s">
        <v>94</v>
      </c>
      <c r="O58" s="37">
        <v>2400</v>
      </c>
      <c r="P58" s="34" t="s">
        <v>80</v>
      </c>
      <c r="Q58" s="56">
        <v>345182.54030132102</v>
      </c>
      <c r="R58" s="58">
        <v>12173.059774732741</v>
      </c>
      <c r="S58" s="59">
        <v>21220.020493918946</v>
      </c>
    </row>
    <row r="59" spans="1:19" x14ac:dyDescent="0.35">
      <c r="A59" s="34" t="s">
        <v>101</v>
      </c>
      <c r="B59" s="34" t="s">
        <v>195</v>
      </c>
      <c r="C59" s="35" t="s">
        <v>87</v>
      </c>
      <c r="D59" s="56">
        <v>345182.54030132102</v>
      </c>
      <c r="E59" s="34" t="s">
        <v>198</v>
      </c>
      <c r="F59" s="36">
        <v>42179</v>
      </c>
      <c r="G59" s="34" t="s">
        <v>199</v>
      </c>
      <c r="H59" s="34" t="s">
        <v>90</v>
      </c>
      <c r="I59" s="34" t="s">
        <v>200</v>
      </c>
      <c r="J59" s="34" t="s">
        <v>144</v>
      </c>
      <c r="K59" s="34" t="s">
        <v>76</v>
      </c>
      <c r="L59" s="34" t="s">
        <v>93</v>
      </c>
      <c r="M59" s="34" t="s">
        <v>78</v>
      </c>
      <c r="N59" s="34" t="s">
        <v>94</v>
      </c>
      <c r="O59" s="37">
        <v>3000</v>
      </c>
      <c r="P59" s="34" t="s">
        <v>80</v>
      </c>
      <c r="Q59" s="56">
        <v>345182.54030132102</v>
      </c>
      <c r="R59" s="58">
        <v>12881.611659517053</v>
      </c>
      <c r="S59" s="59">
        <v>23808.757137193068</v>
      </c>
    </row>
    <row r="60" spans="1:19" x14ac:dyDescent="0.35">
      <c r="A60" s="34" t="s">
        <v>85</v>
      </c>
      <c r="B60" s="34" t="s">
        <v>195</v>
      </c>
      <c r="C60" s="35" t="s">
        <v>87</v>
      </c>
      <c r="D60" s="56">
        <v>345182.54030132102</v>
      </c>
      <c r="E60" s="34" t="s">
        <v>201</v>
      </c>
      <c r="F60" s="36">
        <v>42179</v>
      </c>
      <c r="G60" s="34" t="s">
        <v>202</v>
      </c>
      <c r="H60" s="34" t="s">
        <v>90</v>
      </c>
      <c r="I60" s="34" t="s">
        <v>151</v>
      </c>
      <c r="J60" s="34" t="s">
        <v>144</v>
      </c>
      <c r="K60" s="34" t="s">
        <v>76</v>
      </c>
      <c r="L60" s="34" t="s">
        <v>93</v>
      </c>
      <c r="M60" s="34" t="s">
        <v>78</v>
      </c>
      <c r="N60" s="34" t="s">
        <v>94</v>
      </c>
      <c r="O60" s="37">
        <v>3000</v>
      </c>
      <c r="P60" s="34" t="s">
        <v>80</v>
      </c>
      <c r="Q60" s="56">
        <v>345182.54030132102</v>
      </c>
      <c r="R60" s="58">
        <v>12881.611659517053</v>
      </c>
      <c r="S60" s="59">
        <v>23808.757137193068</v>
      </c>
    </row>
    <row r="61" spans="1:19" x14ac:dyDescent="0.35">
      <c r="A61" s="34" t="s">
        <v>85</v>
      </c>
      <c r="B61" s="34" t="s">
        <v>195</v>
      </c>
      <c r="C61" s="35" t="s">
        <v>87</v>
      </c>
      <c r="D61" s="56">
        <v>345182.45468488266</v>
      </c>
      <c r="E61" s="34" t="s">
        <v>669</v>
      </c>
      <c r="F61" s="36">
        <v>42179</v>
      </c>
      <c r="G61" s="34" t="s">
        <v>670</v>
      </c>
      <c r="H61" s="34" t="s">
        <v>90</v>
      </c>
      <c r="I61" s="34" t="s">
        <v>665</v>
      </c>
      <c r="J61" s="34" t="s">
        <v>144</v>
      </c>
      <c r="K61" s="34" t="s">
        <v>76</v>
      </c>
      <c r="L61" s="34" t="s">
        <v>93</v>
      </c>
      <c r="M61" s="34" t="s">
        <v>78</v>
      </c>
      <c r="N61" s="34" t="s">
        <v>94</v>
      </c>
      <c r="O61" s="37">
        <v>2400</v>
      </c>
      <c r="P61" s="34" t="s">
        <v>80</v>
      </c>
      <c r="Q61" s="56">
        <v>345182.45468488266</v>
      </c>
      <c r="R61" s="58">
        <v>12173.058578671964</v>
      </c>
      <c r="S61" s="59">
        <v>21220.018960492678</v>
      </c>
    </row>
    <row r="62" spans="1:19" x14ac:dyDescent="0.35">
      <c r="A62" s="34" t="s">
        <v>85</v>
      </c>
      <c r="B62" s="34" t="s">
        <v>195</v>
      </c>
      <c r="C62" s="35" t="s">
        <v>87</v>
      </c>
      <c r="D62" s="56">
        <v>345182.54030132102</v>
      </c>
      <c r="E62" s="34" t="s">
        <v>671</v>
      </c>
      <c r="F62" s="36">
        <v>42179</v>
      </c>
      <c r="G62" s="34" t="s">
        <v>672</v>
      </c>
      <c r="H62" s="34" t="s">
        <v>90</v>
      </c>
      <c r="I62" s="34" t="s">
        <v>97</v>
      </c>
      <c r="J62" s="34" t="s">
        <v>144</v>
      </c>
      <c r="K62" s="34" t="s">
        <v>76</v>
      </c>
      <c r="L62" s="34" t="s">
        <v>93</v>
      </c>
      <c r="M62" s="34" t="s">
        <v>78</v>
      </c>
      <c r="N62" s="34" t="s">
        <v>94</v>
      </c>
      <c r="O62" s="37">
        <v>2400</v>
      </c>
      <c r="P62" s="34" t="s">
        <v>80</v>
      </c>
      <c r="Q62" s="56">
        <v>345182.54030132102</v>
      </c>
      <c r="R62" s="58">
        <v>12173.059774732741</v>
      </c>
      <c r="S62" s="59">
        <v>21220.020493918946</v>
      </c>
    </row>
    <row r="63" spans="1:19" x14ac:dyDescent="0.35">
      <c r="A63" s="34" t="s">
        <v>85</v>
      </c>
      <c r="B63" s="34" t="s">
        <v>195</v>
      </c>
      <c r="C63" s="35" t="s">
        <v>87</v>
      </c>
      <c r="D63" s="56">
        <v>345182.54030132102</v>
      </c>
      <c r="E63" s="34" t="s">
        <v>673</v>
      </c>
      <c r="F63" s="36">
        <v>42179</v>
      </c>
      <c r="G63" s="34" t="s">
        <v>674</v>
      </c>
      <c r="H63" s="34" t="s">
        <v>90</v>
      </c>
      <c r="I63" s="34" t="s">
        <v>665</v>
      </c>
      <c r="J63" s="34" t="s">
        <v>144</v>
      </c>
      <c r="K63" s="34" t="s">
        <v>76</v>
      </c>
      <c r="L63" s="34" t="s">
        <v>93</v>
      </c>
      <c r="M63" s="34" t="s">
        <v>78</v>
      </c>
      <c r="N63" s="34" t="s">
        <v>94</v>
      </c>
      <c r="O63" s="37">
        <v>2400</v>
      </c>
      <c r="P63" s="34" t="s">
        <v>80</v>
      </c>
      <c r="Q63" s="56">
        <v>345182.54030132102</v>
      </c>
      <c r="R63" s="58">
        <v>12173.059774732741</v>
      </c>
      <c r="S63" s="59">
        <v>21220.020493918946</v>
      </c>
    </row>
    <row r="64" spans="1:19" x14ac:dyDescent="0.35">
      <c r="A64" s="34" t="s">
        <v>85</v>
      </c>
      <c r="B64" s="34" t="s">
        <v>195</v>
      </c>
      <c r="C64" s="35" t="s">
        <v>87</v>
      </c>
      <c r="D64" s="56">
        <v>345182.54030132102</v>
      </c>
      <c r="E64" s="34" t="s">
        <v>675</v>
      </c>
      <c r="F64" s="36">
        <v>42179</v>
      </c>
      <c r="G64" s="34" t="s">
        <v>676</v>
      </c>
      <c r="H64" s="34" t="s">
        <v>90</v>
      </c>
      <c r="I64" s="34" t="s">
        <v>665</v>
      </c>
      <c r="J64" s="34" t="s">
        <v>144</v>
      </c>
      <c r="K64" s="34" t="s">
        <v>76</v>
      </c>
      <c r="L64" s="34" t="s">
        <v>93</v>
      </c>
      <c r="M64" s="34" t="s">
        <v>78</v>
      </c>
      <c r="N64" s="34" t="s">
        <v>94</v>
      </c>
      <c r="O64" s="37">
        <v>3000</v>
      </c>
      <c r="P64" s="34" t="s">
        <v>80</v>
      </c>
      <c r="Q64" s="56">
        <v>345182.54030132102</v>
      </c>
      <c r="R64" s="58">
        <v>12881.611659517053</v>
      </c>
      <c r="S64" s="59">
        <v>23808.757137193068</v>
      </c>
    </row>
    <row r="65" spans="1:19" x14ac:dyDescent="0.35">
      <c r="A65" s="34" t="s">
        <v>85</v>
      </c>
      <c r="B65" s="34" t="s">
        <v>195</v>
      </c>
      <c r="C65" s="35" t="s">
        <v>87</v>
      </c>
      <c r="D65" s="56">
        <v>345182.54030132102</v>
      </c>
      <c r="E65" s="34" t="s">
        <v>203</v>
      </c>
      <c r="F65" s="36">
        <v>42179</v>
      </c>
      <c r="G65" s="34" t="s">
        <v>204</v>
      </c>
      <c r="H65" s="34" t="s">
        <v>90</v>
      </c>
      <c r="I65" s="34" t="s">
        <v>200</v>
      </c>
      <c r="J65" s="34" t="s">
        <v>144</v>
      </c>
      <c r="K65" s="34" t="s">
        <v>76</v>
      </c>
      <c r="L65" s="34" t="s">
        <v>93</v>
      </c>
      <c r="M65" s="34" t="s">
        <v>78</v>
      </c>
      <c r="N65" s="34" t="s">
        <v>94</v>
      </c>
      <c r="O65" s="37">
        <v>3000</v>
      </c>
      <c r="P65" s="34" t="s">
        <v>80</v>
      </c>
      <c r="Q65" s="56">
        <v>345182.54030132102</v>
      </c>
      <c r="R65" s="58">
        <v>12882.927792657232</v>
      </c>
      <c r="S65" s="59">
        <v>23808.757137193068</v>
      </c>
    </row>
    <row r="66" spans="1:19" x14ac:dyDescent="0.35">
      <c r="A66" s="34" t="s">
        <v>101</v>
      </c>
      <c r="B66" s="34" t="s">
        <v>86</v>
      </c>
      <c r="C66" s="35" t="s">
        <v>87</v>
      </c>
      <c r="D66" s="56">
        <v>261311.29643835616</v>
      </c>
      <c r="E66" s="34" t="s">
        <v>205</v>
      </c>
      <c r="F66" s="36">
        <v>42152</v>
      </c>
      <c r="G66" s="34" t="s">
        <v>206</v>
      </c>
      <c r="H66" s="34" t="s">
        <v>90</v>
      </c>
      <c r="I66" s="34" t="s">
        <v>207</v>
      </c>
      <c r="J66" s="34" t="s">
        <v>105</v>
      </c>
      <c r="K66" s="34" t="s">
        <v>76</v>
      </c>
      <c r="L66" s="34" t="s">
        <v>93</v>
      </c>
      <c r="M66" s="34" t="s">
        <v>78</v>
      </c>
      <c r="N66" s="34" t="s">
        <v>94</v>
      </c>
      <c r="O66" s="37">
        <v>6000</v>
      </c>
      <c r="P66" s="34" t="s">
        <v>80</v>
      </c>
      <c r="Q66" s="56">
        <v>261311.29643835616</v>
      </c>
      <c r="R66" s="58">
        <v>14146.027802255516</v>
      </c>
      <c r="S66" s="59">
        <v>27906.182135751849</v>
      </c>
    </row>
    <row r="67" spans="1:19" x14ac:dyDescent="0.35">
      <c r="A67" s="34" t="s">
        <v>101</v>
      </c>
      <c r="B67" s="34" t="s">
        <v>86</v>
      </c>
      <c r="C67" s="35" t="s">
        <v>87</v>
      </c>
      <c r="D67" s="56">
        <v>265968.82520547946</v>
      </c>
      <c r="E67" s="34" t="s">
        <v>208</v>
      </c>
      <c r="F67" s="36">
        <v>42152</v>
      </c>
      <c r="G67" s="34" t="s">
        <v>209</v>
      </c>
      <c r="H67" s="34" t="s">
        <v>90</v>
      </c>
      <c r="I67" s="34" t="s">
        <v>104</v>
      </c>
      <c r="J67" s="34" t="s">
        <v>105</v>
      </c>
      <c r="K67" s="34" t="s">
        <v>76</v>
      </c>
      <c r="L67" s="34" t="s">
        <v>93</v>
      </c>
      <c r="M67" s="34" t="s">
        <v>78</v>
      </c>
      <c r="N67" s="34" t="s">
        <v>94</v>
      </c>
      <c r="O67" s="37">
        <v>6000</v>
      </c>
      <c r="P67" s="34" t="s">
        <v>80</v>
      </c>
      <c r="Q67" s="56">
        <v>265968.82520547946</v>
      </c>
      <c r="R67" s="58">
        <v>14211.093431869436</v>
      </c>
      <c r="S67" s="59">
        <v>27989.600426529963</v>
      </c>
    </row>
    <row r="68" spans="1:19" x14ac:dyDescent="0.35">
      <c r="A68" s="34" t="s">
        <v>85</v>
      </c>
      <c r="B68" s="34" t="s">
        <v>86</v>
      </c>
      <c r="C68" s="35" t="s">
        <v>87</v>
      </c>
      <c r="D68" s="56">
        <v>393418.50798219175</v>
      </c>
      <c r="E68" s="34" t="s">
        <v>210</v>
      </c>
      <c r="F68" s="36">
        <v>42557</v>
      </c>
      <c r="G68" s="34" t="s">
        <v>211</v>
      </c>
      <c r="H68" s="34" t="s">
        <v>90</v>
      </c>
      <c r="I68" s="34" t="s">
        <v>212</v>
      </c>
      <c r="J68" s="34" t="s">
        <v>121</v>
      </c>
      <c r="K68" s="34" t="s">
        <v>76</v>
      </c>
      <c r="L68" s="34" t="s">
        <v>93</v>
      </c>
      <c r="M68" s="34" t="s">
        <v>78</v>
      </c>
      <c r="N68" s="34" t="s">
        <v>94</v>
      </c>
      <c r="O68" s="37">
        <v>3600</v>
      </c>
      <c r="P68" s="34" t="s">
        <v>80</v>
      </c>
      <c r="Q68" s="56">
        <v>393418.50798219175</v>
      </c>
      <c r="R68" s="58">
        <v>13786.649681578703</v>
      </c>
      <c r="S68" s="59">
        <v>22618.341023462628</v>
      </c>
    </row>
    <row r="69" spans="1:19" x14ac:dyDescent="0.35">
      <c r="A69" s="34" t="s">
        <v>85</v>
      </c>
      <c r="B69" s="34" t="s">
        <v>86</v>
      </c>
      <c r="C69" s="35" t="s">
        <v>87</v>
      </c>
      <c r="D69" s="56">
        <v>408982.67333561648</v>
      </c>
      <c r="E69" s="34" t="s">
        <v>213</v>
      </c>
      <c r="F69" s="36">
        <v>42395</v>
      </c>
      <c r="G69" s="34" t="s">
        <v>214</v>
      </c>
      <c r="H69" s="34" t="s">
        <v>73</v>
      </c>
      <c r="I69" s="34" t="s">
        <v>215</v>
      </c>
      <c r="J69" s="34" t="s">
        <v>121</v>
      </c>
      <c r="K69" s="34" t="s">
        <v>76</v>
      </c>
      <c r="L69" s="34" t="s">
        <v>93</v>
      </c>
      <c r="M69" s="34" t="s">
        <v>78</v>
      </c>
      <c r="N69" s="34" t="s">
        <v>94</v>
      </c>
      <c r="O69" s="37">
        <v>6000</v>
      </c>
      <c r="P69" s="34" t="s">
        <v>80</v>
      </c>
      <c r="Q69" s="56">
        <v>408982.67333561648</v>
      </c>
      <c r="R69" s="58">
        <v>16447.881042794979</v>
      </c>
      <c r="S69" s="59">
        <v>30206.80060620837</v>
      </c>
    </row>
    <row r="70" spans="1:19" x14ac:dyDescent="0.35">
      <c r="A70" s="34" t="s">
        <v>85</v>
      </c>
      <c r="B70" s="34" t="s">
        <v>86</v>
      </c>
      <c r="C70" s="35" t="s">
        <v>87</v>
      </c>
      <c r="D70" s="56">
        <v>407574.03527945204</v>
      </c>
      <c r="E70" s="34" t="s">
        <v>216</v>
      </c>
      <c r="F70" s="36">
        <v>42381</v>
      </c>
      <c r="G70" s="34" t="s">
        <v>217</v>
      </c>
      <c r="H70" s="34" t="s">
        <v>90</v>
      </c>
      <c r="I70" s="34" t="s">
        <v>91</v>
      </c>
      <c r="J70" s="34" t="s">
        <v>218</v>
      </c>
      <c r="K70" s="34" t="s">
        <v>76</v>
      </c>
      <c r="L70" s="34" t="s">
        <v>93</v>
      </c>
      <c r="M70" s="34" t="s">
        <v>78</v>
      </c>
      <c r="N70" s="34" t="s">
        <v>94</v>
      </c>
      <c r="O70" s="37">
        <v>3000</v>
      </c>
      <c r="P70" s="34" t="s">
        <v>80</v>
      </c>
      <c r="Q70" s="56">
        <v>407574.03527945204</v>
      </c>
      <c r="R70" s="58">
        <v>13280.466381365708</v>
      </c>
      <c r="S70" s="59">
        <v>21045.700837769156</v>
      </c>
    </row>
    <row r="71" spans="1:19" x14ac:dyDescent="0.35">
      <c r="A71" s="34" t="s">
        <v>85</v>
      </c>
      <c r="B71" s="34" t="s">
        <v>86</v>
      </c>
      <c r="C71" s="35" t="s">
        <v>87</v>
      </c>
      <c r="D71" s="56">
        <v>412908.94738219178</v>
      </c>
      <c r="E71" s="34" t="s">
        <v>219</v>
      </c>
      <c r="F71" s="36">
        <v>42396</v>
      </c>
      <c r="G71" s="34" t="s">
        <v>220</v>
      </c>
      <c r="H71" s="34" t="s">
        <v>90</v>
      </c>
      <c r="I71" s="34" t="s">
        <v>91</v>
      </c>
      <c r="J71" s="34" t="s">
        <v>221</v>
      </c>
      <c r="K71" s="34" t="s">
        <v>76</v>
      </c>
      <c r="L71" s="34" t="s">
        <v>93</v>
      </c>
      <c r="M71" s="34" t="s">
        <v>78</v>
      </c>
      <c r="N71" s="34" t="s">
        <v>94</v>
      </c>
      <c r="O71" s="37">
        <v>3000</v>
      </c>
      <c r="P71" s="34" t="s">
        <v>80</v>
      </c>
      <c r="Q71" s="56">
        <v>412908.94738219178</v>
      </c>
      <c r="R71" s="58">
        <v>13366.994718444483</v>
      </c>
      <c r="S71" s="59">
        <v>21137.197214947701</v>
      </c>
    </row>
    <row r="72" spans="1:19" x14ac:dyDescent="0.35">
      <c r="A72" s="34" t="s">
        <v>85</v>
      </c>
      <c r="B72" s="34" t="s">
        <v>86</v>
      </c>
      <c r="C72" s="35" t="s">
        <v>87</v>
      </c>
      <c r="D72" s="56">
        <v>412909.04150547943</v>
      </c>
      <c r="E72" s="34" t="s">
        <v>222</v>
      </c>
      <c r="F72" s="36">
        <v>42396</v>
      </c>
      <c r="G72" s="34" t="s">
        <v>223</v>
      </c>
      <c r="H72" s="34" t="s">
        <v>90</v>
      </c>
      <c r="I72" s="34" t="s">
        <v>91</v>
      </c>
      <c r="J72" s="34" t="s">
        <v>221</v>
      </c>
      <c r="K72" s="34" t="s">
        <v>76</v>
      </c>
      <c r="L72" s="34" t="s">
        <v>93</v>
      </c>
      <c r="M72" s="34" t="s">
        <v>78</v>
      </c>
      <c r="N72" s="34" t="s">
        <v>94</v>
      </c>
      <c r="O72" s="37">
        <v>3000</v>
      </c>
      <c r="P72" s="34" t="s">
        <v>80</v>
      </c>
      <c r="Q72" s="56">
        <v>412909.04150547943</v>
      </c>
      <c r="R72" s="58">
        <v>13366.996121356793</v>
      </c>
      <c r="S72" s="59">
        <v>21137.198900735202</v>
      </c>
    </row>
    <row r="73" spans="1:19" x14ac:dyDescent="0.35">
      <c r="A73" s="34" t="s">
        <v>85</v>
      </c>
      <c r="B73" s="34" t="s">
        <v>86</v>
      </c>
      <c r="C73" s="35" t="s">
        <v>87</v>
      </c>
      <c r="D73" s="56">
        <v>412909.04150547943</v>
      </c>
      <c r="E73" s="34" t="s">
        <v>224</v>
      </c>
      <c r="F73" s="36">
        <v>42396</v>
      </c>
      <c r="G73" s="34" t="s">
        <v>225</v>
      </c>
      <c r="H73" s="34" t="s">
        <v>90</v>
      </c>
      <c r="I73" s="34" t="s">
        <v>91</v>
      </c>
      <c r="J73" s="34" t="s">
        <v>221</v>
      </c>
      <c r="K73" s="34" t="s">
        <v>76</v>
      </c>
      <c r="L73" s="34" t="s">
        <v>93</v>
      </c>
      <c r="M73" s="34" t="s">
        <v>78</v>
      </c>
      <c r="N73" s="34" t="s">
        <v>94</v>
      </c>
      <c r="O73" s="37">
        <v>3000</v>
      </c>
      <c r="P73" s="34" t="s">
        <v>80</v>
      </c>
      <c r="Q73" s="56">
        <v>412909.04150547943</v>
      </c>
      <c r="R73" s="58">
        <v>13366.996121356793</v>
      </c>
      <c r="S73" s="59">
        <v>21137.198900735202</v>
      </c>
    </row>
    <row r="74" spans="1:19" x14ac:dyDescent="0.35">
      <c r="A74" s="34" t="s">
        <v>85</v>
      </c>
      <c r="B74" s="34" t="s">
        <v>86</v>
      </c>
      <c r="C74" s="35" t="s">
        <v>87</v>
      </c>
      <c r="D74" s="56">
        <v>413050.04322465754</v>
      </c>
      <c r="E74" s="34" t="s">
        <v>226</v>
      </c>
      <c r="F74" s="36">
        <v>42391</v>
      </c>
      <c r="G74" s="34" t="s">
        <v>227</v>
      </c>
      <c r="H74" s="34" t="s">
        <v>90</v>
      </c>
      <c r="I74" s="34" t="s">
        <v>91</v>
      </c>
      <c r="J74" s="34" t="s">
        <v>228</v>
      </c>
      <c r="K74" s="34" t="s">
        <v>76</v>
      </c>
      <c r="L74" s="34" t="s">
        <v>93</v>
      </c>
      <c r="M74" s="34" t="s">
        <v>78</v>
      </c>
      <c r="N74" s="34" t="s">
        <v>94</v>
      </c>
      <c r="O74" s="37">
        <v>3000</v>
      </c>
      <c r="P74" s="34" t="s">
        <v>80</v>
      </c>
      <c r="Q74" s="56">
        <v>413050.04322465754</v>
      </c>
      <c r="R74" s="58">
        <v>13367.220321677518</v>
      </c>
      <c r="S74" s="59">
        <v>21140.965738919334</v>
      </c>
    </row>
    <row r="75" spans="1:19" x14ac:dyDescent="0.35">
      <c r="A75" s="34" t="s">
        <v>85</v>
      </c>
      <c r="B75" s="34" t="s">
        <v>86</v>
      </c>
      <c r="C75" s="35" t="s">
        <v>87</v>
      </c>
      <c r="D75" s="56">
        <v>413364.77010684932</v>
      </c>
      <c r="E75" s="34" t="s">
        <v>229</v>
      </c>
      <c r="F75" s="36">
        <v>42394</v>
      </c>
      <c r="G75" s="34" t="s">
        <v>230</v>
      </c>
      <c r="H75" s="34" t="s">
        <v>90</v>
      </c>
      <c r="I75" s="34" t="s">
        <v>159</v>
      </c>
      <c r="J75" s="34" t="s">
        <v>231</v>
      </c>
      <c r="K75" s="34" t="s">
        <v>76</v>
      </c>
      <c r="L75" s="34" t="s">
        <v>93</v>
      </c>
      <c r="M75" s="34" t="s">
        <v>78</v>
      </c>
      <c r="N75" s="34" t="s">
        <v>94</v>
      </c>
      <c r="O75" s="37">
        <v>3000</v>
      </c>
      <c r="P75" s="34" t="s">
        <v>80</v>
      </c>
      <c r="Q75" s="56">
        <v>413364.77010684932</v>
      </c>
      <c r="R75" s="58">
        <v>13372.998348281959</v>
      </c>
      <c r="S75" s="59">
        <v>21207.765731091473</v>
      </c>
    </row>
    <row r="76" spans="1:19" x14ac:dyDescent="0.35">
      <c r="A76" s="34" t="s">
        <v>85</v>
      </c>
      <c r="B76" s="34" t="s">
        <v>86</v>
      </c>
      <c r="C76" s="35" t="s">
        <v>87</v>
      </c>
      <c r="D76" s="56">
        <v>413612.32470273972</v>
      </c>
      <c r="E76" s="34" t="s">
        <v>232</v>
      </c>
      <c r="F76" s="36">
        <v>42391</v>
      </c>
      <c r="G76" s="34" t="s">
        <v>233</v>
      </c>
      <c r="H76" s="34" t="s">
        <v>90</v>
      </c>
      <c r="I76" s="34" t="s">
        <v>159</v>
      </c>
      <c r="J76" s="34" t="s">
        <v>234</v>
      </c>
      <c r="K76" s="34" t="s">
        <v>76</v>
      </c>
      <c r="L76" s="34" t="s">
        <v>93</v>
      </c>
      <c r="M76" s="34" t="s">
        <v>78</v>
      </c>
      <c r="N76" s="34" t="s">
        <v>94</v>
      </c>
      <c r="O76" s="37">
        <v>3000</v>
      </c>
      <c r="P76" s="34" t="s">
        <v>80</v>
      </c>
      <c r="Q76" s="56">
        <v>413612.32470273972</v>
      </c>
      <c r="R76" s="58">
        <v>13375.608012803421</v>
      </c>
      <c r="S76" s="59">
        <v>21213.504702821658</v>
      </c>
    </row>
    <row r="77" spans="1:19" x14ac:dyDescent="0.35">
      <c r="A77" s="34" t="s">
        <v>101</v>
      </c>
      <c r="B77" s="34" t="s">
        <v>235</v>
      </c>
      <c r="C77" s="35" t="s">
        <v>87</v>
      </c>
      <c r="D77" s="56">
        <v>415494.93284246576</v>
      </c>
      <c r="E77" s="34" t="s">
        <v>236</v>
      </c>
      <c r="F77" s="34" t="s">
        <v>237</v>
      </c>
      <c r="G77" s="34" t="s">
        <v>238</v>
      </c>
      <c r="H77" s="34" t="s">
        <v>73</v>
      </c>
      <c r="I77" s="34" t="s">
        <v>239</v>
      </c>
      <c r="J77" s="34" t="s">
        <v>240</v>
      </c>
      <c r="K77" s="34" t="s">
        <v>76</v>
      </c>
      <c r="L77" s="34" t="s">
        <v>93</v>
      </c>
      <c r="M77" s="34" t="s">
        <v>78</v>
      </c>
      <c r="N77" s="34" t="s">
        <v>94</v>
      </c>
      <c r="O77" s="37">
        <v>300</v>
      </c>
      <c r="P77" s="34" t="s">
        <v>80</v>
      </c>
      <c r="Q77" s="56">
        <v>415494.93284246576</v>
      </c>
      <c r="R77" s="58">
        <v>13453.455975888903</v>
      </c>
      <c r="S77" s="59">
        <v>13180.784917206107</v>
      </c>
    </row>
    <row r="78" spans="1:19" x14ac:dyDescent="0.35">
      <c r="A78" s="34" t="s">
        <v>85</v>
      </c>
      <c r="B78" s="34" t="s">
        <v>86</v>
      </c>
      <c r="C78" s="35" t="s">
        <v>87</v>
      </c>
      <c r="D78" s="56">
        <v>415470.78961506847</v>
      </c>
      <c r="E78" s="34" t="s">
        <v>241</v>
      </c>
      <c r="F78" s="36">
        <v>42391</v>
      </c>
      <c r="G78" s="34" t="s">
        <v>242</v>
      </c>
      <c r="H78" s="34" t="s">
        <v>90</v>
      </c>
      <c r="I78" s="34" t="s">
        <v>243</v>
      </c>
      <c r="J78" s="34" t="s">
        <v>231</v>
      </c>
      <c r="K78" s="34" t="s">
        <v>76</v>
      </c>
      <c r="L78" s="34" t="s">
        <v>93</v>
      </c>
      <c r="M78" s="34" t="s">
        <v>78</v>
      </c>
      <c r="N78" s="34" t="s">
        <v>94</v>
      </c>
      <c r="O78" s="37">
        <v>3000</v>
      </c>
      <c r="P78" s="34" t="s">
        <v>80</v>
      </c>
      <c r="Q78" s="56">
        <v>415470.78961506847</v>
      </c>
      <c r="R78" s="58">
        <v>13403.331636374187</v>
      </c>
      <c r="S78" s="59">
        <v>21245.148483103501</v>
      </c>
    </row>
    <row r="79" spans="1:19" x14ac:dyDescent="0.35">
      <c r="A79" s="34" t="s">
        <v>85</v>
      </c>
      <c r="B79" s="34" t="s">
        <v>86</v>
      </c>
      <c r="C79" s="35" t="s">
        <v>87</v>
      </c>
      <c r="D79" s="56">
        <v>415471.37297123286</v>
      </c>
      <c r="E79" s="34" t="s">
        <v>244</v>
      </c>
      <c r="F79" s="36">
        <v>42391</v>
      </c>
      <c r="G79" s="34" t="s">
        <v>245</v>
      </c>
      <c r="H79" s="34" t="s">
        <v>90</v>
      </c>
      <c r="I79" s="34" t="s">
        <v>91</v>
      </c>
      <c r="J79" s="34" t="s">
        <v>231</v>
      </c>
      <c r="K79" s="34" t="s">
        <v>76</v>
      </c>
      <c r="L79" s="34" t="s">
        <v>93</v>
      </c>
      <c r="M79" s="34" t="s">
        <v>78</v>
      </c>
      <c r="N79" s="34" t="s">
        <v>94</v>
      </c>
      <c r="O79" s="37">
        <v>3000</v>
      </c>
      <c r="P79" s="34" t="s">
        <v>80</v>
      </c>
      <c r="Q79" s="56">
        <v>415471.37297123286</v>
      </c>
      <c r="R79" s="58">
        <v>13403.340005881226</v>
      </c>
      <c r="S79" s="59">
        <v>21297.827341547989</v>
      </c>
    </row>
    <row r="80" spans="1:19" x14ac:dyDescent="0.35">
      <c r="A80" s="34" t="s">
        <v>85</v>
      </c>
      <c r="B80" s="34" t="s">
        <v>86</v>
      </c>
      <c r="C80" s="35" t="s">
        <v>87</v>
      </c>
      <c r="D80" s="56">
        <v>415471.37297123286</v>
      </c>
      <c r="E80" s="34" t="s">
        <v>246</v>
      </c>
      <c r="F80" s="36">
        <v>42391</v>
      </c>
      <c r="G80" s="34" t="s">
        <v>247</v>
      </c>
      <c r="H80" s="34" t="s">
        <v>90</v>
      </c>
      <c r="I80" s="34" t="s">
        <v>91</v>
      </c>
      <c r="J80" s="34" t="s">
        <v>231</v>
      </c>
      <c r="K80" s="34" t="s">
        <v>76</v>
      </c>
      <c r="L80" s="34" t="s">
        <v>93</v>
      </c>
      <c r="M80" s="34" t="s">
        <v>78</v>
      </c>
      <c r="N80" s="34" t="s">
        <v>94</v>
      </c>
      <c r="O80" s="37">
        <v>3000</v>
      </c>
      <c r="P80" s="34" t="s">
        <v>80</v>
      </c>
      <c r="Q80" s="56">
        <v>415471.37297123286</v>
      </c>
      <c r="R80" s="58">
        <v>13403.340005881226</v>
      </c>
      <c r="S80" s="59">
        <v>21245.158931256716</v>
      </c>
    </row>
    <row r="81" spans="1:19" x14ac:dyDescent="0.35">
      <c r="A81" s="34" t="s">
        <v>85</v>
      </c>
      <c r="B81" s="34" t="s">
        <v>86</v>
      </c>
      <c r="C81" s="35" t="s">
        <v>87</v>
      </c>
      <c r="D81" s="56">
        <v>415471.37297123286</v>
      </c>
      <c r="E81" s="34" t="s">
        <v>248</v>
      </c>
      <c r="F81" s="36">
        <v>42391</v>
      </c>
      <c r="G81" s="34" t="s">
        <v>249</v>
      </c>
      <c r="H81" s="34" t="s">
        <v>90</v>
      </c>
      <c r="I81" s="34" t="s">
        <v>151</v>
      </c>
      <c r="J81" s="34" t="s">
        <v>231</v>
      </c>
      <c r="K81" s="34" t="s">
        <v>76</v>
      </c>
      <c r="L81" s="34" t="s">
        <v>93</v>
      </c>
      <c r="M81" s="34" t="s">
        <v>78</v>
      </c>
      <c r="N81" s="34" t="s">
        <v>94</v>
      </c>
      <c r="O81" s="37">
        <v>3000</v>
      </c>
      <c r="P81" s="34" t="s">
        <v>80</v>
      </c>
      <c r="Q81" s="56">
        <v>415471.37297123286</v>
      </c>
      <c r="R81" s="58">
        <v>13403.340005881226</v>
      </c>
      <c r="S81" s="59">
        <v>21245.158931256716</v>
      </c>
    </row>
    <row r="82" spans="1:19" x14ac:dyDescent="0.35">
      <c r="A82" s="34" t="s">
        <v>85</v>
      </c>
      <c r="B82" s="34" t="s">
        <v>86</v>
      </c>
      <c r="C82" s="35" t="s">
        <v>87</v>
      </c>
      <c r="D82" s="56">
        <v>415471.37297123286</v>
      </c>
      <c r="E82" s="34" t="s">
        <v>250</v>
      </c>
      <c r="F82" s="36">
        <v>42391</v>
      </c>
      <c r="G82" s="34" t="s">
        <v>251</v>
      </c>
      <c r="H82" s="34" t="s">
        <v>90</v>
      </c>
      <c r="I82" s="34" t="s">
        <v>91</v>
      </c>
      <c r="J82" s="34" t="s">
        <v>231</v>
      </c>
      <c r="K82" s="34" t="s">
        <v>76</v>
      </c>
      <c r="L82" s="34" t="s">
        <v>93</v>
      </c>
      <c r="M82" s="34" t="s">
        <v>78</v>
      </c>
      <c r="N82" s="34" t="s">
        <v>94</v>
      </c>
      <c r="O82" s="37">
        <v>3000</v>
      </c>
      <c r="P82" s="34" t="s">
        <v>80</v>
      </c>
      <c r="Q82" s="56">
        <v>415471.37297123286</v>
      </c>
      <c r="R82" s="58">
        <v>13403.340005881226</v>
      </c>
      <c r="S82" s="59">
        <v>21181.810632617045</v>
      </c>
    </row>
    <row r="83" spans="1:19" x14ac:dyDescent="0.35">
      <c r="A83" s="34" t="s">
        <v>85</v>
      </c>
      <c r="B83" s="34" t="s">
        <v>252</v>
      </c>
      <c r="C83" s="35" t="s">
        <v>87</v>
      </c>
      <c r="D83" s="56">
        <v>415471.37297123286</v>
      </c>
      <c r="E83" s="34" t="s">
        <v>253</v>
      </c>
      <c r="F83" s="36">
        <v>42391</v>
      </c>
      <c r="G83" s="34" t="s">
        <v>254</v>
      </c>
      <c r="H83" s="34" t="s">
        <v>90</v>
      </c>
      <c r="I83" s="34" t="s">
        <v>151</v>
      </c>
      <c r="J83" s="34" t="s">
        <v>231</v>
      </c>
      <c r="K83" s="34" t="s">
        <v>76</v>
      </c>
      <c r="L83" s="34" t="s">
        <v>93</v>
      </c>
      <c r="M83" s="34" t="s">
        <v>78</v>
      </c>
      <c r="N83" s="34" t="s">
        <v>94</v>
      </c>
      <c r="O83" s="37">
        <v>3000</v>
      </c>
      <c r="P83" s="34" t="s">
        <v>80</v>
      </c>
      <c r="Q83" s="56">
        <v>415471.37297123286</v>
      </c>
      <c r="R83" s="58">
        <v>13403.340005881226</v>
      </c>
      <c r="S83" s="59">
        <v>21181.810632617045</v>
      </c>
    </row>
    <row r="84" spans="1:19" x14ac:dyDescent="0.35">
      <c r="A84" s="34" t="s">
        <v>85</v>
      </c>
      <c r="B84" s="34" t="s">
        <v>86</v>
      </c>
      <c r="C84" s="35" t="s">
        <v>87</v>
      </c>
      <c r="D84" s="56">
        <v>415471.37297123286</v>
      </c>
      <c r="E84" s="34" t="s">
        <v>255</v>
      </c>
      <c r="F84" s="36">
        <v>42391</v>
      </c>
      <c r="G84" s="34" t="s">
        <v>256</v>
      </c>
      <c r="H84" s="34" t="s">
        <v>90</v>
      </c>
      <c r="I84" s="34" t="s">
        <v>91</v>
      </c>
      <c r="J84" s="34" t="s">
        <v>231</v>
      </c>
      <c r="K84" s="34" t="s">
        <v>76</v>
      </c>
      <c r="L84" s="34" t="s">
        <v>93</v>
      </c>
      <c r="M84" s="34" t="s">
        <v>78</v>
      </c>
      <c r="N84" s="34" t="s">
        <v>94</v>
      </c>
      <c r="O84" s="37">
        <v>3000</v>
      </c>
      <c r="P84" s="34" t="s">
        <v>80</v>
      </c>
      <c r="Q84" s="56">
        <v>415471.37297123286</v>
      </c>
      <c r="R84" s="58">
        <v>13403.340005881226</v>
      </c>
      <c r="S84" s="59">
        <v>21245.158931256716</v>
      </c>
    </row>
    <row r="85" spans="1:19" x14ac:dyDescent="0.35">
      <c r="A85" s="34" t="s">
        <v>85</v>
      </c>
      <c r="B85" s="34" t="s">
        <v>195</v>
      </c>
      <c r="C85" s="35" t="s">
        <v>87</v>
      </c>
      <c r="D85" s="56">
        <v>345182.54030132102</v>
      </c>
      <c r="E85" s="34" t="s">
        <v>677</v>
      </c>
      <c r="F85" s="36">
        <v>42179</v>
      </c>
      <c r="G85" s="34" t="s">
        <v>678</v>
      </c>
      <c r="H85" s="34" t="s">
        <v>90</v>
      </c>
      <c r="I85" s="34" t="s">
        <v>679</v>
      </c>
      <c r="J85" s="34" t="s">
        <v>144</v>
      </c>
      <c r="K85" s="34" t="s">
        <v>76</v>
      </c>
      <c r="L85" s="34" t="s">
        <v>93</v>
      </c>
      <c r="M85" s="34" t="s">
        <v>78</v>
      </c>
      <c r="N85" s="34" t="s">
        <v>94</v>
      </c>
      <c r="O85" s="37">
        <v>3000</v>
      </c>
      <c r="P85" s="34" t="s">
        <v>80</v>
      </c>
      <c r="Q85" s="56">
        <v>345182.54030132102</v>
      </c>
      <c r="R85" s="58">
        <v>12336.331629078104</v>
      </c>
      <c r="S85" s="59">
        <v>23808.757137193068</v>
      </c>
    </row>
    <row r="86" spans="1:19" x14ac:dyDescent="0.35">
      <c r="A86" s="34" t="s">
        <v>85</v>
      </c>
      <c r="B86" s="34" t="s">
        <v>86</v>
      </c>
      <c r="C86" s="35" t="s">
        <v>87</v>
      </c>
      <c r="D86" s="56">
        <v>450498.23222328769</v>
      </c>
      <c r="E86" s="34" t="s">
        <v>257</v>
      </c>
      <c r="F86" s="36">
        <v>42472</v>
      </c>
      <c r="G86" s="34" t="s">
        <v>258</v>
      </c>
      <c r="H86" s="34" t="s">
        <v>90</v>
      </c>
      <c r="I86" s="34" t="s">
        <v>91</v>
      </c>
      <c r="J86" s="34" t="s">
        <v>121</v>
      </c>
      <c r="K86" s="34" t="s">
        <v>76</v>
      </c>
      <c r="L86" s="34" t="s">
        <v>93</v>
      </c>
      <c r="M86" s="34" t="s">
        <v>78</v>
      </c>
      <c r="N86" s="34" t="s">
        <v>94</v>
      </c>
      <c r="O86" s="37">
        <v>6000</v>
      </c>
      <c r="P86" s="34" t="s">
        <v>80</v>
      </c>
      <c r="Q86" s="56">
        <v>450498.23222328769</v>
      </c>
      <c r="R86" s="58">
        <v>17140.02108449717</v>
      </c>
      <c r="S86" s="59">
        <v>30992.388048242901</v>
      </c>
    </row>
    <row r="87" spans="1:19" x14ac:dyDescent="0.35">
      <c r="A87" s="34" t="s">
        <v>85</v>
      </c>
      <c r="B87" s="34" t="s">
        <v>195</v>
      </c>
      <c r="C87" s="35" t="s">
        <v>87</v>
      </c>
      <c r="D87" s="56">
        <v>419408.46463036374</v>
      </c>
      <c r="E87" s="34" t="s">
        <v>680</v>
      </c>
      <c r="F87" s="36">
        <v>42179</v>
      </c>
      <c r="G87" s="34" t="s">
        <v>681</v>
      </c>
      <c r="H87" s="34" t="s">
        <v>90</v>
      </c>
      <c r="I87" s="34" t="s">
        <v>200</v>
      </c>
      <c r="J87" s="34" t="s">
        <v>144</v>
      </c>
      <c r="K87" s="34" t="s">
        <v>76</v>
      </c>
      <c r="L87" s="34" t="s">
        <v>93</v>
      </c>
      <c r="M87" s="34" t="s">
        <v>78</v>
      </c>
      <c r="N87" s="34" t="s">
        <v>94</v>
      </c>
      <c r="O87" s="37">
        <v>3000</v>
      </c>
      <c r="P87" s="34" t="s">
        <v>80</v>
      </c>
      <c r="Q87" s="56">
        <v>419408.46463036374</v>
      </c>
      <c r="R87" s="58">
        <v>13516.099880647236</v>
      </c>
      <c r="S87" s="59">
        <v>29944.664230779392</v>
      </c>
    </row>
    <row r="88" spans="1:19" x14ac:dyDescent="0.35">
      <c r="A88" s="34" t="s">
        <v>85</v>
      </c>
      <c r="B88" s="34" t="s">
        <v>341</v>
      </c>
      <c r="C88" s="35" t="s">
        <v>87</v>
      </c>
      <c r="D88" s="56">
        <v>419408.46463036374</v>
      </c>
      <c r="E88" s="34" t="s">
        <v>682</v>
      </c>
      <c r="F88" s="36">
        <v>42180</v>
      </c>
      <c r="G88" s="34" t="s">
        <v>683</v>
      </c>
      <c r="H88" s="34" t="s">
        <v>90</v>
      </c>
      <c r="I88" s="34" t="s">
        <v>200</v>
      </c>
      <c r="J88" s="34" t="s">
        <v>144</v>
      </c>
      <c r="K88" s="34" t="s">
        <v>76</v>
      </c>
      <c r="L88" s="34" t="s">
        <v>93</v>
      </c>
      <c r="M88" s="34" t="s">
        <v>78</v>
      </c>
      <c r="N88" s="34" t="s">
        <v>94</v>
      </c>
      <c r="O88" s="37">
        <v>3000</v>
      </c>
      <c r="P88" s="34" t="s">
        <v>80</v>
      </c>
      <c r="Q88" s="56">
        <v>419408.46463036374</v>
      </c>
      <c r="R88" s="58">
        <v>13516.538673443069</v>
      </c>
      <c r="S88" s="59">
        <v>26911.377278341879</v>
      </c>
    </row>
    <row r="89" spans="1:19" x14ac:dyDescent="0.35">
      <c r="A89" s="34" t="s">
        <v>259</v>
      </c>
      <c r="B89" s="34" t="s">
        <v>260</v>
      </c>
      <c r="C89" s="35" t="s">
        <v>70</v>
      </c>
      <c r="D89" s="56">
        <v>501179.38815068488</v>
      </c>
      <c r="E89" s="34" t="s">
        <v>261</v>
      </c>
      <c r="F89" s="36">
        <v>42351</v>
      </c>
      <c r="G89" s="34" t="s">
        <v>262</v>
      </c>
      <c r="H89" s="34" t="s">
        <v>73</v>
      </c>
      <c r="I89" s="34" t="s">
        <v>263</v>
      </c>
      <c r="J89" s="34" t="s">
        <v>264</v>
      </c>
      <c r="K89" s="34" t="s">
        <v>76</v>
      </c>
      <c r="L89" s="34"/>
      <c r="M89" s="34" t="s">
        <v>78</v>
      </c>
      <c r="N89" s="34"/>
      <c r="O89" s="37">
        <v>12000</v>
      </c>
      <c r="P89" s="34" t="s">
        <v>80</v>
      </c>
      <c r="Q89" s="56">
        <v>501179.38815068488</v>
      </c>
      <c r="R89" s="58">
        <v>22737.791661881132</v>
      </c>
      <c r="S89" s="59">
        <v>17650.311205868176</v>
      </c>
    </row>
    <row r="90" spans="1:19" x14ac:dyDescent="0.35">
      <c r="A90" s="34" t="s">
        <v>259</v>
      </c>
      <c r="B90" s="34" t="s">
        <v>260</v>
      </c>
      <c r="C90" s="35" t="s">
        <v>70</v>
      </c>
      <c r="D90" s="56">
        <v>501179.38815068488</v>
      </c>
      <c r="E90" s="34" t="s">
        <v>265</v>
      </c>
      <c r="F90" s="36">
        <v>42356</v>
      </c>
      <c r="G90" s="34" t="s">
        <v>266</v>
      </c>
      <c r="H90" s="34" t="s">
        <v>73</v>
      </c>
      <c r="I90" s="34" t="s">
        <v>263</v>
      </c>
      <c r="J90" s="34" t="s">
        <v>264</v>
      </c>
      <c r="K90" s="34" t="s">
        <v>76</v>
      </c>
      <c r="L90" s="34"/>
      <c r="M90" s="34" t="s">
        <v>78</v>
      </c>
      <c r="N90" s="34"/>
      <c r="O90" s="37">
        <v>12000</v>
      </c>
      <c r="P90" s="34" t="s">
        <v>80</v>
      </c>
      <c r="Q90" s="56">
        <v>501179.38815068488</v>
      </c>
      <c r="R90" s="58">
        <v>22739.546833064473</v>
      </c>
      <c r="S90" s="59">
        <v>17646.398192212429</v>
      </c>
    </row>
    <row r="91" spans="1:19" x14ac:dyDescent="0.35">
      <c r="A91" s="34" t="s">
        <v>259</v>
      </c>
      <c r="B91" s="34" t="s">
        <v>260</v>
      </c>
      <c r="C91" s="35" t="s">
        <v>70</v>
      </c>
      <c r="D91" s="56">
        <v>501179.38815068488</v>
      </c>
      <c r="E91" s="34" t="s">
        <v>267</v>
      </c>
      <c r="F91" s="36">
        <v>42349</v>
      </c>
      <c r="G91" s="34" t="s">
        <v>268</v>
      </c>
      <c r="H91" s="34" t="s">
        <v>73</v>
      </c>
      <c r="I91" s="34" t="s">
        <v>263</v>
      </c>
      <c r="J91" s="34" t="s">
        <v>264</v>
      </c>
      <c r="K91" s="34" t="s">
        <v>76</v>
      </c>
      <c r="L91" s="34"/>
      <c r="M91" s="34" t="s">
        <v>78</v>
      </c>
      <c r="N91" s="34"/>
      <c r="O91" s="37">
        <v>12000</v>
      </c>
      <c r="P91" s="34" t="s">
        <v>80</v>
      </c>
      <c r="Q91" s="56">
        <v>501179.38815068488</v>
      </c>
      <c r="R91" s="58">
        <v>22737.0895934078</v>
      </c>
      <c r="S91" s="59">
        <v>17651.876411330479</v>
      </c>
    </row>
    <row r="92" spans="1:19" x14ac:dyDescent="0.35">
      <c r="A92" s="34" t="s">
        <v>259</v>
      </c>
      <c r="B92" s="34" t="s">
        <v>260</v>
      </c>
      <c r="C92" s="35" t="s">
        <v>70</v>
      </c>
      <c r="D92" s="56">
        <v>501179.38815068488</v>
      </c>
      <c r="E92" s="34" t="s">
        <v>269</v>
      </c>
      <c r="F92" s="36">
        <v>42353</v>
      </c>
      <c r="G92" s="34" t="s">
        <v>270</v>
      </c>
      <c r="H92" s="34" t="s">
        <v>73</v>
      </c>
      <c r="I92" s="34" t="s">
        <v>263</v>
      </c>
      <c r="J92" s="34" t="s">
        <v>264</v>
      </c>
      <c r="K92" s="34" t="s">
        <v>76</v>
      </c>
      <c r="L92" s="34"/>
      <c r="M92" s="34" t="s">
        <v>78</v>
      </c>
      <c r="N92" s="34"/>
      <c r="O92" s="37">
        <v>12000</v>
      </c>
      <c r="P92" s="34" t="s">
        <v>80</v>
      </c>
      <c r="Q92" s="56">
        <v>501179.38815068488</v>
      </c>
      <c r="R92" s="58">
        <v>22738.493730354472</v>
      </c>
      <c r="S92" s="59">
        <v>17648.746000405881</v>
      </c>
    </row>
    <row r="93" spans="1:19" x14ac:dyDescent="0.35">
      <c r="A93" s="34" t="s">
        <v>259</v>
      </c>
      <c r="B93" s="34" t="s">
        <v>260</v>
      </c>
      <c r="C93" s="35" t="s">
        <v>70</v>
      </c>
      <c r="D93" s="56">
        <v>501179.38815068488</v>
      </c>
      <c r="E93" s="34" t="s">
        <v>271</v>
      </c>
      <c r="F93" s="36">
        <v>42347</v>
      </c>
      <c r="G93" s="34" t="s">
        <v>272</v>
      </c>
      <c r="H93" s="34" t="s">
        <v>73</v>
      </c>
      <c r="I93" s="34" t="s">
        <v>263</v>
      </c>
      <c r="J93" s="34" t="s">
        <v>264</v>
      </c>
      <c r="K93" s="34" t="s">
        <v>76</v>
      </c>
      <c r="L93" s="34"/>
      <c r="M93" s="34" t="s">
        <v>78</v>
      </c>
      <c r="N93" s="34"/>
      <c r="O93" s="37">
        <v>12000</v>
      </c>
      <c r="P93" s="34" t="s">
        <v>80</v>
      </c>
      <c r="Q93" s="56">
        <v>501179.38815068488</v>
      </c>
      <c r="R93" s="58">
        <v>22736.387524934467</v>
      </c>
      <c r="S93" s="59">
        <v>17653.441616792777</v>
      </c>
    </row>
    <row r="94" spans="1:19" x14ac:dyDescent="0.35">
      <c r="A94" s="34" t="s">
        <v>259</v>
      </c>
      <c r="B94" s="34" t="s">
        <v>260</v>
      </c>
      <c r="C94" s="35" t="s">
        <v>70</v>
      </c>
      <c r="D94" s="56">
        <v>501179.38815068488</v>
      </c>
      <c r="E94" s="34" t="s">
        <v>273</v>
      </c>
      <c r="F94" s="36">
        <v>42350</v>
      </c>
      <c r="G94" s="34" t="s">
        <v>274</v>
      </c>
      <c r="H94" s="34" t="s">
        <v>73</v>
      </c>
      <c r="I94" s="34" t="s">
        <v>263</v>
      </c>
      <c r="J94" s="34" t="s">
        <v>264</v>
      </c>
      <c r="K94" s="34" t="s">
        <v>76</v>
      </c>
      <c r="L94" s="34"/>
      <c r="M94" s="34" t="s">
        <v>78</v>
      </c>
      <c r="N94" s="34"/>
      <c r="O94" s="37">
        <v>12000</v>
      </c>
      <c r="P94" s="34" t="s">
        <v>80</v>
      </c>
      <c r="Q94" s="56">
        <v>501179.38815068488</v>
      </c>
      <c r="R94" s="58">
        <v>22737.440627644468</v>
      </c>
      <c r="S94" s="59">
        <v>17651.093808599329</v>
      </c>
    </row>
    <row r="95" spans="1:19" x14ac:dyDescent="0.35">
      <c r="A95" s="34" t="s">
        <v>259</v>
      </c>
      <c r="B95" s="34" t="s">
        <v>260</v>
      </c>
      <c r="C95" s="35" t="s">
        <v>70</v>
      </c>
      <c r="D95" s="56">
        <v>501179.38815068488</v>
      </c>
      <c r="E95" s="34" t="s">
        <v>275</v>
      </c>
      <c r="F95" s="36">
        <v>42354</v>
      </c>
      <c r="G95" s="34" t="s">
        <v>276</v>
      </c>
      <c r="H95" s="34" t="s">
        <v>73</v>
      </c>
      <c r="I95" s="34" t="s">
        <v>263</v>
      </c>
      <c r="J95" s="34" t="s">
        <v>264</v>
      </c>
      <c r="K95" s="34" t="s">
        <v>76</v>
      </c>
      <c r="L95" s="34"/>
      <c r="M95" s="34" t="s">
        <v>78</v>
      </c>
      <c r="N95" s="34"/>
      <c r="O95" s="37">
        <v>12000</v>
      </c>
      <c r="P95" s="34" t="s">
        <v>80</v>
      </c>
      <c r="Q95" s="56">
        <v>501179.38815068488</v>
      </c>
      <c r="R95" s="58">
        <v>22738.84476459114</v>
      </c>
      <c r="S95" s="59">
        <v>17647.963397674728</v>
      </c>
    </row>
    <row r="96" spans="1:19" x14ac:dyDescent="0.35">
      <c r="A96" s="34" t="s">
        <v>259</v>
      </c>
      <c r="B96" s="34" t="s">
        <v>260</v>
      </c>
      <c r="C96" s="35" t="s">
        <v>70</v>
      </c>
      <c r="D96" s="56">
        <v>501179.38815068488</v>
      </c>
      <c r="E96" s="34" t="s">
        <v>277</v>
      </c>
      <c r="F96" s="36">
        <v>42355</v>
      </c>
      <c r="G96" s="34" t="s">
        <v>278</v>
      </c>
      <c r="H96" s="34" t="s">
        <v>73</v>
      </c>
      <c r="I96" s="34" t="s">
        <v>263</v>
      </c>
      <c r="J96" s="34" t="s">
        <v>264</v>
      </c>
      <c r="K96" s="34" t="s">
        <v>76</v>
      </c>
      <c r="L96" s="34"/>
      <c r="M96" s="34" t="s">
        <v>78</v>
      </c>
      <c r="N96" s="34"/>
      <c r="O96" s="37">
        <v>12000</v>
      </c>
      <c r="P96" s="34" t="s">
        <v>80</v>
      </c>
      <c r="Q96" s="56">
        <v>501179.38815068488</v>
      </c>
      <c r="R96" s="58">
        <v>22739.195798827805</v>
      </c>
      <c r="S96" s="59">
        <v>17647.180794943582</v>
      </c>
    </row>
    <row r="97" spans="1:19" x14ac:dyDescent="0.35">
      <c r="A97" s="34" t="s">
        <v>259</v>
      </c>
      <c r="B97" s="34" t="s">
        <v>260</v>
      </c>
      <c r="C97" s="35" t="s">
        <v>70</v>
      </c>
      <c r="D97" s="56">
        <v>501179.38815068488</v>
      </c>
      <c r="E97" s="34" t="s">
        <v>279</v>
      </c>
      <c r="F97" s="36">
        <v>42348</v>
      </c>
      <c r="G97" s="34" t="s">
        <v>280</v>
      </c>
      <c r="H97" s="34" t="s">
        <v>73</v>
      </c>
      <c r="I97" s="34" t="s">
        <v>263</v>
      </c>
      <c r="J97" s="34" t="s">
        <v>264</v>
      </c>
      <c r="K97" s="34" t="s">
        <v>76</v>
      </c>
      <c r="L97" s="34"/>
      <c r="M97" s="34" t="s">
        <v>78</v>
      </c>
      <c r="N97" s="34"/>
      <c r="O97" s="37">
        <v>12000</v>
      </c>
      <c r="P97" s="34" t="s">
        <v>80</v>
      </c>
      <c r="Q97" s="56">
        <v>501179.38815068488</v>
      </c>
      <c r="R97" s="58">
        <v>22736.738559171132</v>
      </c>
      <c r="S97" s="59">
        <v>17652.659014061624</v>
      </c>
    </row>
    <row r="98" spans="1:19" x14ac:dyDescent="0.35">
      <c r="A98" s="34" t="s">
        <v>259</v>
      </c>
      <c r="B98" s="34" t="s">
        <v>260</v>
      </c>
      <c r="C98" s="35" t="s">
        <v>70</v>
      </c>
      <c r="D98" s="56">
        <v>501263.17445205478</v>
      </c>
      <c r="E98" s="34" t="s">
        <v>281</v>
      </c>
      <c r="F98" s="36">
        <v>42352</v>
      </c>
      <c r="G98" s="34" t="s">
        <v>282</v>
      </c>
      <c r="H98" s="34" t="s">
        <v>73</v>
      </c>
      <c r="I98" s="34" t="s">
        <v>263</v>
      </c>
      <c r="J98" s="34" t="s">
        <v>264</v>
      </c>
      <c r="K98" s="34" t="s">
        <v>76</v>
      </c>
      <c r="L98" s="34"/>
      <c r="M98" s="34" t="s">
        <v>78</v>
      </c>
      <c r="N98" s="34"/>
      <c r="O98" s="37">
        <v>12000</v>
      </c>
      <c r="P98" s="34" t="s">
        <v>80</v>
      </c>
      <c r="Q98" s="56">
        <v>501263.17445205478</v>
      </c>
      <c r="R98" s="58">
        <v>22740.087483286556</v>
      </c>
      <c r="S98" s="59">
        <v>17651.02925088401</v>
      </c>
    </row>
    <row r="99" spans="1:19" x14ac:dyDescent="0.35">
      <c r="A99" s="34" t="s">
        <v>259</v>
      </c>
      <c r="B99" s="34" t="s">
        <v>260</v>
      </c>
      <c r="C99" s="35" t="s">
        <v>70</v>
      </c>
      <c r="D99" s="56">
        <v>509901.98647260276</v>
      </c>
      <c r="E99" s="34" t="s">
        <v>283</v>
      </c>
      <c r="F99" s="36">
        <v>42381</v>
      </c>
      <c r="G99" s="34" t="s">
        <v>284</v>
      </c>
      <c r="H99" s="34" t="s">
        <v>285</v>
      </c>
      <c r="I99" s="34" t="s">
        <v>263</v>
      </c>
      <c r="J99" s="34" t="s">
        <v>264</v>
      </c>
      <c r="K99" s="34" t="s">
        <v>76</v>
      </c>
      <c r="L99" s="34"/>
      <c r="M99" s="34" t="s">
        <v>78</v>
      </c>
      <c r="N99" s="34"/>
      <c r="O99" s="37">
        <v>12000</v>
      </c>
      <c r="P99" s="34" t="s">
        <v>80</v>
      </c>
      <c r="Q99" s="56">
        <v>509901.98647260276</v>
      </c>
      <c r="R99" s="58">
        <v>22873.62484703866</v>
      </c>
      <c r="S99" s="59">
        <v>17887.24540282055</v>
      </c>
    </row>
    <row r="100" spans="1:19" x14ac:dyDescent="0.35">
      <c r="A100" s="34" t="s">
        <v>259</v>
      </c>
      <c r="B100" s="34" t="s">
        <v>260</v>
      </c>
      <c r="C100" s="35" t="s">
        <v>70</v>
      </c>
      <c r="D100" s="56">
        <v>509901.98647260276</v>
      </c>
      <c r="E100" s="34" t="s">
        <v>286</v>
      </c>
      <c r="F100" s="36">
        <v>42381</v>
      </c>
      <c r="G100" s="34" t="s">
        <v>287</v>
      </c>
      <c r="H100" s="34" t="s">
        <v>285</v>
      </c>
      <c r="I100" s="34" t="s">
        <v>263</v>
      </c>
      <c r="J100" s="34" t="s">
        <v>264</v>
      </c>
      <c r="K100" s="34" t="s">
        <v>76</v>
      </c>
      <c r="L100" s="34"/>
      <c r="M100" s="34" t="s">
        <v>78</v>
      </c>
      <c r="N100" s="34"/>
      <c r="O100" s="37">
        <v>12000</v>
      </c>
      <c r="P100" s="34" t="s">
        <v>80</v>
      </c>
      <c r="Q100" s="56">
        <v>509901.98647260276</v>
      </c>
      <c r="R100" s="58">
        <v>22873.62484703866</v>
      </c>
      <c r="S100" s="59">
        <v>17870.754512876989</v>
      </c>
    </row>
    <row r="101" spans="1:19" x14ac:dyDescent="0.35">
      <c r="A101" s="34" t="s">
        <v>259</v>
      </c>
      <c r="B101" s="34" t="s">
        <v>260</v>
      </c>
      <c r="C101" s="35" t="s">
        <v>70</v>
      </c>
      <c r="D101" s="56">
        <v>509901.98647260276</v>
      </c>
      <c r="E101" s="34" t="s">
        <v>288</v>
      </c>
      <c r="F101" s="36">
        <v>42381</v>
      </c>
      <c r="G101" s="34" t="s">
        <v>289</v>
      </c>
      <c r="H101" s="34" t="s">
        <v>285</v>
      </c>
      <c r="I101" s="34" t="s">
        <v>263</v>
      </c>
      <c r="J101" s="34" t="s">
        <v>264</v>
      </c>
      <c r="K101" s="34" t="s">
        <v>76</v>
      </c>
      <c r="L101" s="34"/>
      <c r="M101" s="34" t="s">
        <v>78</v>
      </c>
      <c r="N101" s="34"/>
      <c r="O101" s="37">
        <v>12000</v>
      </c>
      <c r="P101" s="34" t="s">
        <v>80</v>
      </c>
      <c r="Q101" s="56">
        <v>509901.98647260276</v>
      </c>
      <c r="R101" s="58">
        <v>22873.62484703866</v>
      </c>
      <c r="S101" s="59">
        <v>17870.754512876989</v>
      </c>
    </row>
    <row r="102" spans="1:19" x14ac:dyDescent="0.35">
      <c r="A102" s="34" t="s">
        <v>259</v>
      </c>
      <c r="B102" s="34" t="s">
        <v>260</v>
      </c>
      <c r="C102" s="35" t="s">
        <v>87</v>
      </c>
      <c r="D102" s="56">
        <v>510165.94537671236</v>
      </c>
      <c r="E102" s="34" t="s">
        <v>290</v>
      </c>
      <c r="F102" s="36">
        <v>42360</v>
      </c>
      <c r="G102" s="34" t="s">
        <v>291</v>
      </c>
      <c r="H102" s="34" t="s">
        <v>73</v>
      </c>
      <c r="I102" s="34" t="s">
        <v>263</v>
      </c>
      <c r="J102" s="34" t="s">
        <v>264</v>
      </c>
      <c r="K102" s="34" t="s">
        <v>76</v>
      </c>
      <c r="L102" s="34"/>
      <c r="M102" s="34" t="s">
        <v>78</v>
      </c>
      <c r="N102" s="34"/>
      <c r="O102" s="37">
        <v>12000</v>
      </c>
      <c r="P102" s="34" t="s">
        <v>80</v>
      </c>
      <c r="Q102" s="56">
        <v>510165.94537671236</v>
      </c>
      <c r="R102" s="58">
        <v>17813.460322742427</v>
      </c>
      <c r="S102" s="59">
        <v>17908.407674692484</v>
      </c>
    </row>
    <row r="103" spans="1:19" x14ac:dyDescent="0.35">
      <c r="A103" s="34" t="s">
        <v>259</v>
      </c>
      <c r="B103" s="34" t="s">
        <v>260</v>
      </c>
      <c r="C103" s="35" t="s">
        <v>70</v>
      </c>
      <c r="D103" s="56">
        <v>510165.94537671236</v>
      </c>
      <c r="E103" s="34" t="s">
        <v>292</v>
      </c>
      <c r="F103" s="34" t="s">
        <v>293</v>
      </c>
      <c r="G103" s="34" t="s">
        <v>294</v>
      </c>
      <c r="H103" s="34" t="s">
        <v>73</v>
      </c>
      <c r="I103" s="34" t="s">
        <v>263</v>
      </c>
      <c r="J103" s="34" t="s">
        <v>264</v>
      </c>
      <c r="K103" s="34" t="s">
        <v>76</v>
      </c>
      <c r="L103" s="34"/>
      <c r="M103" s="34" t="s">
        <v>78</v>
      </c>
      <c r="N103" s="34"/>
      <c r="O103" s="37">
        <v>12000</v>
      </c>
      <c r="P103" s="34" t="s">
        <v>80</v>
      </c>
      <c r="Q103" s="56">
        <v>510165.94537671236</v>
      </c>
      <c r="R103" s="58">
        <v>22912.149553896314</v>
      </c>
      <c r="S103" s="59">
        <v>17891.916784748923</v>
      </c>
    </row>
    <row r="104" spans="1:19" x14ac:dyDescent="0.35">
      <c r="A104" s="34" t="s">
        <v>259</v>
      </c>
      <c r="B104" s="34" t="s">
        <v>260</v>
      </c>
      <c r="C104" s="35" t="s">
        <v>70</v>
      </c>
      <c r="D104" s="56">
        <v>510165.94537671236</v>
      </c>
      <c r="E104" s="34" t="s">
        <v>295</v>
      </c>
      <c r="F104" s="36">
        <v>42360</v>
      </c>
      <c r="G104" s="34" t="s">
        <v>296</v>
      </c>
      <c r="H104" s="34" t="s">
        <v>73</v>
      </c>
      <c r="I104" s="34" t="s">
        <v>263</v>
      </c>
      <c r="J104" s="34" t="s">
        <v>264</v>
      </c>
      <c r="K104" s="34" t="s">
        <v>76</v>
      </c>
      <c r="L104" s="34"/>
      <c r="M104" s="34" t="s">
        <v>78</v>
      </c>
      <c r="N104" s="34"/>
      <c r="O104" s="37">
        <v>12000</v>
      </c>
      <c r="P104" s="34" t="s">
        <v>80</v>
      </c>
      <c r="Q104" s="56">
        <v>510165.94537671236</v>
      </c>
      <c r="R104" s="58">
        <v>22872.286583712761</v>
      </c>
      <c r="S104" s="59">
        <v>17908.407674692484</v>
      </c>
    </row>
    <row r="105" spans="1:19" x14ac:dyDescent="0.35">
      <c r="A105" s="34" t="s">
        <v>259</v>
      </c>
      <c r="B105" s="34" t="s">
        <v>260</v>
      </c>
      <c r="C105" s="35" t="s">
        <v>70</v>
      </c>
      <c r="D105" s="56">
        <v>510165.94537671236</v>
      </c>
      <c r="E105" s="34" t="s">
        <v>297</v>
      </c>
      <c r="F105" s="36">
        <v>42360</v>
      </c>
      <c r="G105" s="34" t="s">
        <v>298</v>
      </c>
      <c r="H105" s="34" t="s">
        <v>73</v>
      </c>
      <c r="I105" s="34" t="s">
        <v>263</v>
      </c>
      <c r="J105" s="34" t="s">
        <v>264</v>
      </c>
      <c r="K105" s="34" t="s">
        <v>76</v>
      </c>
      <c r="L105" s="34"/>
      <c r="M105" s="34" t="s">
        <v>78</v>
      </c>
      <c r="N105" s="34"/>
      <c r="O105" s="37">
        <v>12000</v>
      </c>
      <c r="P105" s="34" t="s">
        <v>80</v>
      </c>
      <c r="Q105" s="56">
        <v>510165.94537671236</v>
      </c>
      <c r="R105" s="58">
        <v>22872.286583712761</v>
      </c>
      <c r="S105" s="59">
        <v>17891.916784748923</v>
      </c>
    </row>
    <row r="106" spans="1:19" x14ac:dyDescent="0.35">
      <c r="A106" s="34" t="s">
        <v>259</v>
      </c>
      <c r="B106" s="34" t="s">
        <v>260</v>
      </c>
      <c r="C106" s="35" t="s">
        <v>70</v>
      </c>
      <c r="D106" s="56">
        <v>510165.94537671236</v>
      </c>
      <c r="E106" s="34" t="s">
        <v>299</v>
      </c>
      <c r="F106" s="36">
        <v>42360</v>
      </c>
      <c r="G106" s="34" t="s">
        <v>300</v>
      </c>
      <c r="H106" s="34" t="s">
        <v>73</v>
      </c>
      <c r="I106" s="34" t="s">
        <v>263</v>
      </c>
      <c r="J106" s="34" t="s">
        <v>264</v>
      </c>
      <c r="K106" s="34" t="s">
        <v>76</v>
      </c>
      <c r="L106" s="34"/>
      <c r="M106" s="34" t="s">
        <v>78</v>
      </c>
      <c r="N106" s="34"/>
      <c r="O106" s="37">
        <v>12000</v>
      </c>
      <c r="P106" s="34" t="s">
        <v>80</v>
      </c>
      <c r="Q106" s="56">
        <v>510165.94537671236</v>
      </c>
      <c r="R106" s="58">
        <v>22872.286583712761</v>
      </c>
      <c r="S106" s="59">
        <v>17891.916784748923</v>
      </c>
    </row>
    <row r="107" spans="1:19" x14ac:dyDescent="0.35">
      <c r="A107" s="34" t="s">
        <v>259</v>
      </c>
      <c r="B107" s="34" t="s">
        <v>260</v>
      </c>
      <c r="C107" s="35" t="s">
        <v>70</v>
      </c>
      <c r="D107" s="56">
        <v>510165.94537671236</v>
      </c>
      <c r="E107" s="34" t="s">
        <v>301</v>
      </c>
      <c r="F107" s="36">
        <v>42360</v>
      </c>
      <c r="G107" s="34" t="s">
        <v>302</v>
      </c>
      <c r="H107" s="34" t="s">
        <v>73</v>
      </c>
      <c r="I107" s="34" t="s">
        <v>263</v>
      </c>
      <c r="J107" s="34" t="s">
        <v>264</v>
      </c>
      <c r="K107" s="34" t="s">
        <v>76</v>
      </c>
      <c r="L107" s="34"/>
      <c r="M107" s="34" t="s">
        <v>78</v>
      </c>
      <c r="N107" s="34"/>
      <c r="O107" s="37">
        <v>12000</v>
      </c>
      <c r="P107" s="34" t="s">
        <v>80</v>
      </c>
      <c r="Q107" s="56">
        <v>510165.94537671236</v>
      </c>
      <c r="R107" s="58">
        <v>22872.286583712761</v>
      </c>
      <c r="S107" s="59">
        <v>17891.916784748923</v>
      </c>
    </row>
    <row r="108" spans="1:19" x14ac:dyDescent="0.35">
      <c r="A108" s="34" t="s">
        <v>259</v>
      </c>
      <c r="B108" s="34" t="s">
        <v>260</v>
      </c>
      <c r="C108" s="35" t="s">
        <v>70</v>
      </c>
      <c r="D108" s="56">
        <v>510165.94537671236</v>
      </c>
      <c r="E108" s="34" t="s">
        <v>303</v>
      </c>
      <c r="F108" s="36">
        <v>42360</v>
      </c>
      <c r="G108" s="34" t="s">
        <v>304</v>
      </c>
      <c r="H108" s="34" t="s">
        <v>73</v>
      </c>
      <c r="I108" s="34" t="s">
        <v>263</v>
      </c>
      <c r="J108" s="34" t="s">
        <v>264</v>
      </c>
      <c r="K108" s="34" t="s">
        <v>76</v>
      </c>
      <c r="L108" s="34"/>
      <c r="M108" s="34" t="s">
        <v>78</v>
      </c>
      <c r="N108" s="34"/>
      <c r="O108" s="37">
        <v>12000</v>
      </c>
      <c r="P108" s="34" t="s">
        <v>80</v>
      </c>
      <c r="Q108" s="56">
        <v>510165.94537671236</v>
      </c>
      <c r="R108" s="58">
        <v>22872.286583712761</v>
      </c>
      <c r="S108" s="59">
        <v>17891.916784748923</v>
      </c>
    </row>
    <row r="109" spans="1:19" x14ac:dyDescent="0.35">
      <c r="A109" s="34" t="s">
        <v>259</v>
      </c>
      <c r="B109" s="34" t="s">
        <v>260</v>
      </c>
      <c r="C109" s="35" t="s">
        <v>70</v>
      </c>
      <c r="D109" s="56">
        <v>510165.94537671236</v>
      </c>
      <c r="E109" s="34" t="s">
        <v>305</v>
      </c>
      <c r="F109" s="36">
        <v>42360</v>
      </c>
      <c r="G109" s="34" t="s">
        <v>306</v>
      </c>
      <c r="H109" s="34" t="s">
        <v>73</v>
      </c>
      <c r="I109" s="34" t="s">
        <v>263</v>
      </c>
      <c r="J109" s="34" t="s">
        <v>264</v>
      </c>
      <c r="K109" s="34" t="s">
        <v>76</v>
      </c>
      <c r="L109" s="34"/>
      <c r="M109" s="34" t="s">
        <v>78</v>
      </c>
      <c r="N109" s="34"/>
      <c r="O109" s="37">
        <v>12000</v>
      </c>
      <c r="P109" s="34" t="s">
        <v>80</v>
      </c>
      <c r="Q109" s="56">
        <v>510165.94537671236</v>
      </c>
      <c r="R109" s="58">
        <v>22872.286583712761</v>
      </c>
      <c r="S109" s="59">
        <v>17891.916784748923</v>
      </c>
    </row>
    <row r="110" spans="1:19" x14ac:dyDescent="0.35">
      <c r="A110" s="34" t="s">
        <v>259</v>
      </c>
      <c r="B110" s="34" t="s">
        <v>260</v>
      </c>
      <c r="C110" s="35" t="s">
        <v>70</v>
      </c>
      <c r="D110" s="56">
        <v>510165.94537671236</v>
      </c>
      <c r="E110" s="34" t="s">
        <v>307</v>
      </c>
      <c r="F110" s="36">
        <v>42360</v>
      </c>
      <c r="G110" s="34" t="s">
        <v>308</v>
      </c>
      <c r="H110" s="34" t="s">
        <v>73</v>
      </c>
      <c r="I110" s="34" t="s">
        <v>263</v>
      </c>
      <c r="J110" s="34" t="s">
        <v>264</v>
      </c>
      <c r="K110" s="34" t="s">
        <v>76</v>
      </c>
      <c r="L110" s="34"/>
      <c r="M110" s="34" t="s">
        <v>78</v>
      </c>
      <c r="N110" s="34"/>
      <c r="O110" s="37">
        <v>12000</v>
      </c>
      <c r="P110" s="34" t="s">
        <v>80</v>
      </c>
      <c r="Q110" s="56">
        <v>510165.94537671236</v>
      </c>
      <c r="R110" s="58">
        <v>22872.286583712761</v>
      </c>
      <c r="S110" s="59">
        <v>17908.407674692484</v>
      </c>
    </row>
    <row r="111" spans="1:19" x14ac:dyDescent="0.35">
      <c r="A111" s="34" t="s">
        <v>259</v>
      </c>
      <c r="B111" s="34" t="s">
        <v>260</v>
      </c>
      <c r="C111" s="35" t="s">
        <v>70</v>
      </c>
      <c r="D111" s="56">
        <v>510165.94537671236</v>
      </c>
      <c r="E111" s="34" t="s">
        <v>309</v>
      </c>
      <c r="F111" s="36">
        <v>42360</v>
      </c>
      <c r="G111" s="34" t="s">
        <v>310</v>
      </c>
      <c r="H111" s="34" t="s">
        <v>73</v>
      </c>
      <c r="I111" s="34" t="s">
        <v>263</v>
      </c>
      <c r="J111" s="34" t="s">
        <v>311</v>
      </c>
      <c r="K111" s="34" t="s">
        <v>76</v>
      </c>
      <c r="L111" s="34"/>
      <c r="M111" s="34" t="s">
        <v>78</v>
      </c>
      <c r="N111" s="34"/>
      <c r="O111" s="37">
        <v>12000</v>
      </c>
      <c r="P111" s="34" t="s">
        <v>80</v>
      </c>
      <c r="Q111" s="56">
        <v>510165.94537671236</v>
      </c>
      <c r="R111" s="58">
        <v>22872.286583712761</v>
      </c>
      <c r="S111" s="59">
        <v>17891.916784748923</v>
      </c>
    </row>
    <row r="112" spans="1:19" x14ac:dyDescent="0.35">
      <c r="A112" s="34" t="s">
        <v>259</v>
      </c>
      <c r="B112" s="34" t="s">
        <v>260</v>
      </c>
      <c r="C112" s="35" t="s">
        <v>70</v>
      </c>
      <c r="D112" s="56">
        <v>510165.94537671236</v>
      </c>
      <c r="E112" s="34" t="s">
        <v>312</v>
      </c>
      <c r="F112" s="34" t="s">
        <v>293</v>
      </c>
      <c r="G112" s="34" t="s">
        <v>313</v>
      </c>
      <c r="H112" s="34" t="s">
        <v>285</v>
      </c>
      <c r="I112" s="34" t="s">
        <v>263</v>
      </c>
      <c r="J112" s="34" t="s">
        <v>314</v>
      </c>
      <c r="K112" s="34" t="s">
        <v>76</v>
      </c>
      <c r="L112" s="34"/>
      <c r="M112" s="34" t="s">
        <v>78</v>
      </c>
      <c r="N112" s="34"/>
      <c r="O112" s="37">
        <v>12000</v>
      </c>
      <c r="P112" s="34" t="s">
        <v>80</v>
      </c>
      <c r="Q112" s="56">
        <v>510165.94537671236</v>
      </c>
      <c r="R112" s="58">
        <v>22912.559093839092</v>
      </c>
      <c r="S112" s="59">
        <v>17908.407674692484</v>
      </c>
    </row>
    <row r="113" spans="1:19" x14ac:dyDescent="0.35">
      <c r="A113" s="34" t="s">
        <v>259</v>
      </c>
      <c r="B113" s="34" t="s">
        <v>260</v>
      </c>
      <c r="C113" s="35" t="s">
        <v>70</v>
      </c>
      <c r="D113" s="56">
        <v>510165.94537671236</v>
      </c>
      <c r="E113" s="34" t="s">
        <v>315</v>
      </c>
      <c r="F113" s="34" t="s">
        <v>293</v>
      </c>
      <c r="G113" s="34" t="s">
        <v>316</v>
      </c>
      <c r="H113" s="34" t="s">
        <v>73</v>
      </c>
      <c r="I113" s="34" t="s">
        <v>263</v>
      </c>
      <c r="J113" s="34" t="s">
        <v>314</v>
      </c>
      <c r="K113" s="34" t="s">
        <v>76</v>
      </c>
      <c r="L113" s="34"/>
      <c r="M113" s="34" t="s">
        <v>78</v>
      </c>
      <c r="N113" s="34"/>
      <c r="O113" s="37">
        <v>12000</v>
      </c>
      <c r="P113" s="34" t="s">
        <v>80</v>
      </c>
      <c r="Q113" s="56">
        <v>510165.94537671236</v>
      </c>
      <c r="R113" s="58">
        <v>22912.559093839092</v>
      </c>
      <c r="S113" s="59">
        <v>17891.916784748923</v>
      </c>
    </row>
    <row r="114" spans="1:19" x14ac:dyDescent="0.35">
      <c r="A114" s="34" t="s">
        <v>259</v>
      </c>
      <c r="B114" s="34" t="s">
        <v>260</v>
      </c>
      <c r="C114" s="35" t="s">
        <v>70</v>
      </c>
      <c r="D114" s="56">
        <v>510165.94537671236</v>
      </c>
      <c r="E114" s="34" t="s">
        <v>317</v>
      </c>
      <c r="F114" s="34" t="s">
        <v>293</v>
      </c>
      <c r="G114" s="34" t="s">
        <v>318</v>
      </c>
      <c r="H114" s="34" t="s">
        <v>73</v>
      </c>
      <c r="I114" s="34" t="s">
        <v>263</v>
      </c>
      <c r="J114" s="34" t="s">
        <v>314</v>
      </c>
      <c r="K114" s="34" t="s">
        <v>76</v>
      </c>
      <c r="L114" s="34"/>
      <c r="M114" s="34" t="s">
        <v>78</v>
      </c>
      <c r="N114" s="34"/>
      <c r="O114" s="37">
        <v>12000</v>
      </c>
      <c r="P114" s="34" t="s">
        <v>80</v>
      </c>
      <c r="Q114" s="56">
        <v>510165.94537671236</v>
      </c>
      <c r="R114" s="58">
        <v>22912.559093839092</v>
      </c>
      <c r="S114" s="59">
        <v>17804.220784748919</v>
      </c>
    </row>
    <row r="115" spans="1:19" x14ac:dyDescent="0.35">
      <c r="A115" s="34" t="s">
        <v>259</v>
      </c>
      <c r="B115" s="34" t="s">
        <v>260</v>
      </c>
      <c r="C115" s="35" t="s">
        <v>70</v>
      </c>
      <c r="D115" s="56">
        <v>510165.94537671236</v>
      </c>
      <c r="E115" s="34" t="s">
        <v>319</v>
      </c>
      <c r="F115" s="34" t="s">
        <v>293</v>
      </c>
      <c r="G115" s="34" t="s">
        <v>320</v>
      </c>
      <c r="H115" s="34" t="s">
        <v>73</v>
      </c>
      <c r="I115" s="34" t="s">
        <v>263</v>
      </c>
      <c r="J115" s="34" t="s">
        <v>314</v>
      </c>
      <c r="K115" s="34" t="s">
        <v>76</v>
      </c>
      <c r="L115" s="34"/>
      <c r="M115" s="34" t="s">
        <v>78</v>
      </c>
      <c r="N115" s="34"/>
      <c r="O115" s="37">
        <v>12000</v>
      </c>
      <c r="P115" s="34" t="s">
        <v>80</v>
      </c>
      <c r="Q115" s="56">
        <v>510165.94537671236</v>
      </c>
      <c r="R115" s="58">
        <v>22912.559093839092</v>
      </c>
      <c r="S115" s="59">
        <v>17891.916784748923</v>
      </c>
    </row>
    <row r="116" spans="1:19" x14ac:dyDescent="0.35">
      <c r="A116" s="34" t="s">
        <v>259</v>
      </c>
      <c r="B116" s="34" t="s">
        <v>260</v>
      </c>
      <c r="C116" s="35" t="s">
        <v>70</v>
      </c>
      <c r="D116" s="56">
        <v>510165.94537671236</v>
      </c>
      <c r="E116" s="34" t="s">
        <v>321</v>
      </c>
      <c r="F116" s="34" t="s">
        <v>293</v>
      </c>
      <c r="G116" s="34" t="s">
        <v>322</v>
      </c>
      <c r="H116" s="34" t="s">
        <v>73</v>
      </c>
      <c r="I116" s="34" t="s">
        <v>263</v>
      </c>
      <c r="J116" s="34" t="s">
        <v>314</v>
      </c>
      <c r="K116" s="34" t="s">
        <v>76</v>
      </c>
      <c r="L116" s="34"/>
      <c r="M116" s="34" t="s">
        <v>78</v>
      </c>
      <c r="N116" s="34"/>
      <c r="O116" s="37">
        <v>12000</v>
      </c>
      <c r="P116" s="34" t="s">
        <v>80</v>
      </c>
      <c r="Q116" s="56">
        <v>510165.94537671236</v>
      </c>
      <c r="R116" s="58">
        <v>22912.559093839092</v>
      </c>
      <c r="S116" s="59">
        <v>17891.916784748923</v>
      </c>
    </row>
    <row r="117" spans="1:19" x14ac:dyDescent="0.35">
      <c r="A117" s="34" t="s">
        <v>85</v>
      </c>
      <c r="B117" s="34" t="s">
        <v>323</v>
      </c>
      <c r="C117" s="35" t="s">
        <v>87</v>
      </c>
      <c r="D117" s="56">
        <v>495866.70206088829</v>
      </c>
      <c r="E117" s="34" t="s">
        <v>324</v>
      </c>
      <c r="F117" s="36">
        <v>42180</v>
      </c>
      <c r="G117" s="34" t="s">
        <v>325</v>
      </c>
      <c r="H117" s="34" t="s">
        <v>90</v>
      </c>
      <c r="I117" s="34" t="s">
        <v>212</v>
      </c>
      <c r="J117" s="34" t="s">
        <v>144</v>
      </c>
      <c r="K117" s="34" t="s">
        <v>76</v>
      </c>
      <c r="L117" s="34" t="s">
        <v>93</v>
      </c>
      <c r="M117" s="34" t="s">
        <v>78</v>
      </c>
      <c r="N117" s="34" t="s">
        <v>94</v>
      </c>
      <c r="O117" s="37">
        <v>4800</v>
      </c>
      <c r="P117" s="34" t="s">
        <v>80</v>
      </c>
      <c r="Q117" s="56">
        <v>495866.70206088829</v>
      </c>
      <c r="R117" s="58">
        <v>20812.881311541692</v>
      </c>
      <c r="S117" s="59">
        <v>38569.162743705143</v>
      </c>
    </row>
    <row r="118" spans="1:19" x14ac:dyDescent="0.35">
      <c r="A118" s="34" t="s">
        <v>85</v>
      </c>
      <c r="B118" s="34" t="s">
        <v>323</v>
      </c>
      <c r="C118" s="35" t="s">
        <v>87</v>
      </c>
      <c r="D118" s="56">
        <v>495866.70206088829</v>
      </c>
      <c r="E118" s="34" t="s">
        <v>326</v>
      </c>
      <c r="F118" s="36">
        <v>42180</v>
      </c>
      <c r="G118" s="34" t="s">
        <v>327</v>
      </c>
      <c r="H118" s="34" t="s">
        <v>90</v>
      </c>
      <c r="I118" s="34" t="s">
        <v>97</v>
      </c>
      <c r="J118" s="34" t="s">
        <v>144</v>
      </c>
      <c r="K118" s="34" t="s">
        <v>76</v>
      </c>
      <c r="L118" s="34" t="s">
        <v>93</v>
      </c>
      <c r="M118" s="34" t="s">
        <v>78</v>
      </c>
      <c r="N118" s="34" t="s">
        <v>94</v>
      </c>
      <c r="O118" s="37">
        <v>4800</v>
      </c>
      <c r="P118" s="34" t="s">
        <v>80</v>
      </c>
      <c r="Q118" s="56">
        <v>495866.70206088829</v>
      </c>
      <c r="R118" s="58">
        <v>20812.881311541692</v>
      </c>
      <c r="S118" s="59">
        <v>38569.162743705143</v>
      </c>
    </row>
    <row r="119" spans="1:19" x14ac:dyDescent="0.35">
      <c r="A119" s="34" t="s">
        <v>85</v>
      </c>
      <c r="B119" s="34" t="s">
        <v>323</v>
      </c>
      <c r="C119" s="35" t="s">
        <v>87</v>
      </c>
      <c r="D119" s="56">
        <v>495866.70206088829</v>
      </c>
      <c r="E119" s="34" t="s">
        <v>328</v>
      </c>
      <c r="F119" s="36">
        <v>42180</v>
      </c>
      <c r="G119" s="34" t="s">
        <v>329</v>
      </c>
      <c r="H119" s="34" t="s">
        <v>90</v>
      </c>
      <c r="I119" s="34" t="s">
        <v>151</v>
      </c>
      <c r="J119" s="34" t="s">
        <v>144</v>
      </c>
      <c r="K119" s="34" t="s">
        <v>76</v>
      </c>
      <c r="L119" s="34" t="s">
        <v>93</v>
      </c>
      <c r="M119" s="34" t="s">
        <v>78</v>
      </c>
      <c r="N119" s="34" t="s">
        <v>94</v>
      </c>
      <c r="O119" s="37">
        <v>2400</v>
      </c>
      <c r="P119" s="34" t="s">
        <v>80</v>
      </c>
      <c r="Q119" s="56">
        <v>495866.70206088829</v>
      </c>
      <c r="R119" s="58">
        <v>16623.13714950527</v>
      </c>
      <c r="S119" s="59">
        <v>25995.636719031456</v>
      </c>
    </row>
    <row r="120" spans="1:19" x14ac:dyDescent="0.35">
      <c r="A120" s="34" t="s">
        <v>85</v>
      </c>
      <c r="B120" s="34" t="s">
        <v>323</v>
      </c>
      <c r="C120" s="35" t="s">
        <v>87</v>
      </c>
      <c r="D120" s="56">
        <v>495866.70206088829</v>
      </c>
      <c r="E120" s="34" t="s">
        <v>330</v>
      </c>
      <c r="F120" s="36">
        <v>42180</v>
      </c>
      <c r="G120" s="34" t="s">
        <v>331</v>
      </c>
      <c r="H120" s="34" t="s">
        <v>90</v>
      </c>
      <c r="I120" s="34" t="s">
        <v>151</v>
      </c>
      <c r="J120" s="34" t="s">
        <v>144</v>
      </c>
      <c r="K120" s="34" t="s">
        <v>76</v>
      </c>
      <c r="L120" s="34" t="s">
        <v>93</v>
      </c>
      <c r="M120" s="34" t="s">
        <v>78</v>
      </c>
      <c r="N120" s="34" t="s">
        <v>94</v>
      </c>
      <c r="O120" s="37">
        <v>2400</v>
      </c>
      <c r="P120" s="34" t="s">
        <v>80</v>
      </c>
      <c r="Q120" s="56">
        <v>495866.70206088829</v>
      </c>
      <c r="R120" s="58">
        <v>16623.13714950527</v>
      </c>
      <c r="S120" s="59">
        <v>25995.636719031456</v>
      </c>
    </row>
    <row r="121" spans="1:19" x14ac:dyDescent="0.35">
      <c r="A121" s="34" t="s">
        <v>85</v>
      </c>
      <c r="B121" s="34" t="s">
        <v>323</v>
      </c>
      <c r="C121" s="35" t="s">
        <v>87</v>
      </c>
      <c r="D121" s="56">
        <v>495866.70206088829</v>
      </c>
      <c r="E121" s="34" t="s">
        <v>684</v>
      </c>
      <c r="F121" s="36">
        <v>42180</v>
      </c>
      <c r="G121" s="34" t="s">
        <v>685</v>
      </c>
      <c r="H121" s="34" t="s">
        <v>90</v>
      </c>
      <c r="I121" s="34" t="s">
        <v>97</v>
      </c>
      <c r="J121" s="34" t="s">
        <v>144</v>
      </c>
      <c r="K121" s="34" t="s">
        <v>76</v>
      </c>
      <c r="L121" s="34" t="s">
        <v>93</v>
      </c>
      <c r="M121" s="34" t="s">
        <v>78</v>
      </c>
      <c r="N121" s="34" t="s">
        <v>94</v>
      </c>
      <c r="O121" s="37">
        <v>4800</v>
      </c>
      <c r="P121" s="34" t="s">
        <v>80</v>
      </c>
      <c r="Q121" s="56">
        <v>495866.70206088829</v>
      </c>
      <c r="R121" s="58">
        <v>20812.881311541692</v>
      </c>
      <c r="S121" s="59">
        <v>38569.162743705143</v>
      </c>
    </row>
    <row r="122" spans="1:19" x14ac:dyDescent="0.35">
      <c r="A122" s="34" t="s">
        <v>85</v>
      </c>
      <c r="B122" s="34" t="s">
        <v>323</v>
      </c>
      <c r="C122" s="35" t="s">
        <v>87</v>
      </c>
      <c r="D122" s="56">
        <v>495866.70206088829</v>
      </c>
      <c r="E122" s="34" t="s">
        <v>686</v>
      </c>
      <c r="F122" s="36">
        <v>42180</v>
      </c>
      <c r="G122" s="34" t="s">
        <v>687</v>
      </c>
      <c r="H122" s="34" t="s">
        <v>90</v>
      </c>
      <c r="I122" s="34" t="s">
        <v>688</v>
      </c>
      <c r="J122" s="34" t="s">
        <v>144</v>
      </c>
      <c r="K122" s="34" t="s">
        <v>76</v>
      </c>
      <c r="L122" s="34" t="s">
        <v>93</v>
      </c>
      <c r="M122" s="34" t="s">
        <v>78</v>
      </c>
      <c r="N122" s="34" t="s">
        <v>94</v>
      </c>
      <c r="O122" s="37">
        <v>4800</v>
      </c>
      <c r="P122" s="34" t="s">
        <v>80</v>
      </c>
      <c r="Q122" s="56">
        <v>495866.70206088829</v>
      </c>
      <c r="R122" s="58">
        <v>20812.881311541692</v>
      </c>
      <c r="S122" s="59">
        <v>38569.162743705143</v>
      </c>
    </row>
    <row r="123" spans="1:19" x14ac:dyDescent="0.35">
      <c r="A123" s="34" t="s">
        <v>85</v>
      </c>
      <c r="B123" s="34" t="s">
        <v>323</v>
      </c>
      <c r="C123" s="35" t="s">
        <v>87</v>
      </c>
      <c r="D123" s="56">
        <v>495866.70206088829</v>
      </c>
      <c r="E123" s="34" t="s">
        <v>689</v>
      </c>
      <c r="F123" s="36">
        <v>42180</v>
      </c>
      <c r="G123" s="34" t="s">
        <v>690</v>
      </c>
      <c r="H123" s="34" t="s">
        <v>90</v>
      </c>
      <c r="I123" s="34" t="s">
        <v>156</v>
      </c>
      <c r="J123" s="34" t="s">
        <v>144</v>
      </c>
      <c r="K123" s="34" t="s">
        <v>76</v>
      </c>
      <c r="L123" s="34" t="s">
        <v>93</v>
      </c>
      <c r="M123" s="34" t="s">
        <v>78</v>
      </c>
      <c r="N123" s="34" t="s">
        <v>94</v>
      </c>
      <c r="O123" s="37">
        <v>4800</v>
      </c>
      <c r="P123" s="34" t="s">
        <v>80</v>
      </c>
      <c r="Q123" s="56">
        <v>495866.70206088829</v>
      </c>
      <c r="R123" s="58">
        <v>20812.881311541692</v>
      </c>
      <c r="S123" s="59">
        <v>38569.162743705143</v>
      </c>
    </row>
    <row r="124" spans="1:19" x14ac:dyDescent="0.35">
      <c r="A124" s="34" t="s">
        <v>85</v>
      </c>
      <c r="B124" s="34" t="s">
        <v>323</v>
      </c>
      <c r="C124" s="35" t="s">
        <v>87</v>
      </c>
      <c r="D124" s="56">
        <v>495866.70206088829</v>
      </c>
      <c r="E124" s="34" t="s">
        <v>691</v>
      </c>
      <c r="F124" s="36">
        <v>42180</v>
      </c>
      <c r="G124" s="34" t="s">
        <v>692</v>
      </c>
      <c r="H124" s="34" t="s">
        <v>90</v>
      </c>
      <c r="I124" s="34" t="s">
        <v>200</v>
      </c>
      <c r="J124" s="34" t="s">
        <v>144</v>
      </c>
      <c r="K124" s="34" t="s">
        <v>76</v>
      </c>
      <c r="L124" s="34" t="s">
        <v>93</v>
      </c>
      <c r="M124" s="34" t="s">
        <v>78</v>
      </c>
      <c r="N124" s="34" t="s">
        <v>94</v>
      </c>
      <c r="O124" s="37">
        <v>4800</v>
      </c>
      <c r="P124" s="34" t="s">
        <v>80</v>
      </c>
      <c r="Q124" s="56">
        <v>495866.70206088829</v>
      </c>
      <c r="R124" s="58">
        <v>20813.752780564726</v>
      </c>
      <c r="S124" s="59">
        <v>38569.162743705143</v>
      </c>
    </row>
    <row r="125" spans="1:19" x14ac:dyDescent="0.35">
      <c r="A125" s="34" t="s">
        <v>259</v>
      </c>
      <c r="B125" s="34" t="s">
        <v>260</v>
      </c>
      <c r="C125" s="35" t="s">
        <v>70</v>
      </c>
      <c r="D125" s="56">
        <v>527519.99986301363</v>
      </c>
      <c r="E125" s="34" t="s">
        <v>332</v>
      </c>
      <c r="F125" s="36">
        <v>42430</v>
      </c>
      <c r="G125" s="34" t="s">
        <v>333</v>
      </c>
      <c r="H125" s="34" t="s">
        <v>73</v>
      </c>
      <c r="I125" s="34" t="s">
        <v>263</v>
      </c>
      <c r="J125" s="34" t="s">
        <v>334</v>
      </c>
      <c r="K125" s="34" t="s">
        <v>76</v>
      </c>
      <c r="L125" s="34"/>
      <c r="M125" s="34" t="s">
        <v>78</v>
      </c>
      <c r="N125" s="34"/>
      <c r="O125" s="37">
        <v>12000</v>
      </c>
      <c r="P125" s="34" t="s">
        <v>80</v>
      </c>
      <c r="Q125" s="56">
        <v>527519.99986301363</v>
      </c>
      <c r="R125" s="58">
        <v>23145.911361653587</v>
      </c>
      <c r="S125" s="59">
        <v>18007.147867187108</v>
      </c>
    </row>
    <row r="126" spans="1:19" x14ac:dyDescent="0.35">
      <c r="A126" s="34" t="s">
        <v>259</v>
      </c>
      <c r="B126" s="34" t="s">
        <v>260</v>
      </c>
      <c r="C126" s="35" t="s">
        <v>70</v>
      </c>
      <c r="D126" s="56">
        <v>527519.99986301363</v>
      </c>
      <c r="E126" s="34" t="s">
        <v>335</v>
      </c>
      <c r="F126" s="36">
        <v>42430</v>
      </c>
      <c r="G126" s="34" t="s">
        <v>336</v>
      </c>
      <c r="H126" s="34" t="s">
        <v>73</v>
      </c>
      <c r="I126" s="34" t="s">
        <v>263</v>
      </c>
      <c r="J126" s="34" t="s">
        <v>337</v>
      </c>
      <c r="K126" s="34" t="s">
        <v>76</v>
      </c>
      <c r="L126" s="34"/>
      <c r="M126" s="34" t="s">
        <v>78</v>
      </c>
      <c r="N126" s="34"/>
      <c r="O126" s="37">
        <v>12000</v>
      </c>
      <c r="P126" s="34" t="s">
        <v>80</v>
      </c>
      <c r="Q126" s="56">
        <v>527519.99986301363</v>
      </c>
      <c r="R126" s="58">
        <v>23145.911361653587</v>
      </c>
      <c r="S126" s="59">
        <v>18007.147867187108</v>
      </c>
    </row>
    <row r="127" spans="1:19" x14ac:dyDescent="0.35">
      <c r="A127" s="34" t="s">
        <v>259</v>
      </c>
      <c r="B127" s="34" t="s">
        <v>260</v>
      </c>
      <c r="C127" s="35" t="s">
        <v>70</v>
      </c>
      <c r="D127" s="56">
        <v>527542.52719178086</v>
      </c>
      <c r="E127" s="34" t="s">
        <v>338</v>
      </c>
      <c r="F127" s="36">
        <v>42429</v>
      </c>
      <c r="G127" s="34" t="s">
        <v>339</v>
      </c>
      <c r="H127" s="34" t="s">
        <v>73</v>
      </c>
      <c r="I127" s="34" t="s">
        <v>263</v>
      </c>
      <c r="J127" s="34" t="s">
        <v>340</v>
      </c>
      <c r="K127" s="34" t="s">
        <v>76</v>
      </c>
      <c r="L127" s="34"/>
      <c r="M127" s="34" t="s">
        <v>78</v>
      </c>
      <c r="N127" s="34"/>
      <c r="O127" s="37">
        <v>12000</v>
      </c>
      <c r="P127" s="34" t="s">
        <v>80</v>
      </c>
      <c r="Q127" s="56">
        <v>527542.52719178086</v>
      </c>
      <c r="R127" s="58">
        <v>23145.994562006803</v>
      </c>
      <c r="S127" s="59">
        <v>17991.843053867295</v>
      </c>
    </row>
    <row r="128" spans="1:19" x14ac:dyDescent="0.35">
      <c r="A128" s="34" t="s">
        <v>85</v>
      </c>
      <c r="B128" s="34" t="s">
        <v>341</v>
      </c>
      <c r="C128" s="35" t="s">
        <v>87</v>
      </c>
      <c r="D128" s="56">
        <v>552124.17637397256</v>
      </c>
      <c r="E128" s="34" t="s">
        <v>342</v>
      </c>
      <c r="F128" s="36">
        <v>42472</v>
      </c>
      <c r="G128" s="34" t="s">
        <v>343</v>
      </c>
      <c r="H128" s="34" t="s">
        <v>90</v>
      </c>
      <c r="I128" s="34" t="s">
        <v>91</v>
      </c>
      <c r="J128" s="34" t="s">
        <v>121</v>
      </c>
      <c r="K128" s="34" t="s">
        <v>76</v>
      </c>
      <c r="L128" s="34" t="s">
        <v>93</v>
      </c>
      <c r="M128" s="34" t="s">
        <v>78</v>
      </c>
      <c r="N128" s="34" t="s">
        <v>94</v>
      </c>
      <c r="O128" s="37">
        <v>6000</v>
      </c>
      <c r="P128" s="34" t="s">
        <v>80</v>
      </c>
      <c r="Q128" s="56">
        <v>552124.17637397256</v>
      </c>
      <c r="R128" s="58">
        <v>23589.778058597582</v>
      </c>
      <c r="S128" s="59">
        <v>43657.388477558226</v>
      </c>
    </row>
    <row r="129" spans="1:19" x14ac:dyDescent="0.35">
      <c r="A129" s="34" t="s">
        <v>344</v>
      </c>
      <c r="B129" s="34" t="s">
        <v>693</v>
      </c>
      <c r="C129" s="35" t="s">
        <v>87</v>
      </c>
      <c r="D129" s="56">
        <v>524723.02545663132</v>
      </c>
      <c r="E129" s="34" t="s">
        <v>694</v>
      </c>
      <c r="F129" s="36">
        <v>42180</v>
      </c>
      <c r="G129" s="34" t="s">
        <v>695</v>
      </c>
      <c r="H129" s="34" t="s">
        <v>90</v>
      </c>
      <c r="I129" s="34" t="s">
        <v>200</v>
      </c>
      <c r="J129" s="34" t="s">
        <v>144</v>
      </c>
      <c r="K129" s="34" t="s">
        <v>76</v>
      </c>
      <c r="L129" s="34"/>
      <c r="M129" s="34" t="s">
        <v>78</v>
      </c>
      <c r="N129" s="34"/>
      <c r="O129" s="37">
        <v>3600</v>
      </c>
      <c r="P129" s="34" t="s">
        <v>80</v>
      </c>
      <c r="Q129" s="56">
        <v>524723.02545663132</v>
      </c>
      <c r="R129" s="58">
        <v>25084.824233685886</v>
      </c>
      <c r="S129" s="59">
        <v>117965.96040879269</v>
      </c>
    </row>
    <row r="130" spans="1:19" x14ac:dyDescent="0.35">
      <c r="A130" s="34" t="s">
        <v>85</v>
      </c>
      <c r="B130" s="34" t="s">
        <v>345</v>
      </c>
      <c r="C130" s="35" t="s">
        <v>87</v>
      </c>
      <c r="D130" s="56">
        <v>557230.79916954879</v>
      </c>
      <c r="E130" s="34" t="s">
        <v>346</v>
      </c>
      <c r="F130" s="36">
        <v>42152</v>
      </c>
      <c r="G130" s="34" t="s">
        <v>347</v>
      </c>
      <c r="H130" s="34" t="s">
        <v>90</v>
      </c>
      <c r="I130" s="34" t="s">
        <v>91</v>
      </c>
      <c r="J130" s="34" t="s">
        <v>105</v>
      </c>
      <c r="K130" s="34" t="s">
        <v>76</v>
      </c>
      <c r="L130" s="34" t="s">
        <v>93</v>
      </c>
      <c r="M130" s="34" t="s">
        <v>78</v>
      </c>
      <c r="N130" s="34" t="s">
        <v>94</v>
      </c>
      <c r="O130" s="37">
        <v>6000</v>
      </c>
      <c r="P130" s="34" t="s">
        <v>80</v>
      </c>
      <c r="Q130" s="56">
        <v>557230.79916954879</v>
      </c>
      <c r="R130" s="58">
        <v>32386.100081219658</v>
      </c>
      <c r="S130" s="59">
        <v>51487.284026455083</v>
      </c>
    </row>
    <row r="131" spans="1:19" x14ac:dyDescent="0.35">
      <c r="A131" s="34" t="s">
        <v>85</v>
      </c>
      <c r="B131" s="34" t="s">
        <v>341</v>
      </c>
      <c r="C131" s="35" t="s">
        <v>87</v>
      </c>
      <c r="D131" s="56">
        <v>586542.55837534252</v>
      </c>
      <c r="E131" s="34" t="s">
        <v>348</v>
      </c>
      <c r="F131" s="36">
        <v>42339</v>
      </c>
      <c r="G131" s="34" t="s">
        <v>349</v>
      </c>
      <c r="H131" s="34" t="s">
        <v>90</v>
      </c>
      <c r="I131" s="34" t="s">
        <v>159</v>
      </c>
      <c r="J131" s="34" t="s">
        <v>350</v>
      </c>
      <c r="K131" s="34" t="s">
        <v>76</v>
      </c>
      <c r="L131" s="34" t="s">
        <v>93</v>
      </c>
      <c r="M131" s="34" t="s">
        <v>78</v>
      </c>
      <c r="N131" s="34" t="s">
        <v>94</v>
      </c>
      <c r="O131" s="37">
        <v>6000</v>
      </c>
      <c r="P131" s="34" t="s">
        <v>80</v>
      </c>
      <c r="Q131" s="56">
        <v>586542.55837534252</v>
      </c>
      <c r="R131" s="58">
        <v>23978.413170107262</v>
      </c>
      <c r="S131" s="59">
        <v>44650.352945626713</v>
      </c>
    </row>
    <row r="132" spans="1:19" x14ac:dyDescent="0.35">
      <c r="A132" s="34" t="s">
        <v>85</v>
      </c>
      <c r="B132" s="34" t="s">
        <v>345</v>
      </c>
      <c r="C132" s="35" t="s">
        <v>87</v>
      </c>
      <c r="D132" s="56">
        <v>638910.83405462489</v>
      </c>
      <c r="E132" s="34" t="s">
        <v>351</v>
      </c>
      <c r="F132" s="36">
        <v>42147</v>
      </c>
      <c r="G132" s="34" t="s">
        <v>352</v>
      </c>
      <c r="H132" s="34" t="s">
        <v>90</v>
      </c>
      <c r="I132" s="34" t="s">
        <v>97</v>
      </c>
      <c r="J132" s="34" t="s">
        <v>121</v>
      </c>
      <c r="K132" s="34" t="s">
        <v>76</v>
      </c>
      <c r="L132" s="34" t="s">
        <v>93</v>
      </c>
      <c r="M132" s="34" t="s">
        <v>78</v>
      </c>
      <c r="N132" s="34" t="s">
        <v>94</v>
      </c>
      <c r="O132" s="37">
        <v>3600</v>
      </c>
      <c r="P132" s="34" t="s">
        <v>80</v>
      </c>
      <c r="Q132" s="56">
        <v>638910.83405462489</v>
      </c>
      <c r="R132" s="58">
        <v>25974.023589482109</v>
      </c>
      <c r="S132" s="59">
        <v>38147.891013516994</v>
      </c>
    </row>
    <row r="133" spans="1:19" x14ac:dyDescent="0.35">
      <c r="A133" s="34" t="s">
        <v>85</v>
      </c>
      <c r="B133" s="34" t="s">
        <v>345</v>
      </c>
      <c r="C133" s="35" t="s">
        <v>87</v>
      </c>
      <c r="D133" s="56">
        <v>592070.11147910287</v>
      </c>
      <c r="E133" s="34" t="s">
        <v>353</v>
      </c>
      <c r="F133" s="36">
        <v>42147</v>
      </c>
      <c r="G133" s="34" t="s">
        <v>354</v>
      </c>
      <c r="H133" s="34" t="s">
        <v>90</v>
      </c>
      <c r="I133" s="34" t="s">
        <v>151</v>
      </c>
      <c r="J133" s="34" t="s">
        <v>121</v>
      </c>
      <c r="K133" s="34" t="s">
        <v>76</v>
      </c>
      <c r="L133" s="34" t="s">
        <v>93</v>
      </c>
      <c r="M133" s="34" t="s">
        <v>78</v>
      </c>
      <c r="N133" s="34" t="s">
        <v>94</v>
      </c>
      <c r="O133" s="37">
        <v>4800</v>
      </c>
      <c r="P133" s="34" t="s">
        <v>80</v>
      </c>
      <c r="Q133" s="56">
        <v>592070.11147910287</v>
      </c>
      <c r="R133" s="58">
        <v>29107.82854002589</v>
      </c>
      <c r="S133" s="59">
        <v>44695.762280980016</v>
      </c>
    </row>
    <row r="134" spans="1:19" x14ac:dyDescent="0.35">
      <c r="A134" s="34" t="s">
        <v>85</v>
      </c>
      <c r="B134" s="34" t="s">
        <v>345</v>
      </c>
      <c r="C134" s="35" t="s">
        <v>87</v>
      </c>
      <c r="D134" s="56">
        <v>589025.54173780046</v>
      </c>
      <c r="E134" s="34" t="s">
        <v>355</v>
      </c>
      <c r="F134" s="36">
        <v>42147</v>
      </c>
      <c r="G134" s="34" t="s">
        <v>356</v>
      </c>
      <c r="H134" s="34" t="s">
        <v>90</v>
      </c>
      <c r="I134" s="34" t="s">
        <v>357</v>
      </c>
      <c r="J134" s="34" t="s">
        <v>358</v>
      </c>
      <c r="K134" s="34" t="s">
        <v>76</v>
      </c>
      <c r="L134" s="34" t="s">
        <v>93</v>
      </c>
      <c r="M134" s="34" t="s">
        <v>78</v>
      </c>
      <c r="N134" s="34" t="s">
        <v>94</v>
      </c>
      <c r="O134" s="37">
        <v>3600</v>
      </c>
      <c r="P134" s="34" t="s">
        <v>80</v>
      </c>
      <c r="Q134" s="56">
        <v>589025.54173780046</v>
      </c>
      <c r="R134" s="58">
        <v>25320.300749727725</v>
      </c>
      <c r="S134" s="59">
        <v>37244.888533695674</v>
      </c>
    </row>
    <row r="135" spans="1:19" x14ac:dyDescent="0.35">
      <c r="A135" s="34" t="s">
        <v>85</v>
      </c>
      <c r="B135" s="34" t="s">
        <v>323</v>
      </c>
      <c r="C135" s="35" t="s">
        <v>87</v>
      </c>
      <c r="D135" s="56">
        <v>599007.81869863009</v>
      </c>
      <c r="E135" s="34" t="s">
        <v>359</v>
      </c>
      <c r="F135" s="36">
        <v>42339</v>
      </c>
      <c r="G135" s="34" t="s">
        <v>360</v>
      </c>
      <c r="H135" s="34" t="s">
        <v>90</v>
      </c>
      <c r="I135" s="34" t="s">
        <v>361</v>
      </c>
      <c r="J135" s="34" t="s">
        <v>92</v>
      </c>
      <c r="K135" s="34" t="s">
        <v>76</v>
      </c>
      <c r="L135" s="34" t="s">
        <v>93</v>
      </c>
      <c r="M135" s="34" t="s">
        <v>78</v>
      </c>
      <c r="N135" s="34" t="s">
        <v>94</v>
      </c>
      <c r="O135" s="37">
        <v>4800</v>
      </c>
      <c r="P135" s="34" t="s">
        <v>80</v>
      </c>
      <c r="Q135" s="56">
        <v>599007.81869863009</v>
      </c>
      <c r="R135" s="58">
        <v>22160.181069649152</v>
      </c>
      <c r="S135" s="59">
        <v>40196.076389099653</v>
      </c>
    </row>
    <row r="136" spans="1:19" x14ac:dyDescent="0.35">
      <c r="A136" s="34" t="s">
        <v>85</v>
      </c>
      <c r="B136" s="34" t="s">
        <v>323</v>
      </c>
      <c r="C136" s="35" t="s">
        <v>87</v>
      </c>
      <c r="D136" s="56">
        <v>606741.44924657536</v>
      </c>
      <c r="E136" s="34" t="s">
        <v>362</v>
      </c>
      <c r="F136" s="36">
        <v>42339</v>
      </c>
      <c r="G136" s="34" t="s">
        <v>363</v>
      </c>
      <c r="H136" s="34" t="s">
        <v>90</v>
      </c>
      <c r="I136" s="34" t="s">
        <v>361</v>
      </c>
      <c r="J136" s="34" t="s">
        <v>92</v>
      </c>
      <c r="K136" s="34" t="s">
        <v>76</v>
      </c>
      <c r="L136" s="34" t="s">
        <v>93</v>
      </c>
      <c r="M136" s="34" t="s">
        <v>78</v>
      </c>
      <c r="N136" s="34" t="s">
        <v>94</v>
      </c>
      <c r="O136" s="37">
        <v>4800</v>
      </c>
      <c r="P136" s="34" t="s">
        <v>80</v>
      </c>
      <c r="Q136" s="56">
        <v>606741.44924657536</v>
      </c>
      <c r="R136" s="58">
        <v>22271.008730652018</v>
      </c>
      <c r="S136" s="59">
        <v>40334.588951034391</v>
      </c>
    </row>
    <row r="137" spans="1:19" x14ac:dyDescent="0.35">
      <c r="A137" s="34" t="s">
        <v>85</v>
      </c>
      <c r="B137" s="34" t="s">
        <v>364</v>
      </c>
      <c r="C137" s="35" t="s">
        <v>87</v>
      </c>
      <c r="D137" s="56">
        <v>610788.32089863007</v>
      </c>
      <c r="E137" s="34" t="s">
        <v>365</v>
      </c>
      <c r="F137" s="36">
        <v>42339</v>
      </c>
      <c r="G137" s="34" t="s">
        <v>366</v>
      </c>
      <c r="H137" s="34" t="s">
        <v>90</v>
      </c>
      <c r="I137" s="34" t="s">
        <v>367</v>
      </c>
      <c r="J137" s="34" t="s">
        <v>92</v>
      </c>
      <c r="K137" s="34" t="s">
        <v>76</v>
      </c>
      <c r="L137" s="34" t="s">
        <v>93</v>
      </c>
      <c r="M137" s="34" t="s">
        <v>78</v>
      </c>
      <c r="N137" s="34" t="s">
        <v>94</v>
      </c>
      <c r="O137" s="37">
        <v>7200</v>
      </c>
      <c r="P137" s="34" t="s">
        <v>80</v>
      </c>
      <c r="Q137" s="56">
        <v>610788.32089863007</v>
      </c>
      <c r="R137" s="58">
        <v>26573.018291654927</v>
      </c>
      <c r="S137" s="59">
        <v>52926.90641637495</v>
      </c>
    </row>
    <row r="138" spans="1:19" x14ac:dyDescent="0.35">
      <c r="A138" s="34" t="s">
        <v>85</v>
      </c>
      <c r="B138" s="34" t="s">
        <v>345</v>
      </c>
      <c r="C138" s="35" t="s">
        <v>87</v>
      </c>
      <c r="D138" s="56">
        <v>632490.76619779272</v>
      </c>
      <c r="E138" s="34" t="s">
        <v>696</v>
      </c>
      <c r="F138" s="36">
        <v>42180</v>
      </c>
      <c r="G138" s="34" t="s">
        <v>697</v>
      </c>
      <c r="H138" s="34" t="s">
        <v>90</v>
      </c>
      <c r="I138" s="34" t="s">
        <v>698</v>
      </c>
      <c r="J138" s="34" t="s">
        <v>144</v>
      </c>
      <c r="K138" s="34" t="s">
        <v>76</v>
      </c>
      <c r="L138" s="34" t="s">
        <v>93</v>
      </c>
      <c r="M138" s="34" t="s">
        <v>78</v>
      </c>
      <c r="N138" s="34" t="s">
        <v>94</v>
      </c>
      <c r="O138" s="37">
        <v>3000</v>
      </c>
      <c r="P138" s="34" t="s">
        <v>80</v>
      </c>
      <c r="Q138" s="56">
        <v>632490.76619779272</v>
      </c>
      <c r="R138" s="58">
        <v>19617.15214346322</v>
      </c>
      <c r="S138" s="59">
        <v>34289.01010697012</v>
      </c>
    </row>
    <row r="139" spans="1:19" x14ac:dyDescent="0.35">
      <c r="A139" s="34" t="s">
        <v>85</v>
      </c>
      <c r="B139" s="34" t="s">
        <v>323</v>
      </c>
      <c r="C139" s="35" t="s">
        <v>87</v>
      </c>
      <c r="D139" s="56">
        <v>678833.20907671226</v>
      </c>
      <c r="E139" s="34" t="s">
        <v>368</v>
      </c>
      <c r="F139" s="36">
        <v>42424</v>
      </c>
      <c r="G139" s="34" t="s">
        <v>369</v>
      </c>
      <c r="H139" s="34" t="s">
        <v>90</v>
      </c>
      <c r="I139" s="34" t="s">
        <v>151</v>
      </c>
      <c r="J139" s="34" t="s">
        <v>192</v>
      </c>
      <c r="K139" s="34" t="s">
        <v>76</v>
      </c>
      <c r="L139" s="34" t="s">
        <v>93</v>
      </c>
      <c r="M139" s="34" t="s">
        <v>78</v>
      </c>
      <c r="N139" s="34" t="s">
        <v>94</v>
      </c>
      <c r="O139" s="37">
        <v>4800</v>
      </c>
      <c r="P139" s="34" t="s">
        <v>80</v>
      </c>
      <c r="Q139" s="56">
        <v>678833.20907671226</v>
      </c>
      <c r="R139" s="58">
        <v>23603.904999083457</v>
      </c>
      <c r="S139" s="59">
        <v>41421.005771362674</v>
      </c>
    </row>
    <row r="140" spans="1:19" x14ac:dyDescent="0.35">
      <c r="A140" s="34" t="s">
        <v>85</v>
      </c>
      <c r="B140" s="34" t="s">
        <v>345</v>
      </c>
      <c r="C140" s="35" t="s">
        <v>87</v>
      </c>
      <c r="D140" s="56">
        <v>642143.99790691445</v>
      </c>
      <c r="E140" s="34" t="s">
        <v>370</v>
      </c>
      <c r="F140" s="36">
        <v>42186</v>
      </c>
      <c r="G140" s="34" t="s">
        <v>371</v>
      </c>
      <c r="H140" s="34" t="s">
        <v>90</v>
      </c>
      <c r="I140" s="34" t="s">
        <v>91</v>
      </c>
      <c r="J140" s="34" t="s">
        <v>92</v>
      </c>
      <c r="K140" s="34" t="s">
        <v>76</v>
      </c>
      <c r="L140" s="34" t="s">
        <v>93</v>
      </c>
      <c r="M140" s="34" t="s">
        <v>78</v>
      </c>
      <c r="N140" s="34" t="s">
        <v>94</v>
      </c>
      <c r="O140" s="37">
        <v>4800</v>
      </c>
      <c r="P140" s="34" t="s">
        <v>80</v>
      </c>
      <c r="Q140" s="56">
        <v>642143.99790691445</v>
      </c>
      <c r="R140" s="58">
        <v>29872.501709450531</v>
      </c>
      <c r="S140" s="59">
        <v>45468.916016528121</v>
      </c>
    </row>
    <row r="141" spans="1:19" x14ac:dyDescent="0.35">
      <c r="A141" s="34" t="s">
        <v>85</v>
      </c>
      <c r="B141" s="34" t="s">
        <v>323</v>
      </c>
      <c r="C141" s="35" t="s">
        <v>87</v>
      </c>
      <c r="D141" s="56">
        <v>682215.57847260276</v>
      </c>
      <c r="E141" s="34" t="s">
        <v>372</v>
      </c>
      <c r="F141" s="36">
        <v>42459</v>
      </c>
      <c r="G141" s="34" t="s">
        <v>373</v>
      </c>
      <c r="H141" s="34" t="s">
        <v>374</v>
      </c>
      <c r="I141" s="34" t="s">
        <v>375</v>
      </c>
      <c r="J141" s="34" t="s">
        <v>376</v>
      </c>
      <c r="K141" s="34" t="s">
        <v>76</v>
      </c>
      <c r="L141" s="34" t="s">
        <v>93</v>
      </c>
      <c r="M141" s="34" t="s">
        <v>78</v>
      </c>
      <c r="N141" s="34" t="s">
        <v>94</v>
      </c>
      <c r="O141" s="37">
        <v>1800</v>
      </c>
      <c r="P141" s="34" t="s">
        <v>80</v>
      </c>
      <c r="Q141" s="56">
        <v>682215.57847260276</v>
      </c>
      <c r="R141" s="58">
        <v>18316.637064310813</v>
      </c>
      <c r="S141" s="59">
        <v>25862.284606307079</v>
      </c>
    </row>
    <row r="142" spans="1:19" x14ac:dyDescent="0.35">
      <c r="A142" s="34" t="s">
        <v>85</v>
      </c>
      <c r="B142" s="34" t="s">
        <v>323</v>
      </c>
      <c r="C142" s="35" t="s">
        <v>87</v>
      </c>
      <c r="D142" s="56">
        <v>687373.15762191778</v>
      </c>
      <c r="E142" s="34" t="s">
        <v>377</v>
      </c>
      <c r="F142" s="36">
        <v>42447</v>
      </c>
      <c r="G142" s="34" t="s">
        <v>378</v>
      </c>
      <c r="H142" s="34" t="s">
        <v>90</v>
      </c>
      <c r="I142" s="34" t="s">
        <v>91</v>
      </c>
      <c r="J142" s="34" t="s">
        <v>379</v>
      </c>
      <c r="K142" s="34" t="s">
        <v>76</v>
      </c>
      <c r="L142" s="34" t="s">
        <v>93</v>
      </c>
      <c r="M142" s="34" t="s">
        <v>78</v>
      </c>
      <c r="N142" s="34" t="s">
        <v>94</v>
      </c>
      <c r="O142" s="37">
        <v>6000</v>
      </c>
      <c r="P142" s="34" t="s">
        <v>80</v>
      </c>
      <c r="Q142" s="56">
        <v>687373.15762191778</v>
      </c>
      <c r="R142" s="58">
        <v>25885.869604978499</v>
      </c>
      <c r="S142" s="59">
        <v>47801.11127964039</v>
      </c>
    </row>
    <row r="143" spans="1:19" x14ac:dyDescent="0.35">
      <c r="A143" s="34" t="s">
        <v>85</v>
      </c>
      <c r="B143" s="34" t="s">
        <v>323</v>
      </c>
      <c r="C143" s="35" t="s">
        <v>87</v>
      </c>
      <c r="D143" s="56">
        <v>692617.52594383562</v>
      </c>
      <c r="E143" s="34" t="s">
        <v>380</v>
      </c>
      <c r="F143" s="36">
        <v>42426</v>
      </c>
      <c r="G143" s="34" t="s">
        <v>381</v>
      </c>
      <c r="H143" s="34" t="s">
        <v>90</v>
      </c>
      <c r="I143" s="34" t="s">
        <v>382</v>
      </c>
      <c r="J143" s="34" t="s">
        <v>92</v>
      </c>
      <c r="K143" s="34" t="s">
        <v>76</v>
      </c>
      <c r="L143" s="34" t="s">
        <v>93</v>
      </c>
      <c r="M143" s="34" t="s">
        <v>78</v>
      </c>
      <c r="N143" s="34" t="s">
        <v>94</v>
      </c>
      <c r="O143" s="37">
        <v>600</v>
      </c>
      <c r="P143" s="34" t="s">
        <v>80</v>
      </c>
      <c r="Q143" s="56">
        <v>692617.52594383562</v>
      </c>
      <c r="R143" s="58">
        <v>16322.341533578787</v>
      </c>
      <c r="S143" s="59">
        <v>20000.745982830864</v>
      </c>
    </row>
    <row r="144" spans="1:19" x14ac:dyDescent="0.35">
      <c r="A144" s="34" t="s">
        <v>85</v>
      </c>
      <c r="B144" s="34" t="s">
        <v>323</v>
      </c>
      <c r="C144" s="35" t="s">
        <v>87</v>
      </c>
      <c r="D144" s="56">
        <v>692617.52594383562</v>
      </c>
      <c r="E144" s="34" t="s">
        <v>383</v>
      </c>
      <c r="F144" s="36">
        <v>42416</v>
      </c>
      <c r="G144" s="34" t="s">
        <v>384</v>
      </c>
      <c r="H144" s="34" t="s">
        <v>90</v>
      </c>
      <c r="I144" s="34" t="s">
        <v>382</v>
      </c>
      <c r="J144" s="34" t="s">
        <v>92</v>
      </c>
      <c r="K144" s="34" t="s">
        <v>76</v>
      </c>
      <c r="L144" s="34" t="s">
        <v>93</v>
      </c>
      <c r="M144" s="34" t="s">
        <v>78</v>
      </c>
      <c r="N144" s="34" t="s">
        <v>94</v>
      </c>
      <c r="O144" s="37">
        <v>3600</v>
      </c>
      <c r="P144" s="34" t="s">
        <v>80</v>
      </c>
      <c r="Q144" s="56">
        <v>692617.52594383562</v>
      </c>
      <c r="R144" s="58">
        <v>21662.199250349498</v>
      </c>
      <c r="S144" s="59">
        <v>35412.061051268502</v>
      </c>
    </row>
    <row r="145" spans="1:19" x14ac:dyDescent="0.35">
      <c r="A145" s="34" t="s">
        <v>85</v>
      </c>
      <c r="B145" s="34" t="s">
        <v>323</v>
      </c>
      <c r="C145" s="35" t="s">
        <v>87</v>
      </c>
      <c r="D145" s="56">
        <v>692617.52594383562</v>
      </c>
      <c r="E145" s="34" t="s">
        <v>385</v>
      </c>
      <c r="F145" s="36">
        <v>42426</v>
      </c>
      <c r="G145" s="34" t="s">
        <v>386</v>
      </c>
      <c r="H145" s="34" t="s">
        <v>90</v>
      </c>
      <c r="I145" s="34" t="s">
        <v>382</v>
      </c>
      <c r="J145" s="34" t="s">
        <v>92</v>
      </c>
      <c r="K145" s="34" t="s">
        <v>76</v>
      </c>
      <c r="L145" s="34" t="s">
        <v>93</v>
      </c>
      <c r="M145" s="34" t="s">
        <v>78</v>
      </c>
      <c r="N145" s="34" t="s">
        <v>94</v>
      </c>
      <c r="O145" s="37">
        <v>3600</v>
      </c>
      <c r="P145" s="34" t="s">
        <v>80</v>
      </c>
      <c r="Q145" s="56">
        <v>692617.52594383562</v>
      </c>
      <c r="R145" s="58">
        <v>21667.464763899508</v>
      </c>
      <c r="S145" s="59">
        <v>35406.995982830864</v>
      </c>
    </row>
    <row r="146" spans="1:19" x14ac:dyDescent="0.35">
      <c r="A146" s="34" t="s">
        <v>85</v>
      </c>
      <c r="B146" s="34" t="s">
        <v>323</v>
      </c>
      <c r="C146" s="35" t="s">
        <v>87</v>
      </c>
      <c r="D146" s="56">
        <v>697547.21021095884</v>
      </c>
      <c r="E146" s="34" t="s">
        <v>387</v>
      </c>
      <c r="F146" s="36">
        <v>42447</v>
      </c>
      <c r="G146" s="34" t="s">
        <v>388</v>
      </c>
      <c r="H146" s="34" t="s">
        <v>90</v>
      </c>
      <c r="I146" s="34" t="s">
        <v>151</v>
      </c>
      <c r="J146" s="34" t="s">
        <v>92</v>
      </c>
      <c r="K146" s="34" t="s">
        <v>76</v>
      </c>
      <c r="L146" s="34" t="s">
        <v>93</v>
      </c>
      <c r="M146" s="34" t="s">
        <v>78</v>
      </c>
      <c r="N146" s="34" t="s">
        <v>94</v>
      </c>
      <c r="O146" s="37">
        <v>3000</v>
      </c>
      <c r="P146" s="34" t="s">
        <v>80</v>
      </c>
      <c r="Q146" s="56">
        <v>697547.21021095884</v>
      </c>
      <c r="R146" s="58">
        <v>20679.351482143458</v>
      </c>
      <c r="S146" s="59">
        <v>32366.718570289901</v>
      </c>
    </row>
    <row r="147" spans="1:19" x14ac:dyDescent="0.35">
      <c r="A147" s="34" t="s">
        <v>85</v>
      </c>
      <c r="B147" s="34" t="s">
        <v>323</v>
      </c>
      <c r="C147" s="35" t="s">
        <v>87</v>
      </c>
      <c r="D147" s="56">
        <v>715283.0592342465</v>
      </c>
      <c r="E147" s="34" t="s">
        <v>389</v>
      </c>
      <c r="F147" s="36">
        <v>42381</v>
      </c>
      <c r="G147" s="34" t="s">
        <v>390</v>
      </c>
      <c r="H147" s="34" t="s">
        <v>90</v>
      </c>
      <c r="I147" s="34" t="s">
        <v>159</v>
      </c>
      <c r="J147" s="34" t="s">
        <v>221</v>
      </c>
      <c r="K147" s="34" t="s">
        <v>76</v>
      </c>
      <c r="L147" s="34" t="s">
        <v>93</v>
      </c>
      <c r="M147" s="34" t="s">
        <v>78</v>
      </c>
      <c r="N147" s="34" t="s">
        <v>94</v>
      </c>
      <c r="O147" s="37">
        <v>3000</v>
      </c>
      <c r="P147" s="34" t="s">
        <v>80</v>
      </c>
      <c r="Q147" s="56">
        <v>715283.0592342465</v>
      </c>
      <c r="R147" s="58">
        <v>20908.622442548494</v>
      </c>
      <c r="S147" s="59">
        <v>32669.921706986133</v>
      </c>
    </row>
    <row r="148" spans="1:19" x14ac:dyDescent="0.35">
      <c r="A148" s="34" t="s">
        <v>85</v>
      </c>
      <c r="B148" s="34" t="s">
        <v>323</v>
      </c>
      <c r="C148" s="35" t="s">
        <v>87</v>
      </c>
      <c r="D148" s="56">
        <v>716267.87971369864</v>
      </c>
      <c r="E148" s="34" t="s">
        <v>391</v>
      </c>
      <c r="F148" s="36">
        <v>42381</v>
      </c>
      <c r="G148" s="34" t="s">
        <v>392</v>
      </c>
      <c r="H148" s="34" t="s">
        <v>90</v>
      </c>
      <c r="I148" s="34" t="s">
        <v>393</v>
      </c>
      <c r="J148" s="34" t="s">
        <v>231</v>
      </c>
      <c r="K148" s="34" t="s">
        <v>76</v>
      </c>
      <c r="L148" s="34" t="s">
        <v>93</v>
      </c>
      <c r="M148" s="34" t="s">
        <v>78</v>
      </c>
      <c r="N148" s="34" t="s">
        <v>94</v>
      </c>
      <c r="O148" s="37">
        <v>3000</v>
      </c>
      <c r="P148" s="34" t="s">
        <v>80</v>
      </c>
      <c r="Q148" s="56">
        <v>716267.87971369864</v>
      </c>
      <c r="R148" s="58">
        <v>20922.941067058637</v>
      </c>
      <c r="S148" s="59">
        <v>32686.522686219796</v>
      </c>
    </row>
    <row r="149" spans="1:19" x14ac:dyDescent="0.35">
      <c r="A149" s="34" t="s">
        <v>85</v>
      </c>
      <c r="B149" s="34" t="s">
        <v>394</v>
      </c>
      <c r="C149" s="35" t="s">
        <v>87</v>
      </c>
      <c r="D149" s="56">
        <v>716806.7546849316</v>
      </c>
      <c r="E149" s="34" t="s">
        <v>395</v>
      </c>
      <c r="F149" s="36">
        <v>42395</v>
      </c>
      <c r="G149" s="34" t="s">
        <v>396</v>
      </c>
      <c r="H149" s="34" t="s">
        <v>73</v>
      </c>
      <c r="I149" s="34" t="s">
        <v>397</v>
      </c>
      <c r="J149" s="34" t="s">
        <v>92</v>
      </c>
      <c r="K149" s="34" t="s">
        <v>76</v>
      </c>
      <c r="L149" s="34" t="s">
        <v>93</v>
      </c>
      <c r="M149" s="34" t="s">
        <v>78</v>
      </c>
      <c r="N149" s="34" t="s">
        <v>94</v>
      </c>
      <c r="O149" s="37">
        <v>4800</v>
      </c>
      <c r="P149" s="34" t="s">
        <v>80</v>
      </c>
      <c r="Q149" s="56">
        <v>716806.7546849316</v>
      </c>
      <c r="R149" s="58">
        <v>24136.52378851562</v>
      </c>
      <c r="S149" s="59">
        <v>42073.614826025136</v>
      </c>
    </row>
    <row r="150" spans="1:19" x14ac:dyDescent="0.35">
      <c r="A150" s="34" t="s">
        <v>85</v>
      </c>
      <c r="B150" s="34" t="s">
        <v>345</v>
      </c>
      <c r="C150" s="35" t="s">
        <v>87</v>
      </c>
      <c r="D150" s="56">
        <v>743731.68352465751</v>
      </c>
      <c r="E150" s="34" t="s">
        <v>398</v>
      </c>
      <c r="F150" s="36">
        <v>42334</v>
      </c>
      <c r="G150" s="34" t="s">
        <v>399</v>
      </c>
      <c r="H150" s="34" t="s">
        <v>90</v>
      </c>
      <c r="I150" s="34" t="s">
        <v>91</v>
      </c>
      <c r="J150" s="34" t="s">
        <v>92</v>
      </c>
      <c r="K150" s="34" t="s">
        <v>76</v>
      </c>
      <c r="L150" s="34" t="s">
        <v>93</v>
      </c>
      <c r="M150" s="34" t="s">
        <v>78</v>
      </c>
      <c r="N150" s="34" t="s">
        <v>94</v>
      </c>
      <c r="O150" s="37">
        <v>4800</v>
      </c>
      <c r="P150" s="34" t="s">
        <v>80</v>
      </c>
      <c r="Q150" s="56">
        <v>743731.68352465751</v>
      </c>
      <c r="R150" s="58">
        <v>31387.348304565738</v>
      </c>
      <c r="S150" s="59">
        <v>47135.374778732024</v>
      </c>
    </row>
    <row r="151" spans="1:19" x14ac:dyDescent="0.35">
      <c r="A151" s="34" t="s">
        <v>85</v>
      </c>
      <c r="B151" s="34" t="s">
        <v>323</v>
      </c>
      <c r="C151" s="35" t="s">
        <v>87</v>
      </c>
      <c r="D151" s="56">
        <v>772111.96710273973</v>
      </c>
      <c r="E151" s="34" t="s">
        <v>400</v>
      </c>
      <c r="F151" s="36">
        <v>42459</v>
      </c>
      <c r="G151" s="34" t="s">
        <v>401</v>
      </c>
      <c r="H151" s="34" t="s">
        <v>90</v>
      </c>
      <c r="I151" s="34" t="s">
        <v>91</v>
      </c>
      <c r="J151" s="34" t="s">
        <v>92</v>
      </c>
      <c r="K151" s="34" t="s">
        <v>76</v>
      </c>
      <c r="L151" s="34" t="s">
        <v>93</v>
      </c>
      <c r="M151" s="34" t="s">
        <v>78</v>
      </c>
      <c r="N151" s="34" t="s">
        <v>94</v>
      </c>
      <c r="O151" s="37">
        <v>6000</v>
      </c>
      <c r="P151" s="34" t="s">
        <v>80</v>
      </c>
      <c r="Q151" s="56">
        <v>772111.96710273973</v>
      </c>
      <c r="R151" s="58">
        <v>27131.089210390674</v>
      </c>
      <c r="S151" s="59">
        <v>49305.525065554837</v>
      </c>
    </row>
    <row r="152" spans="1:19" x14ac:dyDescent="0.35">
      <c r="A152" s="34" t="s">
        <v>85</v>
      </c>
      <c r="B152" s="34" t="s">
        <v>323</v>
      </c>
      <c r="C152" s="35" t="s">
        <v>87</v>
      </c>
      <c r="D152" s="56">
        <v>772111.96710273973</v>
      </c>
      <c r="E152" s="34" t="s">
        <v>402</v>
      </c>
      <c r="F152" s="36">
        <v>42432</v>
      </c>
      <c r="G152" s="34" t="s">
        <v>403</v>
      </c>
      <c r="H152" s="34" t="s">
        <v>90</v>
      </c>
      <c r="I152" s="34" t="s">
        <v>91</v>
      </c>
      <c r="J152" s="34" t="s">
        <v>404</v>
      </c>
      <c r="K152" s="34" t="s">
        <v>76</v>
      </c>
      <c r="L152" s="34" t="s">
        <v>93</v>
      </c>
      <c r="M152" s="34" t="s">
        <v>78</v>
      </c>
      <c r="N152" s="34" t="s">
        <v>94</v>
      </c>
      <c r="O152" s="37">
        <v>6000</v>
      </c>
      <c r="P152" s="34" t="s">
        <v>80</v>
      </c>
      <c r="Q152" s="56">
        <v>772111.96710273973</v>
      </c>
      <c r="R152" s="58">
        <v>27107.394399415629</v>
      </c>
      <c r="S152" s="59">
        <v>49328.317873524225</v>
      </c>
    </row>
    <row r="153" spans="1:19" x14ac:dyDescent="0.35">
      <c r="A153" s="34" t="s">
        <v>85</v>
      </c>
      <c r="B153" s="34" t="s">
        <v>323</v>
      </c>
      <c r="C153" s="35" t="s">
        <v>87</v>
      </c>
      <c r="D153" s="56">
        <v>772111.96710273973</v>
      </c>
      <c r="E153" s="34" t="s">
        <v>405</v>
      </c>
      <c r="F153" s="36">
        <v>42432</v>
      </c>
      <c r="G153" s="34" t="s">
        <v>406</v>
      </c>
      <c r="H153" s="34" t="s">
        <v>90</v>
      </c>
      <c r="I153" s="34" t="s">
        <v>91</v>
      </c>
      <c r="J153" s="34" t="s">
        <v>404</v>
      </c>
      <c r="K153" s="34" t="s">
        <v>76</v>
      </c>
      <c r="L153" s="34" t="s">
        <v>93</v>
      </c>
      <c r="M153" s="34" t="s">
        <v>78</v>
      </c>
      <c r="N153" s="34" t="s">
        <v>94</v>
      </c>
      <c r="O153" s="37">
        <v>6000</v>
      </c>
      <c r="P153" s="34" t="s">
        <v>80</v>
      </c>
      <c r="Q153" s="56">
        <v>772111.96710273973</v>
      </c>
      <c r="R153" s="58">
        <v>27107.394399415629</v>
      </c>
      <c r="S153" s="59">
        <v>49328.317873524225</v>
      </c>
    </row>
    <row r="154" spans="1:19" x14ac:dyDescent="0.35">
      <c r="A154" s="34" t="s">
        <v>85</v>
      </c>
      <c r="B154" s="34" t="s">
        <v>323</v>
      </c>
      <c r="C154" s="35" t="s">
        <v>87</v>
      </c>
      <c r="D154" s="56">
        <v>801059.37726301374</v>
      </c>
      <c r="E154" s="34" t="s">
        <v>407</v>
      </c>
      <c r="F154" s="36">
        <v>42459</v>
      </c>
      <c r="G154" s="34" t="s">
        <v>408</v>
      </c>
      <c r="H154" s="34" t="s">
        <v>90</v>
      </c>
      <c r="I154" s="34" t="s">
        <v>91</v>
      </c>
      <c r="J154" s="34" t="s">
        <v>404</v>
      </c>
      <c r="K154" s="34" t="s">
        <v>76</v>
      </c>
      <c r="L154" s="34" t="s">
        <v>93</v>
      </c>
      <c r="M154" s="34" t="s">
        <v>78</v>
      </c>
      <c r="N154" s="34" t="s">
        <v>94</v>
      </c>
      <c r="O154" s="37">
        <v>2700</v>
      </c>
      <c r="P154" s="34" t="s">
        <v>80</v>
      </c>
      <c r="Q154" s="56">
        <v>801059.37726301374</v>
      </c>
      <c r="R154" s="58">
        <v>21657.544174647464</v>
      </c>
      <c r="S154" s="59">
        <v>32660.284204913492</v>
      </c>
    </row>
    <row r="155" spans="1:19" x14ac:dyDescent="0.35">
      <c r="A155" s="34" t="s">
        <v>85</v>
      </c>
      <c r="B155" s="34" t="s">
        <v>345</v>
      </c>
      <c r="C155" s="35" t="s">
        <v>87</v>
      </c>
      <c r="D155" s="56">
        <v>807502.41950000008</v>
      </c>
      <c r="E155" s="34" t="s">
        <v>409</v>
      </c>
      <c r="F155" s="36">
        <v>42460</v>
      </c>
      <c r="G155" s="34" t="s">
        <v>410</v>
      </c>
      <c r="H155" s="34" t="s">
        <v>411</v>
      </c>
      <c r="I155" s="34" t="s">
        <v>412</v>
      </c>
      <c r="J155" s="34" t="s">
        <v>334</v>
      </c>
      <c r="K155" s="34" t="s">
        <v>76</v>
      </c>
      <c r="L155" s="34" t="s">
        <v>93</v>
      </c>
      <c r="M155" s="34" t="s">
        <v>78</v>
      </c>
      <c r="N155" s="34" t="s">
        <v>94</v>
      </c>
      <c r="O155" s="37">
        <v>7200</v>
      </c>
      <c r="P155" s="34" t="s">
        <v>80</v>
      </c>
      <c r="Q155" s="56">
        <v>807502.41950000008</v>
      </c>
      <c r="R155" s="58">
        <v>39977.540995487165</v>
      </c>
      <c r="S155" s="59">
        <v>62688.667253162545</v>
      </c>
    </row>
    <row r="156" spans="1:19" x14ac:dyDescent="0.35">
      <c r="A156" s="34" t="s">
        <v>85</v>
      </c>
      <c r="B156" s="34" t="s">
        <v>345</v>
      </c>
      <c r="C156" s="35" t="s">
        <v>87</v>
      </c>
      <c r="D156" s="56">
        <v>818749.76091095887</v>
      </c>
      <c r="E156" s="34" t="s">
        <v>413</v>
      </c>
      <c r="F156" s="36">
        <v>42485</v>
      </c>
      <c r="G156" s="34" t="s">
        <v>414</v>
      </c>
      <c r="H156" s="34" t="s">
        <v>90</v>
      </c>
      <c r="I156" s="34" t="s">
        <v>159</v>
      </c>
      <c r="J156" s="34" t="s">
        <v>92</v>
      </c>
      <c r="K156" s="34" t="s">
        <v>76</v>
      </c>
      <c r="L156" s="34" t="s">
        <v>93</v>
      </c>
      <c r="M156" s="34" t="s">
        <v>78</v>
      </c>
      <c r="N156" s="34" t="s">
        <v>94</v>
      </c>
      <c r="O156" s="37">
        <v>3600</v>
      </c>
      <c r="P156" s="34" t="s">
        <v>80</v>
      </c>
      <c r="Q156" s="56">
        <v>818749.76091095887</v>
      </c>
      <c r="R156" s="58">
        <v>28743.365944169564</v>
      </c>
      <c r="S156" s="59">
        <v>40878.754935174344</v>
      </c>
    </row>
    <row r="157" spans="1:19" x14ac:dyDescent="0.35">
      <c r="A157" s="34" t="s">
        <v>85</v>
      </c>
      <c r="B157" s="34" t="s">
        <v>345</v>
      </c>
      <c r="C157" s="35" t="s">
        <v>87</v>
      </c>
      <c r="D157" s="56">
        <v>818749.76091095887</v>
      </c>
      <c r="E157" s="34" t="s">
        <v>415</v>
      </c>
      <c r="F157" s="36">
        <v>42485</v>
      </c>
      <c r="G157" s="34" t="s">
        <v>416</v>
      </c>
      <c r="H157" s="34" t="s">
        <v>90</v>
      </c>
      <c r="I157" s="34" t="s">
        <v>91</v>
      </c>
      <c r="J157" s="34" t="s">
        <v>92</v>
      </c>
      <c r="K157" s="34" t="s">
        <v>76</v>
      </c>
      <c r="L157" s="34" t="s">
        <v>93</v>
      </c>
      <c r="M157" s="34" t="s">
        <v>78</v>
      </c>
      <c r="N157" s="34" t="s">
        <v>94</v>
      </c>
      <c r="O157" s="37">
        <v>4800</v>
      </c>
      <c r="P157" s="34" t="s">
        <v>80</v>
      </c>
      <c r="Q157" s="56">
        <v>818749.76091095887</v>
      </c>
      <c r="R157" s="58">
        <v>32550.321022749045</v>
      </c>
      <c r="S157" s="59">
        <v>48214.364523277247</v>
      </c>
    </row>
    <row r="158" spans="1:19" x14ac:dyDescent="0.35">
      <c r="A158" s="34" t="s">
        <v>85</v>
      </c>
      <c r="B158" s="34" t="s">
        <v>345</v>
      </c>
      <c r="C158" s="35" t="s">
        <v>87</v>
      </c>
      <c r="D158" s="56">
        <v>818749.76091095887</v>
      </c>
      <c r="E158" s="34" t="s">
        <v>417</v>
      </c>
      <c r="F158" s="36">
        <v>42485</v>
      </c>
      <c r="G158" s="34" t="s">
        <v>418</v>
      </c>
      <c r="H158" s="34" t="s">
        <v>90</v>
      </c>
      <c r="I158" s="34" t="s">
        <v>159</v>
      </c>
      <c r="J158" s="34" t="s">
        <v>92</v>
      </c>
      <c r="K158" s="34" t="s">
        <v>76</v>
      </c>
      <c r="L158" s="34" t="s">
        <v>93</v>
      </c>
      <c r="M158" s="34" t="s">
        <v>78</v>
      </c>
      <c r="N158" s="34" t="s">
        <v>94</v>
      </c>
      <c r="O158" s="37">
        <v>3600</v>
      </c>
      <c r="P158" s="34" t="s">
        <v>80</v>
      </c>
      <c r="Q158" s="56">
        <v>818749.76091095887</v>
      </c>
      <c r="R158" s="58">
        <v>28743.365944169564</v>
      </c>
      <c r="S158" s="59">
        <v>40878.754935174344</v>
      </c>
    </row>
    <row r="159" spans="1:19" x14ac:dyDescent="0.35">
      <c r="A159" s="34" t="s">
        <v>85</v>
      </c>
      <c r="B159" s="34" t="s">
        <v>345</v>
      </c>
      <c r="C159" s="35" t="s">
        <v>87</v>
      </c>
      <c r="D159" s="56">
        <v>856148.89230821922</v>
      </c>
      <c r="E159" s="34" t="s">
        <v>419</v>
      </c>
      <c r="F159" s="36">
        <v>42557</v>
      </c>
      <c r="G159" s="34" t="s">
        <v>420</v>
      </c>
      <c r="H159" s="34" t="s">
        <v>90</v>
      </c>
      <c r="I159" s="34" t="s">
        <v>91</v>
      </c>
      <c r="J159" s="34" t="s">
        <v>121</v>
      </c>
      <c r="K159" s="34" t="s">
        <v>76</v>
      </c>
      <c r="L159" s="34" t="s">
        <v>93</v>
      </c>
      <c r="M159" s="34" t="s">
        <v>78</v>
      </c>
      <c r="N159" s="34" t="s">
        <v>94</v>
      </c>
      <c r="O159" s="37">
        <v>4800</v>
      </c>
      <c r="P159" s="34" t="s">
        <v>80</v>
      </c>
      <c r="Q159" s="56">
        <v>856148.89230821922</v>
      </c>
      <c r="R159" s="58">
        <v>33127.471605700732</v>
      </c>
      <c r="S159" s="59">
        <v>48826.832137250749</v>
      </c>
    </row>
    <row r="160" spans="1:19" x14ac:dyDescent="0.35">
      <c r="A160" s="34" t="s">
        <v>421</v>
      </c>
      <c r="B160" s="34" t="s">
        <v>422</v>
      </c>
      <c r="C160" s="35" t="s">
        <v>423</v>
      </c>
      <c r="D160" s="56">
        <v>836856.31393835624</v>
      </c>
      <c r="E160" s="34" t="s">
        <v>424</v>
      </c>
      <c r="F160" s="36">
        <v>42459</v>
      </c>
      <c r="G160" s="34" t="s">
        <v>699</v>
      </c>
      <c r="H160" s="34" t="s">
        <v>90</v>
      </c>
      <c r="I160" s="34" t="s">
        <v>159</v>
      </c>
      <c r="J160" s="34" t="s">
        <v>92</v>
      </c>
      <c r="K160" s="34" t="s">
        <v>76</v>
      </c>
      <c r="L160" s="34" t="s">
        <v>93</v>
      </c>
      <c r="M160" s="34" t="s">
        <v>78</v>
      </c>
      <c r="N160" s="34" t="s">
        <v>94</v>
      </c>
      <c r="O160" s="37">
        <v>3600</v>
      </c>
      <c r="P160" s="34" t="s">
        <v>80</v>
      </c>
      <c r="Q160" s="56">
        <v>836856.31393835624</v>
      </c>
      <c r="R160" s="58">
        <v>37181.096221785971</v>
      </c>
      <c r="S160" s="59">
        <v>54941.876751370444</v>
      </c>
    </row>
    <row r="161" spans="1:19" x14ac:dyDescent="0.35">
      <c r="A161" s="34" t="s">
        <v>425</v>
      </c>
      <c r="B161" s="34" t="s">
        <v>426</v>
      </c>
      <c r="C161" s="35" t="s">
        <v>423</v>
      </c>
      <c r="D161" s="56">
        <v>837519.4015753424</v>
      </c>
      <c r="E161" s="34" t="s">
        <v>427</v>
      </c>
      <c r="F161" s="36">
        <v>42447</v>
      </c>
      <c r="G161" s="34" t="s">
        <v>428</v>
      </c>
      <c r="H161" s="34" t="s">
        <v>90</v>
      </c>
      <c r="I161" s="34" t="s">
        <v>91</v>
      </c>
      <c r="J161" s="34" t="s">
        <v>429</v>
      </c>
      <c r="K161" s="34" t="s">
        <v>76</v>
      </c>
      <c r="L161" s="34"/>
      <c r="M161" s="34" t="s">
        <v>78</v>
      </c>
      <c r="N161" s="34"/>
      <c r="O161" s="37">
        <v>6000</v>
      </c>
      <c r="P161" s="34" t="s">
        <v>80</v>
      </c>
      <c r="Q161" s="56">
        <v>837519.4015753424</v>
      </c>
      <c r="R161" s="58">
        <v>48472.334970832198</v>
      </c>
      <c r="S161" s="59">
        <v>79007.048130735144</v>
      </c>
    </row>
    <row r="162" spans="1:19" x14ac:dyDescent="0.35">
      <c r="A162" s="34" t="s">
        <v>421</v>
      </c>
      <c r="B162" s="34" t="s">
        <v>422</v>
      </c>
      <c r="C162" s="35" t="s">
        <v>423</v>
      </c>
      <c r="D162" s="56">
        <v>837519.4015753424</v>
      </c>
      <c r="E162" s="34" t="s">
        <v>430</v>
      </c>
      <c r="F162" s="36">
        <v>42447</v>
      </c>
      <c r="G162" s="34" t="s">
        <v>431</v>
      </c>
      <c r="H162" s="34" t="s">
        <v>90</v>
      </c>
      <c r="I162" s="34" t="s">
        <v>432</v>
      </c>
      <c r="J162" s="34" t="s">
        <v>105</v>
      </c>
      <c r="K162" s="34" t="s">
        <v>76</v>
      </c>
      <c r="L162" s="34" t="s">
        <v>93</v>
      </c>
      <c r="M162" s="34" t="s">
        <v>78</v>
      </c>
      <c r="N162" s="34" t="s">
        <v>94</v>
      </c>
      <c r="O162" s="37">
        <v>4800</v>
      </c>
      <c r="P162" s="34" t="s">
        <v>80</v>
      </c>
      <c r="Q162" s="56">
        <v>837519.4015753424</v>
      </c>
      <c r="R162" s="58">
        <v>42513.868879512542</v>
      </c>
      <c r="S162" s="59">
        <v>66714.246077574062</v>
      </c>
    </row>
    <row r="163" spans="1:19" x14ac:dyDescent="0.35">
      <c r="A163" s="34" t="s">
        <v>421</v>
      </c>
      <c r="B163" s="34" t="s">
        <v>422</v>
      </c>
      <c r="C163" s="35" t="s">
        <v>423</v>
      </c>
      <c r="D163" s="56">
        <v>896903.5876095891</v>
      </c>
      <c r="E163" s="34" t="s">
        <v>433</v>
      </c>
      <c r="F163" s="36">
        <v>42459</v>
      </c>
      <c r="G163" s="34" t="s">
        <v>434</v>
      </c>
      <c r="H163" s="34" t="s">
        <v>90</v>
      </c>
      <c r="I163" s="34" t="s">
        <v>159</v>
      </c>
      <c r="J163" s="34" t="s">
        <v>92</v>
      </c>
      <c r="K163" s="34" t="s">
        <v>76</v>
      </c>
      <c r="L163" s="34" t="s">
        <v>93</v>
      </c>
      <c r="M163" s="34" t="s">
        <v>78</v>
      </c>
      <c r="N163" s="34" t="s">
        <v>94</v>
      </c>
      <c r="O163" s="37">
        <v>3600</v>
      </c>
      <c r="P163" s="34" t="s">
        <v>80</v>
      </c>
      <c r="Q163" s="56">
        <v>896903.5876095891</v>
      </c>
      <c r="R163" s="58">
        <v>38058.369900694517</v>
      </c>
      <c r="S163" s="59">
        <v>56017.348570438509</v>
      </c>
    </row>
    <row r="164" spans="1:19" x14ac:dyDescent="0.35">
      <c r="A164" s="34" t="s">
        <v>85</v>
      </c>
      <c r="B164" s="34" t="s">
        <v>345</v>
      </c>
      <c r="C164" s="35" t="s">
        <v>87</v>
      </c>
      <c r="D164" s="56">
        <v>973927.39530684939</v>
      </c>
      <c r="E164" s="34" t="s">
        <v>435</v>
      </c>
      <c r="F164" s="36">
        <v>42383</v>
      </c>
      <c r="G164" s="34" t="s">
        <v>436</v>
      </c>
      <c r="H164" s="34" t="s">
        <v>90</v>
      </c>
      <c r="I164" s="34" t="s">
        <v>357</v>
      </c>
      <c r="J164" s="34" t="s">
        <v>92</v>
      </c>
      <c r="K164" s="34" t="s">
        <v>76</v>
      </c>
      <c r="L164" s="34" t="s">
        <v>93</v>
      </c>
      <c r="M164" s="34" t="s">
        <v>78</v>
      </c>
      <c r="N164" s="34" t="s">
        <v>94</v>
      </c>
      <c r="O164" s="37">
        <v>4800</v>
      </c>
      <c r="P164" s="34" t="s">
        <v>80</v>
      </c>
      <c r="Q164" s="56">
        <v>973927.39530684939</v>
      </c>
      <c r="R164" s="58">
        <v>34682.523892684861</v>
      </c>
      <c r="S164" s="59">
        <v>51461.382249328104</v>
      </c>
    </row>
    <row r="165" spans="1:19" x14ac:dyDescent="0.35">
      <c r="A165" s="34" t="s">
        <v>85</v>
      </c>
      <c r="B165" s="34" t="s">
        <v>345</v>
      </c>
      <c r="C165" s="35" t="s">
        <v>87</v>
      </c>
      <c r="D165" s="56">
        <v>1001518.4161287672</v>
      </c>
      <c r="E165" s="34" t="s">
        <v>437</v>
      </c>
      <c r="F165" s="36">
        <v>42383</v>
      </c>
      <c r="G165" s="34" t="s">
        <v>438</v>
      </c>
      <c r="H165" s="34" t="s">
        <v>90</v>
      </c>
      <c r="I165" s="34" t="s">
        <v>91</v>
      </c>
      <c r="J165" s="34" t="s">
        <v>439</v>
      </c>
      <c r="K165" s="34" t="s">
        <v>76</v>
      </c>
      <c r="L165" s="34" t="s">
        <v>93</v>
      </c>
      <c r="M165" s="34" t="s">
        <v>78</v>
      </c>
      <c r="N165" s="34" t="s">
        <v>94</v>
      </c>
      <c r="O165" s="37">
        <v>4800</v>
      </c>
      <c r="P165" s="34" t="s">
        <v>80</v>
      </c>
      <c r="Q165" s="56">
        <v>1001518.4161287672</v>
      </c>
      <c r="R165" s="58">
        <v>35074.615205830516</v>
      </c>
      <c r="S165" s="59">
        <v>52019.621721018935</v>
      </c>
    </row>
    <row r="166" spans="1:19" x14ac:dyDescent="0.35">
      <c r="A166" s="34" t="s">
        <v>440</v>
      </c>
      <c r="B166" s="34" t="s">
        <v>441</v>
      </c>
      <c r="C166" s="35" t="s">
        <v>442</v>
      </c>
      <c r="D166" s="56">
        <v>1354810.5064589041</v>
      </c>
      <c r="E166" s="34" t="s">
        <v>443</v>
      </c>
      <c r="F166" s="36">
        <v>42493</v>
      </c>
      <c r="G166" s="34" t="s">
        <v>444</v>
      </c>
      <c r="H166" s="34" t="s">
        <v>73</v>
      </c>
      <c r="I166" s="34" t="s">
        <v>263</v>
      </c>
      <c r="J166" s="34" t="s">
        <v>264</v>
      </c>
      <c r="K166" s="34" t="s">
        <v>76</v>
      </c>
      <c r="L166" s="34"/>
      <c r="M166" s="34" t="s">
        <v>78</v>
      </c>
      <c r="N166" s="34"/>
      <c r="O166" s="37">
        <v>12000</v>
      </c>
      <c r="P166" s="34" t="s">
        <v>80</v>
      </c>
      <c r="Q166" s="56">
        <v>1354810.5064589041</v>
      </c>
      <c r="R166" s="58">
        <v>59289.406022429634</v>
      </c>
      <c r="S166" s="59">
        <v>104723.65623656602</v>
      </c>
    </row>
    <row r="167" spans="1:19" x14ac:dyDescent="0.35">
      <c r="A167" s="34" t="s">
        <v>440</v>
      </c>
      <c r="B167" s="34" t="s">
        <v>441</v>
      </c>
      <c r="C167" s="35" t="s">
        <v>442</v>
      </c>
      <c r="D167" s="56">
        <v>1354721.2039589041</v>
      </c>
      <c r="E167" s="34" t="s">
        <v>445</v>
      </c>
      <c r="F167" s="36">
        <v>42493</v>
      </c>
      <c r="G167" s="34" t="s">
        <v>446</v>
      </c>
      <c r="H167" s="34" t="s">
        <v>73</v>
      </c>
      <c r="I167" s="34" t="s">
        <v>263</v>
      </c>
      <c r="J167" s="34" t="s">
        <v>264</v>
      </c>
      <c r="K167" s="34" t="s">
        <v>76</v>
      </c>
      <c r="L167" s="34"/>
      <c r="M167" s="34" t="s">
        <v>78</v>
      </c>
      <c r="N167" s="34"/>
      <c r="O167" s="37">
        <v>12000</v>
      </c>
      <c r="P167" s="34" t="s">
        <v>80</v>
      </c>
      <c r="Q167" s="56">
        <v>1354721.2039589041</v>
      </c>
      <c r="R167" s="58">
        <v>59288.18994133165</v>
      </c>
      <c r="S167" s="59">
        <v>104722.0567913914</v>
      </c>
    </row>
    <row r="168" spans="1:19" x14ac:dyDescent="0.35">
      <c r="A168" s="34" t="s">
        <v>440</v>
      </c>
      <c r="B168" s="34" t="s">
        <v>441</v>
      </c>
      <c r="C168" s="35" t="s">
        <v>442</v>
      </c>
      <c r="D168" s="56">
        <v>1354810.5064589041</v>
      </c>
      <c r="E168" s="34" t="s">
        <v>447</v>
      </c>
      <c r="F168" s="36">
        <v>42493</v>
      </c>
      <c r="G168" s="34" t="s">
        <v>448</v>
      </c>
      <c r="H168" s="34" t="s">
        <v>73</v>
      </c>
      <c r="I168" s="34" t="s">
        <v>263</v>
      </c>
      <c r="J168" s="34" t="s">
        <v>264</v>
      </c>
      <c r="K168" s="34" t="s">
        <v>76</v>
      </c>
      <c r="L168" s="34"/>
      <c r="M168" s="34" t="s">
        <v>78</v>
      </c>
      <c r="N168" s="34"/>
      <c r="O168" s="37">
        <v>12000</v>
      </c>
      <c r="P168" s="34" t="s">
        <v>80</v>
      </c>
      <c r="Q168" s="56">
        <v>1354810.5064589041</v>
      </c>
      <c r="R168" s="58">
        <v>59289.406022429634</v>
      </c>
      <c r="S168" s="59">
        <v>104723.65623656602</v>
      </c>
    </row>
    <row r="169" spans="1:19" x14ac:dyDescent="0.35">
      <c r="A169" s="34" t="s">
        <v>440</v>
      </c>
      <c r="B169" s="34" t="s">
        <v>441</v>
      </c>
      <c r="C169" s="35" t="s">
        <v>442</v>
      </c>
      <c r="D169" s="56">
        <v>1354491.892910959</v>
      </c>
      <c r="E169" s="34" t="s">
        <v>449</v>
      </c>
      <c r="F169" s="36">
        <v>42493</v>
      </c>
      <c r="G169" s="34" t="s">
        <v>450</v>
      </c>
      <c r="H169" s="34" t="s">
        <v>73</v>
      </c>
      <c r="I169" s="34" t="s">
        <v>263</v>
      </c>
      <c r="J169" s="34" t="s">
        <v>264</v>
      </c>
      <c r="K169" s="34" t="s">
        <v>76</v>
      </c>
      <c r="L169" s="34"/>
      <c r="M169" s="34" t="s">
        <v>78</v>
      </c>
      <c r="N169" s="34"/>
      <c r="O169" s="37">
        <v>12000</v>
      </c>
      <c r="P169" s="34" t="s">
        <v>80</v>
      </c>
      <c r="Q169" s="56">
        <v>1354491.892910959</v>
      </c>
      <c r="R169" s="58">
        <v>59292.223557590885</v>
      </c>
      <c r="S169" s="59">
        <v>104717.94973448792</v>
      </c>
    </row>
    <row r="170" spans="1:19" x14ac:dyDescent="0.35">
      <c r="A170" s="34" t="s">
        <v>440</v>
      </c>
      <c r="B170" s="34" t="s">
        <v>441</v>
      </c>
      <c r="C170" s="35" t="s">
        <v>442</v>
      </c>
      <c r="D170" s="56">
        <v>1354721.2039589041</v>
      </c>
      <c r="E170" s="34" t="s">
        <v>451</v>
      </c>
      <c r="F170" s="36">
        <v>42493</v>
      </c>
      <c r="G170" s="34" t="s">
        <v>452</v>
      </c>
      <c r="H170" s="34" t="s">
        <v>73</v>
      </c>
      <c r="I170" s="34" t="s">
        <v>263</v>
      </c>
      <c r="J170" s="34" t="s">
        <v>264</v>
      </c>
      <c r="K170" s="34" t="s">
        <v>76</v>
      </c>
      <c r="L170" s="34"/>
      <c r="M170" s="34" t="s">
        <v>78</v>
      </c>
      <c r="N170" s="34"/>
      <c r="O170" s="37">
        <v>12000</v>
      </c>
      <c r="P170" s="34" t="s">
        <v>80</v>
      </c>
      <c r="Q170" s="56">
        <v>1354721.2039589041</v>
      </c>
      <c r="R170" s="58">
        <v>59295.989203459263</v>
      </c>
      <c r="S170" s="59">
        <v>104722.0567913914</v>
      </c>
    </row>
    <row r="171" spans="1:19" x14ac:dyDescent="0.35">
      <c r="A171" s="34" t="s">
        <v>440</v>
      </c>
      <c r="B171" s="34" t="s">
        <v>441</v>
      </c>
      <c r="C171" s="35" t="s">
        <v>442</v>
      </c>
      <c r="D171" s="56">
        <v>1354721.2039589041</v>
      </c>
      <c r="E171" s="34" t="s">
        <v>453</v>
      </c>
      <c r="F171" s="36">
        <v>42493</v>
      </c>
      <c r="G171" s="34" t="s">
        <v>454</v>
      </c>
      <c r="H171" s="34" t="s">
        <v>73</v>
      </c>
      <c r="I171" s="34" t="s">
        <v>263</v>
      </c>
      <c r="J171" s="34" t="s">
        <v>264</v>
      </c>
      <c r="K171" s="34" t="s">
        <v>76</v>
      </c>
      <c r="L171" s="34"/>
      <c r="M171" s="34" t="s">
        <v>78</v>
      </c>
      <c r="N171" s="34"/>
      <c r="O171" s="37">
        <v>12000</v>
      </c>
      <c r="P171" s="34" t="s">
        <v>80</v>
      </c>
      <c r="Q171" s="56">
        <v>1354721.2039589041</v>
      </c>
      <c r="R171" s="58">
        <v>59295.989203459263</v>
      </c>
      <c r="S171" s="59">
        <v>104722.0567913914</v>
      </c>
    </row>
    <row r="172" spans="1:19" x14ac:dyDescent="0.35">
      <c r="A172" s="34" t="s">
        <v>440</v>
      </c>
      <c r="B172" s="34" t="s">
        <v>441</v>
      </c>
      <c r="C172" s="35" t="s">
        <v>442</v>
      </c>
      <c r="D172" s="56">
        <v>1354721.2039589041</v>
      </c>
      <c r="E172" s="34" t="s">
        <v>455</v>
      </c>
      <c r="F172" s="36">
        <v>42493</v>
      </c>
      <c r="G172" s="34" t="s">
        <v>456</v>
      </c>
      <c r="H172" s="34" t="s">
        <v>73</v>
      </c>
      <c r="I172" s="34" t="s">
        <v>263</v>
      </c>
      <c r="J172" s="34" t="s">
        <v>264</v>
      </c>
      <c r="K172" s="34" t="s">
        <v>76</v>
      </c>
      <c r="L172" s="34"/>
      <c r="M172" s="34" t="s">
        <v>78</v>
      </c>
      <c r="N172" s="34"/>
      <c r="O172" s="37">
        <v>12000</v>
      </c>
      <c r="P172" s="34" t="s">
        <v>80</v>
      </c>
      <c r="Q172" s="56">
        <v>1354721.2039589041</v>
      </c>
      <c r="R172" s="58">
        <v>59295.989203459263</v>
      </c>
      <c r="S172" s="59">
        <v>104722.0567913914</v>
      </c>
    </row>
    <row r="173" spans="1:19" x14ac:dyDescent="0.35">
      <c r="A173" s="34" t="s">
        <v>440</v>
      </c>
      <c r="B173" s="34" t="s">
        <v>441</v>
      </c>
      <c r="C173" s="35" t="s">
        <v>442</v>
      </c>
      <c r="D173" s="56">
        <v>1354721.2039589041</v>
      </c>
      <c r="E173" s="34" t="s">
        <v>457</v>
      </c>
      <c r="F173" s="36">
        <v>42493</v>
      </c>
      <c r="G173" s="34" t="s">
        <v>458</v>
      </c>
      <c r="H173" s="34" t="s">
        <v>73</v>
      </c>
      <c r="I173" s="34" t="s">
        <v>263</v>
      </c>
      <c r="J173" s="34" t="s">
        <v>264</v>
      </c>
      <c r="K173" s="34" t="s">
        <v>76</v>
      </c>
      <c r="L173" s="34"/>
      <c r="M173" s="34" t="s">
        <v>78</v>
      </c>
      <c r="N173" s="34"/>
      <c r="O173" s="37">
        <v>12000</v>
      </c>
      <c r="P173" s="34" t="s">
        <v>80</v>
      </c>
      <c r="Q173" s="56">
        <v>1354721.2039589041</v>
      </c>
      <c r="R173" s="58">
        <v>59295.989203459263</v>
      </c>
      <c r="S173" s="59">
        <v>104722.0567913914</v>
      </c>
    </row>
    <row r="174" spans="1:19" x14ac:dyDescent="0.35">
      <c r="A174" s="39" t="s">
        <v>440</v>
      </c>
      <c r="B174" s="34" t="s">
        <v>441</v>
      </c>
      <c r="C174" s="35" t="s">
        <v>442</v>
      </c>
      <c r="D174" s="56">
        <v>1369066.4476780822</v>
      </c>
      <c r="E174" s="34" t="s">
        <v>459</v>
      </c>
      <c r="F174" s="36">
        <v>42536</v>
      </c>
      <c r="G174" s="34" t="s">
        <v>460</v>
      </c>
      <c r="H174" s="34" t="s">
        <v>73</v>
      </c>
      <c r="I174" s="34" t="s">
        <v>263</v>
      </c>
      <c r="J174" s="34" t="s">
        <v>334</v>
      </c>
      <c r="K174" s="34" t="s">
        <v>76</v>
      </c>
      <c r="L174" s="34"/>
      <c r="M174" s="34" t="s">
        <v>78</v>
      </c>
      <c r="N174" s="34"/>
      <c r="O174" s="37">
        <v>12000</v>
      </c>
      <c r="P174" s="34" t="s">
        <v>80</v>
      </c>
      <c r="Q174" s="56">
        <v>1369066.4476780822</v>
      </c>
      <c r="R174" s="58">
        <v>59567.127615701611</v>
      </c>
      <c r="S174" s="59">
        <v>104978.98592013601</v>
      </c>
    </row>
    <row r="175" spans="1:19" x14ac:dyDescent="0.35">
      <c r="A175" s="39" t="s">
        <v>440</v>
      </c>
      <c r="B175" s="34" t="s">
        <v>441</v>
      </c>
      <c r="C175" s="35" t="s">
        <v>442</v>
      </c>
      <c r="D175" s="56">
        <v>1369066.4476780822</v>
      </c>
      <c r="E175" s="34" t="s">
        <v>461</v>
      </c>
      <c r="F175" s="36">
        <v>42536</v>
      </c>
      <c r="G175" s="34" t="s">
        <v>462</v>
      </c>
      <c r="H175" s="34" t="s">
        <v>73</v>
      </c>
      <c r="I175" s="34" t="s">
        <v>263</v>
      </c>
      <c r="J175" s="34" t="s">
        <v>340</v>
      </c>
      <c r="K175" s="34" t="s">
        <v>76</v>
      </c>
      <c r="L175" s="34"/>
      <c r="M175" s="34" t="s">
        <v>78</v>
      </c>
      <c r="N175" s="34"/>
      <c r="O175" s="37">
        <v>12000</v>
      </c>
      <c r="P175" s="34" t="s">
        <v>80</v>
      </c>
      <c r="Q175" s="56">
        <v>1369066.4476780822</v>
      </c>
      <c r="R175" s="58">
        <v>59567.127615701611</v>
      </c>
      <c r="S175" s="59">
        <v>104978.98592013601</v>
      </c>
    </row>
    <row r="176" spans="1:19" x14ac:dyDescent="0.35">
      <c r="A176" s="39" t="s">
        <v>440</v>
      </c>
      <c r="B176" s="34" t="s">
        <v>441</v>
      </c>
      <c r="C176" s="35" t="s">
        <v>442</v>
      </c>
      <c r="D176" s="56">
        <v>1369066.4476780822</v>
      </c>
      <c r="E176" s="34" t="s">
        <v>463</v>
      </c>
      <c r="F176" s="36">
        <v>42536</v>
      </c>
      <c r="G176" s="34" t="s">
        <v>464</v>
      </c>
      <c r="H176" s="34" t="s">
        <v>73</v>
      </c>
      <c r="I176" s="34" t="s">
        <v>263</v>
      </c>
      <c r="J176" s="34" t="s">
        <v>340</v>
      </c>
      <c r="K176" s="34" t="s">
        <v>76</v>
      </c>
      <c r="L176" s="34"/>
      <c r="M176" s="34" t="s">
        <v>78</v>
      </c>
      <c r="N176" s="34"/>
      <c r="O176" s="37">
        <v>12000</v>
      </c>
      <c r="P176" s="34" t="s">
        <v>80</v>
      </c>
      <c r="Q176" s="56">
        <v>1369066.4476780822</v>
      </c>
      <c r="R176" s="58">
        <v>59567.127615701611</v>
      </c>
      <c r="S176" s="59">
        <v>104978.98592013601</v>
      </c>
    </row>
    <row r="177" spans="1:19" x14ac:dyDescent="0.35">
      <c r="A177" s="39" t="s">
        <v>440</v>
      </c>
      <c r="B177" s="34" t="s">
        <v>441</v>
      </c>
      <c r="C177" s="35" t="s">
        <v>442</v>
      </c>
      <c r="D177" s="56">
        <v>1370037.5786438356</v>
      </c>
      <c r="E177" s="34" t="s">
        <v>465</v>
      </c>
      <c r="F177" s="36">
        <v>42542</v>
      </c>
      <c r="G177" s="34" t="s">
        <v>466</v>
      </c>
      <c r="H177" s="34" t="s">
        <v>73</v>
      </c>
      <c r="I177" s="34" t="s">
        <v>263</v>
      </c>
      <c r="J177" s="34" t="s">
        <v>334</v>
      </c>
      <c r="K177" s="34" t="s">
        <v>76</v>
      </c>
      <c r="L177" s="34"/>
      <c r="M177" s="34" t="s">
        <v>78</v>
      </c>
      <c r="N177" s="34"/>
      <c r="O177" s="37">
        <v>12000</v>
      </c>
      <c r="P177" s="34" t="s">
        <v>80</v>
      </c>
      <c r="Q177" s="56">
        <v>1370037.5786438356</v>
      </c>
      <c r="R177" s="58">
        <v>59593.804808683264</v>
      </c>
      <c r="S177" s="59">
        <v>104996.37928243936</v>
      </c>
    </row>
    <row r="178" spans="1:19" x14ac:dyDescent="0.35">
      <c r="A178" s="39" t="s">
        <v>440</v>
      </c>
      <c r="B178" s="34" t="s">
        <v>441</v>
      </c>
      <c r="C178" s="35" t="s">
        <v>442</v>
      </c>
      <c r="D178" s="56">
        <v>1370125.1711438354</v>
      </c>
      <c r="E178" s="34" t="s">
        <v>467</v>
      </c>
      <c r="F178" s="36">
        <v>42527</v>
      </c>
      <c r="G178" s="34" t="s">
        <v>468</v>
      </c>
      <c r="H178" s="34" t="s">
        <v>73</v>
      </c>
      <c r="I178" s="34" t="s">
        <v>263</v>
      </c>
      <c r="J178" s="34" t="s">
        <v>334</v>
      </c>
      <c r="K178" s="34" t="s">
        <v>76</v>
      </c>
      <c r="L178" s="34"/>
      <c r="M178" s="34" t="s">
        <v>78</v>
      </c>
      <c r="N178" s="34"/>
      <c r="O178" s="37">
        <v>12000</v>
      </c>
      <c r="P178" s="34" t="s">
        <v>80</v>
      </c>
      <c r="Q178" s="56">
        <v>1370125.1711438354</v>
      </c>
      <c r="R178" s="58">
        <v>59568.670036023788</v>
      </c>
      <c r="S178" s="59">
        <v>104997.94810079783</v>
      </c>
    </row>
    <row r="179" spans="1:19" x14ac:dyDescent="0.35">
      <c r="A179" s="39" t="s">
        <v>469</v>
      </c>
      <c r="B179" s="34" t="s">
        <v>441</v>
      </c>
      <c r="C179" s="35" t="s">
        <v>442</v>
      </c>
      <c r="D179" s="56">
        <v>1370928.9560616438</v>
      </c>
      <c r="E179" s="34" t="s">
        <v>470</v>
      </c>
      <c r="F179" s="36">
        <v>42520</v>
      </c>
      <c r="G179" s="34" t="s">
        <v>471</v>
      </c>
      <c r="H179" s="34" t="s">
        <v>73</v>
      </c>
      <c r="I179" s="34" t="s">
        <v>263</v>
      </c>
      <c r="J179" s="34" t="s">
        <v>264</v>
      </c>
      <c r="K179" s="34" t="s">
        <v>76</v>
      </c>
      <c r="L179" s="34"/>
      <c r="M179" s="34" t="s">
        <v>78</v>
      </c>
      <c r="N179" s="34"/>
      <c r="O179" s="37">
        <v>12000</v>
      </c>
      <c r="P179" s="34" t="s">
        <v>80</v>
      </c>
      <c r="Q179" s="56">
        <v>1370928.9560616438</v>
      </c>
      <c r="R179" s="58">
        <v>59569.599023854782</v>
      </c>
      <c r="S179" s="59">
        <v>105012.34422529847</v>
      </c>
    </row>
    <row r="180" spans="1:19" x14ac:dyDescent="0.35">
      <c r="A180" s="39" t="s">
        <v>469</v>
      </c>
      <c r="B180" s="34" t="s">
        <v>441</v>
      </c>
      <c r="C180" s="35" t="s">
        <v>442</v>
      </c>
      <c r="D180" s="56">
        <v>1370928.9560616438</v>
      </c>
      <c r="E180" s="34" t="s">
        <v>472</v>
      </c>
      <c r="F180" s="36">
        <v>42520</v>
      </c>
      <c r="G180" s="34" t="s">
        <v>473</v>
      </c>
      <c r="H180" s="34" t="s">
        <v>73</v>
      </c>
      <c r="I180" s="34" t="s">
        <v>263</v>
      </c>
      <c r="J180" s="34" t="s">
        <v>264</v>
      </c>
      <c r="K180" s="34" t="s">
        <v>76</v>
      </c>
      <c r="L180" s="34"/>
      <c r="M180" s="34" t="s">
        <v>78</v>
      </c>
      <c r="N180" s="34"/>
      <c r="O180" s="37">
        <v>12000</v>
      </c>
      <c r="P180" s="34" t="s">
        <v>80</v>
      </c>
      <c r="Q180" s="56">
        <v>1370928.9560616438</v>
      </c>
      <c r="R180" s="58">
        <v>59569.599023854782</v>
      </c>
      <c r="S180" s="59">
        <v>105012.34422529847</v>
      </c>
    </row>
    <row r="181" spans="1:19" x14ac:dyDescent="0.35">
      <c r="A181" s="39" t="s">
        <v>469</v>
      </c>
      <c r="B181" s="34" t="s">
        <v>441</v>
      </c>
      <c r="C181" s="35" t="s">
        <v>442</v>
      </c>
      <c r="D181" s="56">
        <v>1370928.9560616438</v>
      </c>
      <c r="E181" s="34" t="s">
        <v>474</v>
      </c>
      <c r="F181" s="36">
        <v>42520</v>
      </c>
      <c r="G181" s="34" t="s">
        <v>475</v>
      </c>
      <c r="H181" s="34" t="s">
        <v>73</v>
      </c>
      <c r="I181" s="34" t="s">
        <v>263</v>
      </c>
      <c r="J181" s="34" t="s">
        <v>264</v>
      </c>
      <c r="K181" s="34" t="s">
        <v>76</v>
      </c>
      <c r="L181" s="34"/>
      <c r="M181" s="34" t="s">
        <v>78</v>
      </c>
      <c r="N181" s="34"/>
      <c r="O181" s="37">
        <v>12000</v>
      </c>
      <c r="P181" s="34" t="s">
        <v>80</v>
      </c>
      <c r="Q181" s="56">
        <v>1370928.9560616438</v>
      </c>
      <c r="R181" s="58">
        <v>59569.599023854782</v>
      </c>
      <c r="S181" s="59">
        <v>105012.34422529847</v>
      </c>
    </row>
    <row r="182" spans="1:19" x14ac:dyDescent="0.35">
      <c r="A182" s="39" t="s">
        <v>440</v>
      </c>
      <c r="B182" s="34" t="s">
        <v>441</v>
      </c>
      <c r="C182" s="35" t="s">
        <v>442</v>
      </c>
      <c r="D182" s="56">
        <v>1370928.9560616438</v>
      </c>
      <c r="E182" s="34" t="s">
        <v>476</v>
      </c>
      <c r="F182" s="36">
        <v>42542</v>
      </c>
      <c r="G182" s="34" t="s">
        <v>477</v>
      </c>
      <c r="H182" s="34" t="s">
        <v>73</v>
      </c>
      <c r="I182" s="34" t="s">
        <v>263</v>
      </c>
      <c r="J182" s="34" t="s">
        <v>340</v>
      </c>
      <c r="K182" s="34" t="s">
        <v>76</v>
      </c>
      <c r="L182" s="34"/>
      <c r="M182" s="34" t="s">
        <v>78</v>
      </c>
      <c r="N182" s="34"/>
      <c r="O182" s="37">
        <v>12000</v>
      </c>
      <c r="P182" s="34" t="s">
        <v>80</v>
      </c>
      <c r="Q182" s="56">
        <v>1370928.9560616438</v>
      </c>
      <c r="R182" s="58">
        <v>59608.212789888188</v>
      </c>
      <c r="S182" s="59">
        <v>105012.34422529847</v>
      </c>
    </row>
    <row r="183" spans="1:19" x14ac:dyDescent="0.35">
      <c r="A183" s="39" t="s">
        <v>469</v>
      </c>
      <c r="B183" s="34" t="s">
        <v>441</v>
      </c>
      <c r="C183" s="35" t="s">
        <v>442</v>
      </c>
      <c r="D183" s="56">
        <v>1387536.3420342468</v>
      </c>
      <c r="E183" s="34" t="s">
        <v>478</v>
      </c>
      <c r="F183" s="36">
        <v>42520</v>
      </c>
      <c r="G183" s="34" t="s">
        <v>479</v>
      </c>
      <c r="H183" s="34" t="s">
        <v>73</v>
      </c>
      <c r="I183" s="34" t="s">
        <v>263</v>
      </c>
      <c r="J183" s="34" t="s">
        <v>264</v>
      </c>
      <c r="K183" s="34" t="s">
        <v>76</v>
      </c>
      <c r="L183" s="34"/>
      <c r="M183" s="34" t="s">
        <v>78</v>
      </c>
      <c r="N183" s="34"/>
      <c r="O183" s="37">
        <v>12000</v>
      </c>
      <c r="P183" s="34" t="s">
        <v>80</v>
      </c>
      <c r="Q183" s="56">
        <v>1387536.3420342468</v>
      </c>
      <c r="R183" s="58">
        <v>59810.632827126348</v>
      </c>
      <c r="S183" s="59">
        <v>105309.78946319071</v>
      </c>
    </row>
    <row r="184" spans="1:19" x14ac:dyDescent="0.35">
      <c r="A184" s="39" t="s">
        <v>440</v>
      </c>
      <c r="B184" s="34" t="s">
        <v>441</v>
      </c>
      <c r="C184" s="35" t="s">
        <v>442</v>
      </c>
      <c r="D184" s="56">
        <v>1387536.3420342468</v>
      </c>
      <c r="E184" s="34" t="s">
        <v>480</v>
      </c>
      <c r="F184" s="36">
        <v>42542</v>
      </c>
      <c r="G184" s="34" t="s">
        <v>481</v>
      </c>
      <c r="H184" s="34" t="s">
        <v>73</v>
      </c>
      <c r="I184" s="34" t="s">
        <v>263</v>
      </c>
      <c r="J184" s="34" t="s">
        <v>340</v>
      </c>
      <c r="K184" s="34" t="s">
        <v>76</v>
      </c>
      <c r="L184" s="34"/>
      <c r="M184" s="34" t="s">
        <v>78</v>
      </c>
      <c r="N184" s="34"/>
      <c r="O184" s="37">
        <v>12000</v>
      </c>
      <c r="P184" s="34" t="s">
        <v>80</v>
      </c>
      <c r="Q184" s="56">
        <v>1387536.3420342468</v>
      </c>
      <c r="R184" s="58">
        <v>59849.246593159747</v>
      </c>
      <c r="S184" s="59">
        <v>105309.78946319071</v>
      </c>
    </row>
    <row r="185" spans="1:19" x14ac:dyDescent="0.35">
      <c r="A185" s="39" t="s">
        <v>440</v>
      </c>
      <c r="B185" s="34" t="s">
        <v>441</v>
      </c>
      <c r="C185" s="35" t="s">
        <v>442</v>
      </c>
      <c r="D185" s="56">
        <v>1387536.3420342468</v>
      </c>
      <c r="E185" s="34" t="s">
        <v>482</v>
      </c>
      <c r="F185" s="36">
        <v>42542</v>
      </c>
      <c r="G185" s="34" t="s">
        <v>483</v>
      </c>
      <c r="H185" s="34" t="s">
        <v>73</v>
      </c>
      <c r="I185" s="34" t="s">
        <v>263</v>
      </c>
      <c r="J185" s="34" t="s">
        <v>340</v>
      </c>
      <c r="K185" s="34" t="s">
        <v>76</v>
      </c>
      <c r="L185" s="34"/>
      <c r="M185" s="34" t="s">
        <v>78</v>
      </c>
      <c r="N185" s="34"/>
      <c r="O185" s="37">
        <v>12000</v>
      </c>
      <c r="P185" s="34" t="s">
        <v>80</v>
      </c>
      <c r="Q185" s="56">
        <v>1387536.3420342468</v>
      </c>
      <c r="R185" s="58">
        <v>59849.246593159747</v>
      </c>
      <c r="S185" s="59">
        <v>105309.78946319071</v>
      </c>
    </row>
    <row r="186" spans="1:19" x14ac:dyDescent="0.35">
      <c r="A186" s="39" t="s">
        <v>440</v>
      </c>
      <c r="B186" s="34" t="s">
        <v>441</v>
      </c>
      <c r="C186" s="35" t="s">
        <v>442</v>
      </c>
      <c r="D186" s="56">
        <v>1387536.3420342468</v>
      </c>
      <c r="E186" s="34" t="s">
        <v>484</v>
      </c>
      <c r="F186" s="36">
        <v>42542</v>
      </c>
      <c r="G186" s="34" t="s">
        <v>485</v>
      </c>
      <c r="H186" s="34" t="s">
        <v>73</v>
      </c>
      <c r="I186" s="34" t="s">
        <v>263</v>
      </c>
      <c r="J186" s="34" t="s">
        <v>340</v>
      </c>
      <c r="K186" s="34" t="s">
        <v>76</v>
      </c>
      <c r="L186" s="34"/>
      <c r="M186" s="34" t="s">
        <v>78</v>
      </c>
      <c r="N186" s="34"/>
      <c r="O186" s="37">
        <v>12000</v>
      </c>
      <c r="P186" s="34" t="s">
        <v>80</v>
      </c>
      <c r="Q186" s="56">
        <v>1387536.3420342468</v>
      </c>
      <c r="R186" s="58">
        <v>59849.246593159747</v>
      </c>
      <c r="S186" s="59">
        <v>105309.78946319071</v>
      </c>
    </row>
    <row r="187" spans="1:19" x14ac:dyDescent="0.35">
      <c r="A187" s="39" t="s">
        <v>440</v>
      </c>
      <c r="B187" s="34" t="s">
        <v>441</v>
      </c>
      <c r="C187" s="35" t="s">
        <v>442</v>
      </c>
      <c r="D187" s="56">
        <v>1387536.3420342468</v>
      </c>
      <c r="E187" s="34" t="s">
        <v>486</v>
      </c>
      <c r="F187" s="36">
        <v>42542</v>
      </c>
      <c r="G187" s="34" t="s">
        <v>487</v>
      </c>
      <c r="H187" s="34" t="s">
        <v>73</v>
      </c>
      <c r="I187" s="34" t="s">
        <v>263</v>
      </c>
      <c r="J187" s="34" t="s">
        <v>340</v>
      </c>
      <c r="K187" s="34" t="s">
        <v>76</v>
      </c>
      <c r="L187" s="34"/>
      <c r="M187" s="34" t="s">
        <v>78</v>
      </c>
      <c r="N187" s="34"/>
      <c r="O187" s="37">
        <v>12000</v>
      </c>
      <c r="P187" s="34" t="s">
        <v>80</v>
      </c>
      <c r="Q187" s="56">
        <v>1387536.3420342468</v>
      </c>
      <c r="R187" s="58">
        <v>59849.246593159747</v>
      </c>
      <c r="S187" s="59">
        <v>105309.78946319071</v>
      </c>
    </row>
    <row r="188" spans="1:19" x14ac:dyDescent="0.35">
      <c r="A188" s="39" t="s">
        <v>440</v>
      </c>
      <c r="B188" s="34" t="s">
        <v>441</v>
      </c>
      <c r="C188" s="35" t="s">
        <v>442</v>
      </c>
      <c r="D188" s="56">
        <v>1387450.4220342466</v>
      </c>
      <c r="E188" s="34" t="s">
        <v>488</v>
      </c>
      <c r="F188" s="36">
        <v>42542</v>
      </c>
      <c r="G188" s="34" t="s">
        <v>489</v>
      </c>
      <c r="H188" s="34" t="s">
        <v>73</v>
      </c>
      <c r="I188" s="34" t="s">
        <v>263</v>
      </c>
      <c r="J188" s="34" t="s">
        <v>340</v>
      </c>
      <c r="K188" s="34" t="s">
        <v>76</v>
      </c>
      <c r="L188" s="34"/>
      <c r="M188" s="34" t="s">
        <v>78</v>
      </c>
      <c r="N188" s="34"/>
      <c r="O188" s="37">
        <v>12000</v>
      </c>
      <c r="P188" s="34" t="s">
        <v>80</v>
      </c>
      <c r="Q188" s="56">
        <v>1387450.4220342466</v>
      </c>
      <c r="R188" s="58">
        <v>59848.076573418541</v>
      </c>
      <c r="S188" s="59">
        <v>105308.25060000767</v>
      </c>
    </row>
    <row r="189" spans="1:19" x14ac:dyDescent="0.35">
      <c r="A189" s="39" t="s">
        <v>440</v>
      </c>
      <c r="B189" s="34" t="s">
        <v>441</v>
      </c>
      <c r="C189" s="35" t="s">
        <v>442</v>
      </c>
      <c r="D189" s="56">
        <v>1387536.3420342468</v>
      </c>
      <c r="E189" s="34" t="s">
        <v>490</v>
      </c>
      <c r="F189" s="36">
        <v>42542</v>
      </c>
      <c r="G189" s="34" t="s">
        <v>491</v>
      </c>
      <c r="H189" s="34" t="s">
        <v>73</v>
      </c>
      <c r="I189" s="34" t="s">
        <v>263</v>
      </c>
      <c r="J189" s="34" t="s">
        <v>340</v>
      </c>
      <c r="K189" s="34" t="s">
        <v>76</v>
      </c>
      <c r="L189" s="34"/>
      <c r="M189" s="34" t="s">
        <v>78</v>
      </c>
      <c r="N189" s="34"/>
      <c r="O189" s="37">
        <v>12000</v>
      </c>
      <c r="P189" s="34" t="s">
        <v>80</v>
      </c>
      <c r="Q189" s="56">
        <v>1387536.3420342468</v>
      </c>
      <c r="R189" s="58">
        <v>59849.246593159747</v>
      </c>
      <c r="S189" s="59">
        <v>105309.78946319071</v>
      </c>
    </row>
    <row r="190" spans="1:19" x14ac:dyDescent="0.35">
      <c r="A190" s="39" t="s">
        <v>440</v>
      </c>
      <c r="B190" s="34" t="s">
        <v>441</v>
      </c>
      <c r="C190" s="35" t="s">
        <v>442</v>
      </c>
      <c r="D190" s="56">
        <v>1387536.3420342468</v>
      </c>
      <c r="E190" s="34" t="s">
        <v>492</v>
      </c>
      <c r="F190" s="36">
        <v>42542</v>
      </c>
      <c r="G190" s="34" t="s">
        <v>493</v>
      </c>
      <c r="H190" s="34" t="s">
        <v>73</v>
      </c>
      <c r="I190" s="34" t="s">
        <v>263</v>
      </c>
      <c r="J190" s="34" t="s">
        <v>340</v>
      </c>
      <c r="K190" s="34" t="s">
        <v>76</v>
      </c>
      <c r="L190" s="34"/>
      <c r="M190" s="34" t="s">
        <v>78</v>
      </c>
      <c r="N190" s="34"/>
      <c r="O190" s="37">
        <v>12000</v>
      </c>
      <c r="P190" s="34" t="s">
        <v>80</v>
      </c>
      <c r="Q190" s="56">
        <v>1387536.3420342468</v>
      </c>
      <c r="R190" s="58">
        <v>59849.246593159747</v>
      </c>
      <c r="S190" s="59">
        <v>105309.78946319071</v>
      </c>
    </row>
    <row r="191" spans="1:19" x14ac:dyDescent="0.35">
      <c r="A191" s="39" t="s">
        <v>440</v>
      </c>
      <c r="B191" s="34" t="s">
        <v>441</v>
      </c>
      <c r="C191" s="35" t="s">
        <v>442</v>
      </c>
      <c r="D191" s="56">
        <v>1387536.3420342468</v>
      </c>
      <c r="E191" s="34" t="s">
        <v>494</v>
      </c>
      <c r="F191" s="36">
        <v>42542</v>
      </c>
      <c r="G191" s="34" t="s">
        <v>495</v>
      </c>
      <c r="H191" s="34" t="s">
        <v>73</v>
      </c>
      <c r="I191" s="34" t="s">
        <v>263</v>
      </c>
      <c r="J191" s="34" t="s">
        <v>340</v>
      </c>
      <c r="K191" s="34" t="s">
        <v>76</v>
      </c>
      <c r="L191" s="34"/>
      <c r="M191" s="34" t="s">
        <v>78</v>
      </c>
      <c r="N191" s="34"/>
      <c r="O191" s="37">
        <v>12000</v>
      </c>
      <c r="P191" s="34" t="s">
        <v>80</v>
      </c>
      <c r="Q191" s="56">
        <v>1387536.3420342468</v>
      </c>
      <c r="R191" s="58">
        <v>59849.246593159747</v>
      </c>
      <c r="S191" s="59">
        <v>105309.78946319071</v>
      </c>
    </row>
    <row r="192" spans="1:19" x14ac:dyDescent="0.35">
      <c r="A192" s="39" t="s">
        <v>440</v>
      </c>
      <c r="B192" s="34" t="s">
        <v>441</v>
      </c>
      <c r="C192" s="35" t="s">
        <v>442</v>
      </c>
      <c r="D192" s="56">
        <v>1387648.1738082191</v>
      </c>
      <c r="E192" s="34" t="s">
        <v>496</v>
      </c>
      <c r="F192" s="36">
        <v>42541</v>
      </c>
      <c r="G192" s="34" t="s">
        <v>497</v>
      </c>
      <c r="H192" s="34" t="s">
        <v>73</v>
      </c>
      <c r="I192" s="34" t="s">
        <v>263</v>
      </c>
      <c r="J192" s="34" t="s">
        <v>340</v>
      </c>
      <c r="K192" s="34" t="s">
        <v>76</v>
      </c>
      <c r="L192" s="34"/>
      <c r="M192" s="34" t="s">
        <v>78</v>
      </c>
      <c r="N192" s="34"/>
      <c r="O192" s="37">
        <v>12000</v>
      </c>
      <c r="P192" s="34" t="s">
        <v>80</v>
      </c>
      <c r="Q192" s="56">
        <v>1387648.1738082191</v>
      </c>
      <c r="R192" s="58">
        <v>59849.341964989209</v>
      </c>
      <c r="S192" s="59">
        <v>105311.79241709737</v>
      </c>
    </row>
    <row r="193" spans="1:19" x14ac:dyDescent="0.35">
      <c r="A193" s="39" t="s">
        <v>440</v>
      </c>
      <c r="B193" s="34" t="s">
        <v>441</v>
      </c>
      <c r="C193" s="35" t="s">
        <v>442</v>
      </c>
      <c r="D193" s="56">
        <v>973927.39530684939</v>
      </c>
      <c r="E193" s="34" t="s">
        <v>498</v>
      </c>
      <c r="F193" s="36">
        <v>42538</v>
      </c>
      <c r="G193" s="34" t="s">
        <v>436</v>
      </c>
      <c r="H193" s="34" t="s">
        <v>73</v>
      </c>
      <c r="I193" s="34" t="s">
        <v>263</v>
      </c>
      <c r="J193" s="34" t="s">
        <v>499</v>
      </c>
      <c r="K193" s="34" t="s">
        <v>76</v>
      </c>
      <c r="L193" s="34"/>
      <c r="M193" s="34" t="s">
        <v>78</v>
      </c>
      <c r="N193" s="34"/>
      <c r="O193" s="37">
        <v>12000</v>
      </c>
      <c r="P193" s="34" t="s">
        <v>80</v>
      </c>
      <c r="Q193" s="56">
        <v>973927.39530684939</v>
      </c>
      <c r="R193" s="58">
        <v>54211.196823403909</v>
      </c>
      <c r="S193" s="59">
        <v>98119.40280191417</v>
      </c>
    </row>
    <row r="194" spans="1:19" x14ac:dyDescent="0.35">
      <c r="A194" s="39" t="s">
        <v>440</v>
      </c>
      <c r="B194" s="34" t="s">
        <v>441</v>
      </c>
      <c r="C194" s="35" t="s">
        <v>442</v>
      </c>
      <c r="D194" s="56">
        <v>1387983.6841301371</v>
      </c>
      <c r="E194" s="34" t="s">
        <v>500</v>
      </c>
      <c r="F194" s="36">
        <v>42538</v>
      </c>
      <c r="G194" s="34" t="s">
        <v>501</v>
      </c>
      <c r="H194" s="34" t="s">
        <v>73</v>
      </c>
      <c r="I194" s="34" t="s">
        <v>263</v>
      </c>
      <c r="J194" s="34" t="s">
        <v>499</v>
      </c>
      <c r="K194" s="34" t="s">
        <v>76</v>
      </c>
      <c r="L194" s="34"/>
      <c r="M194" s="34" t="s">
        <v>78</v>
      </c>
      <c r="N194" s="34"/>
      <c r="O194" s="37">
        <v>12000</v>
      </c>
      <c r="P194" s="34" t="s">
        <v>80</v>
      </c>
      <c r="Q194" s="56">
        <v>1387983.6841301371</v>
      </c>
      <c r="R194" s="58">
        <v>59849.628293319875</v>
      </c>
      <c r="S194" s="59">
        <v>105317.80154747362</v>
      </c>
    </row>
    <row r="195" spans="1:19" x14ac:dyDescent="0.35">
      <c r="A195" s="39" t="s">
        <v>85</v>
      </c>
      <c r="B195" s="34" t="s">
        <v>323</v>
      </c>
      <c r="C195" s="35" t="s">
        <v>87</v>
      </c>
      <c r="D195" s="56">
        <v>1666224.4644849314</v>
      </c>
      <c r="E195" s="34" t="s">
        <v>502</v>
      </c>
      <c r="F195" s="36">
        <v>42528</v>
      </c>
      <c r="G195" s="34" t="s">
        <v>503</v>
      </c>
      <c r="H195" s="34" t="s">
        <v>90</v>
      </c>
      <c r="I195" s="34" t="s">
        <v>504</v>
      </c>
      <c r="J195" s="34" t="s">
        <v>144</v>
      </c>
      <c r="K195" s="34" t="s">
        <v>76</v>
      </c>
      <c r="L195" s="34" t="s">
        <v>93</v>
      </c>
      <c r="M195" s="34" t="s">
        <v>78</v>
      </c>
      <c r="N195" s="34" t="s">
        <v>94</v>
      </c>
      <c r="O195" s="37">
        <v>4800</v>
      </c>
      <c r="P195" s="34" t="s">
        <v>80</v>
      </c>
      <c r="Q195" s="56">
        <v>1666224.4644849314</v>
      </c>
      <c r="R195" s="58">
        <v>38042.782108260035</v>
      </c>
      <c r="S195" s="59">
        <v>58911.290305587783</v>
      </c>
    </row>
    <row r="196" spans="1:19" x14ac:dyDescent="0.35">
      <c r="A196" s="34" t="s">
        <v>505</v>
      </c>
      <c r="B196" s="34" t="s">
        <v>506</v>
      </c>
      <c r="C196" s="35" t="s">
        <v>507</v>
      </c>
      <c r="D196" s="56">
        <v>3015058.5298876711</v>
      </c>
      <c r="E196" s="34" t="s">
        <v>508</v>
      </c>
      <c r="F196" s="36">
        <v>42342</v>
      </c>
      <c r="G196" s="34" t="s">
        <v>509</v>
      </c>
      <c r="H196" s="34" t="s">
        <v>73</v>
      </c>
      <c r="I196" s="34" t="s">
        <v>73</v>
      </c>
      <c r="J196" s="34" t="s">
        <v>499</v>
      </c>
      <c r="K196" s="34" t="s">
        <v>76</v>
      </c>
      <c r="L196" s="34" t="s">
        <v>510</v>
      </c>
      <c r="M196" s="34" t="s">
        <v>78</v>
      </c>
      <c r="N196" s="34" t="s">
        <v>511</v>
      </c>
      <c r="O196" s="37">
        <v>6000</v>
      </c>
      <c r="P196" s="34" t="s">
        <v>80</v>
      </c>
      <c r="Q196" s="56">
        <v>3015058.5298876711</v>
      </c>
      <c r="R196" s="58">
        <v>113613.01838138765</v>
      </c>
      <c r="S196" s="59">
        <v>126361.81694378592</v>
      </c>
    </row>
    <row r="197" spans="1:19" x14ac:dyDescent="0.35">
      <c r="A197" s="34" t="s">
        <v>505</v>
      </c>
      <c r="B197" s="34" t="s">
        <v>506</v>
      </c>
      <c r="C197" s="35" t="s">
        <v>507</v>
      </c>
      <c r="D197" s="56">
        <v>3015058.5298876711</v>
      </c>
      <c r="E197" s="34" t="s">
        <v>512</v>
      </c>
      <c r="F197" s="36">
        <v>42342</v>
      </c>
      <c r="G197" s="34" t="s">
        <v>513</v>
      </c>
      <c r="H197" s="34" t="s">
        <v>73</v>
      </c>
      <c r="I197" s="34" t="s">
        <v>73</v>
      </c>
      <c r="J197" s="34" t="s">
        <v>499</v>
      </c>
      <c r="K197" s="34" t="s">
        <v>76</v>
      </c>
      <c r="L197" s="34" t="s">
        <v>510</v>
      </c>
      <c r="M197" s="34" t="s">
        <v>78</v>
      </c>
      <c r="N197" s="34" t="s">
        <v>511</v>
      </c>
      <c r="O197" s="37">
        <v>6000</v>
      </c>
      <c r="P197" s="34" t="s">
        <v>80</v>
      </c>
      <c r="Q197" s="56">
        <v>3015058.5298876711</v>
      </c>
      <c r="R197" s="58">
        <v>113613.01838138765</v>
      </c>
      <c r="S197" s="59">
        <v>126361.81694378592</v>
      </c>
    </row>
    <row r="198" spans="1:19" x14ac:dyDescent="0.35">
      <c r="A198" s="34" t="s">
        <v>505</v>
      </c>
      <c r="B198" s="34" t="s">
        <v>506</v>
      </c>
      <c r="C198" s="35" t="s">
        <v>507</v>
      </c>
      <c r="D198" s="56">
        <v>3016612.3534054793</v>
      </c>
      <c r="E198" s="34" t="s">
        <v>514</v>
      </c>
      <c r="F198" s="36">
        <v>42342</v>
      </c>
      <c r="G198" s="34" t="s">
        <v>515</v>
      </c>
      <c r="H198" s="34" t="s">
        <v>73</v>
      </c>
      <c r="I198" s="34" t="s">
        <v>73</v>
      </c>
      <c r="J198" s="34" t="s">
        <v>499</v>
      </c>
      <c r="K198" s="34" t="s">
        <v>76</v>
      </c>
      <c r="L198" s="34" t="s">
        <v>510</v>
      </c>
      <c r="M198" s="34" t="s">
        <v>78</v>
      </c>
      <c r="N198" s="34" t="s">
        <v>511</v>
      </c>
      <c r="O198" s="37">
        <v>6000</v>
      </c>
      <c r="P198" s="34" t="s">
        <v>80</v>
      </c>
      <c r="Q198" s="56">
        <v>3016612.3534054793</v>
      </c>
      <c r="R198" s="58">
        <v>113638.69279716004</v>
      </c>
      <c r="S198" s="59">
        <v>126389.64657372644</v>
      </c>
    </row>
    <row r="199" spans="1:19" x14ac:dyDescent="0.35">
      <c r="A199" s="34" t="s">
        <v>505</v>
      </c>
      <c r="B199" s="34" t="s">
        <v>506</v>
      </c>
      <c r="C199" s="35" t="s">
        <v>507</v>
      </c>
      <c r="D199" s="56">
        <v>3016612.3534054793</v>
      </c>
      <c r="E199" s="34" t="s">
        <v>516</v>
      </c>
      <c r="F199" s="36">
        <v>42342</v>
      </c>
      <c r="G199" s="34" t="s">
        <v>517</v>
      </c>
      <c r="H199" s="34" t="s">
        <v>73</v>
      </c>
      <c r="I199" s="34" t="s">
        <v>73</v>
      </c>
      <c r="J199" s="34" t="s">
        <v>499</v>
      </c>
      <c r="K199" s="34" t="s">
        <v>76</v>
      </c>
      <c r="L199" s="34" t="s">
        <v>510</v>
      </c>
      <c r="M199" s="34" t="s">
        <v>78</v>
      </c>
      <c r="N199" s="34" t="s">
        <v>511</v>
      </c>
      <c r="O199" s="37">
        <v>6000</v>
      </c>
      <c r="P199" s="34" t="s">
        <v>80</v>
      </c>
      <c r="Q199" s="56">
        <v>3016612.3534054793</v>
      </c>
      <c r="R199" s="58">
        <v>113638.69279716004</v>
      </c>
      <c r="S199" s="59">
        <v>126389.64657372644</v>
      </c>
    </row>
    <row r="200" spans="1:19" x14ac:dyDescent="0.35">
      <c r="A200" s="34" t="s">
        <v>505</v>
      </c>
      <c r="B200" s="34" t="s">
        <v>506</v>
      </c>
      <c r="C200" s="35" t="s">
        <v>507</v>
      </c>
      <c r="D200" s="56">
        <v>3016612.3534054793</v>
      </c>
      <c r="E200" s="34" t="s">
        <v>518</v>
      </c>
      <c r="F200" s="36">
        <v>42342</v>
      </c>
      <c r="G200" s="34" t="s">
        <v>519</v>
      </c>
      <c r="H200" s="34" t="s">
        <v>73</v>
      </c>
      <c r="I200" s="34" t="s">
        <v>73</v>
      </c>
      <c r="J200" s="34" t="s">
        <v>499</v>
      </c>
      <c r="K200" s="34" t="s">
        <v>76</v>
      </c>
      <c r="L200" s="34" t="s">
        <v>510</v>
      </c>
      <c r="M200" s="34" t="s">
        <v>78</v>
      </c>
      <c r="N200" s="34" t="s">
        <v>511</v>
      </c>
      <c r="O200" s="37">
        <v>6000</v>
      </c>
      <c r="P200" s="34" t="s">
        <v>80</v>
      </c>
      <c r="Q200" s="56">
        <v>3016612.3534054793</v>
      </c>
      <c r="R200" s="58">
        <v>113638.69279716004</v>
      </c>
      <c r="S200" s="59">
        <v>126389.64657372644</v>
      </c>
    </row>
    <row r="201" spans="1:19" x14ac:dyDescent="0.35">
      <c r="A201" s="34" t="s">
        <v>505</v>
      </c>
      <c r="B201" s="34" t="s">
        <v>520</v>
      </c>
      <c r="C201" s="35" t="s">
        <v>507</v>
      </c>
      <c r="D201" s="56">
        <v>3048588.3197986297</v>
      </c>
      <c r="E201" s="34" t="s">
        <v>521</v>
      </c>
      <c r="F201" s="36">
        <v>42382</v>
      </c>
      <c r="G201" s="34" t="s">
        <v>522</v>
      </c>
      <c r="H201" s="34" t="s">
        <v>73</v>
      </c>
      <c r="I201" s="34" t="s">
        <v>73</v>
      </c>
      <c r="J201" s="34" t="s">
        <v>523</v>
      </c>
      <c r="K201" s="34" t="s">
        <v>76</v>
      </c>
      <c r="L201" s="34" t="s">
        <v>510</v>
      </c>
      <c r="M201" s="34" t="s">
        <v>78</v>
      </c>
      <c r="N201" s="34" t="s">
        <v>511</v>
      </c>
      <c r="O201" s="37">
        <v>6000</v>
      </c>
      <c r="P201" s="34" t="s">
        <v>80</v>
      </c>
      <c r="Q201" s="56">
        <v>3048588.3197986297</v>
      </c>
      <c r="R201" s="58">
        <v>114114.16461846019</v>
      </c>
      <c r="S201" s="59">
        <v>126962.34952326561</v>
      </c>
    </row>
    <row r="202" spans="1:19" x14ac:dyDescent="0.35">
      <c r="A202" s="34" t="s">
        <v>524</v>
      </c>
      <c r="B202" s="34" t="s">
        <v>506</v>
      </c>
      <c r="C202" s="35" t="s">
        <v>507</v>
      </c>
      <c r="D202" s="56">
        <v>3087289.9389438359</v>
      </c>
      <c r="E202" s="34" t="s">
        <v>525</v>
      </c>
      <c r="F202" s="36">
        <v>42339</v>
      </c>
      <c r="G202" s="34" t="s">
        <v>526</v>
      </c>
      <c r="H202" s="34" t="s">
        <v>73</v>
      </c>
      <c r="I202" s="34" t="s">
        <v>73</v>
      </c>
      <c r="J202" s="34" t="s">
        <v>527</v>
      </c>
      <c r="K202" s="34" t="s">
        <v>76</v>
      </c>
      <c r="L202" s="34" t="s">
        <v>510</v>
      </c>
      <c r="M202" s="34" t="s">
        <v>78</v>
      </c>
      <c r="N202" s="34" t="s">
        <v>511</v>
      </c>
      <c r="O202" s="37">
        <v>3600</v>
      </c>
      <c r="P202" s="34" t="s">
        <v>80</v>
      </c>
      <c r="Q202" s="56">
        <v>3087289.9389438359</v>
      </c>
      <c r="R202" s="58">
        <v>92639.607977058593</v>
      </c>
      <c r="S202" s="59">
        <v>105615.51173027708</v>
      </c>
    </row>
    <row r="203" spans="1:19" x14ac:dyDescent="0.35">
      <c r="A203" s="34" t="s">
        <v>505</v>
      </c>
      <c r="B203" s="34" t="s">
        <v>506</v>
      </c>
      <c r="C203" s="35" t="s">
        <v>507</v>
      </c>
      <c r="D203" s="56">
        <v>3089954.627160274</v>
      </c>
      <c r="E203" s="34" t="s">
        <v>528</v>
      </c>
      <c r="F203" s="36">
        <v>42388</v>
      </c>
      <c r="G203" s="34" t="s">
        <v>529</v>
      </c>
      <c r="H203" s="34" t="s">
        <v>73</v>
      </c>
      <c r="I203" s="34" t="s">
        <v>73</v>
      </c>
      <c r="J203" s="34" t="s">
        <v>92</v>
      </c>
      <c r="K203" s="34" t="s">
        <v>76</v>
      </c>
      <c r="L203" s="34" t="s">
        <v>510</v>
      </c>
      <c r="M203" s="34" t="s">
        <v>78</v>
      </c>
      <c r="N203" s="34" t="s">
        <v>511</v>
      </c>
      <c r="O203" s="37">
        <v>3600</v>
      </c>
      <c r="P203" s="34" t="s">
        <v>80</v>
      </c>
      <c r="Q203" s="56">
        <v>3089954.627160274</v>
      </c>
      <c r="R203" s="58">
        <v>92709.244521988221</v>
      </c>
      <c r="S203" s="59">
        <v>105663.23741219685</v>
      </c>
    </row>
    <row r="204" spans="1:19" x14ac:dyDescent="0.35">
      <c r="A204" s="34" t="s">
        <v>505</v>
      </c>
      <c r="B204" s="34" t="s">
        <v>530</v>
      </c>
      <c r="C204" s="35" t="s">
        <v>507</v>
      </c>
      <c r="D204" s="56">
        <v>3139460.8395520551</v>
      </c>
      <c r="E204" s="34" t="s">
        <v>531</v>
      </c>
      <c r="F204" s="36">
        <v>42436</v>
      </c>
      <c r="G204" s="34" t="s">
        <v>532</v>
      </c>
      <c r="H204" s="34" t="s">
        <v>374</v>
      </c>
      <c r="I204" s="34" t="s">
        <v>533</v>
      </c>
      <c r="J204" s="34" t="s">
        <v>92</v>
      </c>
      <c r="K204" s="34" t="s">
        <v>76</v>
      </c>
      <c r="L204" s="34" t="s">
        <v>510</v>
      </c>
      <c r="M204" s="34" t="s">
        <v>78</v>
      </c>
      <c r="N204" s="34" t="s">
        <v>511</v>
      </c>
      <c r="O204" s="37">
        <v>9000</v>
      </c>
      <c r="P204" s="34" t="s">
        <v>80</v>
      </c>
      <c r="Q204" s="56">
        <v>3139460.8395520551</v>
      </c>
      <c r="R204" s="58">
        <v>139917.49621407696</v>
      </c>
      <c r="S204" s="59">
        <v>198623.45219652262</v>
      </c>
    </row>
    <row r="205" spans="1:19" x14ac:dyDescent="0.35">
      <c r="A205" s="34" t="s">
        <v>505</v>
      </c>
      <c r="B205" s="34" t="s">
        <v>530</v>
      </c>
      <c r="C205" s="35" t="s">
        <v>507</v>
      </c>
      <c r="D205" s="56">
        <v>3139460.8395520551</v>
      </c>
      <c r="E205" s="34" t="s">
        <v>534</v>
      </c>
      <c r="F205" s="36">
        <v>42436</v>
      </c>
      <c r="G205" s="34" t="s">
        <v>535</v>
      </c>
      <c r="H205" s="34" t="s">
        <v>374</v>
      </c>
      <c r="I205" s="34" t="s">
        <v>533</v>
      </c>
      <c r="J205" s="34" t="s">
        <v>92</v>
      </c>
      <c r="K205" s="34" t="s">
        <v>76</v>
      </c>
      <c r="L205" s="34" t="s">
        <v>510</v>
      </c>
      <c r="M205" s="34" t="s">
        <v>78</v>
      </c>
      <c r="N205" s="34" t="s">
        <v>511</v>
      </c>
      <c r="O205" s="37">
        <v>9000</v>
      </c>
      <c r="P205" s="34" t="s">
        <v>80</v>
      </c>
      <c r="Q205" s="56">
        <v>3139460.8395520551</v>
      </c>
      <c r="R205" s="58">
        <v>139917.49621407696</v>
      </c>
      <c r="S205" s="59">
        <v>198623.45219652262</v>
      </c>
    </row>
    <row r="206" spans="1:19" x14ac:dyDescent="0.35">
      <c r="A206" s="34" t="s">
        <v>505</v>
      </c>
      <c r="B206" s="34" t="s">
        <v>530</v>
      </c>
      <c r="C206" s="35" t="s">
        <v>507</v>
      </c>
      <c r="D206" s="56">
        <v>3139460.8395520551</v>
      </c>
      <c r="E206" s="34" t="s">
        <v>536</v>
      </c>
      <c r="F206" s="36">
        <v>42436</v>
      </c>
      <c r="G206" s="34" t="s">
        <v>537</v>
      </c>
      <c r="H206" s="34" t="s">
        <v>374</v>
      </c>
      <c r="I206" s="34" t="s">
        <v>533</v>
      </c>
      <c r="J206" s="34" t="s">
        <v>92</v>
      </c>
      <c r="K206" s="34" t="s">
        <v>76</v>
      </c>
      <c r="L206" s="34" t="s">
        <v>510</v>
      </c>
      <c r="M206" s="34" t="s">
        <v>78</v>
      </c>
      <c r="N206" s="34" t="s">
        <v>511</v>
      </c>
      <c r="O206" s="37">
        <v>9000</v>
      </c>
      <c r="P206" s="34" t="s">
        <v>80</v>
      </c>
      <c r="Q206" s="56">
        <v>3139460.8395520551</v>
      </c>
      <c r="R206" s="58">
        <v>139917.49621407696</v>
      </c>
      <c r="S206" s="59">
        <v>198623.45219652262</v>
      </c>
    </row>
    <row r="207" spans="1:19" x14ac:dyDescent="0.35">
      <c r="A207" s="34" t="s">
        <v>505</v>
      </c>
      <c r="B207" s="34" t="s">
        <v>538</v>
      </c>
      <c r="C207" s="35" t="s">
        <v>507</v>
      </c>
      <c r="D207" s="56">
        <v>4116622.3609232879</v>
      </c>
      <c r="E207" s="34" t="s">
        <v>539</v>
      </c>
      <c r="F207" s="36">
        <v>42409</v>
      </c>
      <c r="G207" s="34" t="s">
        <v>540</v>
      </c>
      <c r="H207" s="34" t="s">
        <v>73</v>
      </c>
      <c r="I207" s="34" t="s">
        <v>73</v>
      </c>
      <c r="J207" s="34" t="s">
        <v>541</v>
      </c>
      <c r="K207" s="34" t="s">
        <v>76</v>
      </c>
      <c r="L207" s="34" t="s">
        <v>510</v>
      </c>
      <c r="M207" s="34" t="s">
        <v>78</v>
      </c>
      <c r="N207" s="34" t="s">
        <v>511</v>
      </c>
      <c r="O207" s="37">
        <v>12000</v>
      </c>
      <c r="P207" s="34" t="s">
        <v>80</v>
      </c>
      <c r="Q207" s="56">
        <v>4116622.3609232879</v>
      </c>
      <c r="R207" s="58">
        <v>229407.954948598</v>
      </c>
      <c r="S207" s="59">
        <v>264372.88904933329</v>
      </c>
    </row>
    <row r="208" spans="1:19" x14ac:dyDescent="0.35">
      <c r="A208" s="34" t="s">
        <v>505</v>
      </c>
      <c r="B208" s="34" t="s">
        <v>542</v>
      </c>
      <c r="C208" s="35" t="s">
        <v>507</v>
      </c>
      <c r="D208" s="56">
        <v>4582874.0460685194</v>
      </c>
      <c r="E208" s="34" t="s">
        <v>543</v>
      </c>
      <c r="F208" s="36">
        <v>42236</v>
      </c>
      <c r="G208" s="34" t="s">
        <v>544</v>
      </c>
      <c r="H208" s="34" t="s">
        <v>73</v>
      </c>
      <c r="I208" s="34" t="s">
        <v>73</v>
      </c>
      <c r="J208" s="34" t="s">
        <v>264</v>
      </c>
      <c r="K208" s="34" t="s">
        <v>76</v>
      </c>
      <c r="L208" s="34" t="s">
        <v>510</v>
      </c>
      <c r="M208" s="34" t="s">
        <v>78</v>
      </c>
      <c r="N208" s="34" t="s">
        <v>511</v>
      </c>
      <c r="O208" s="37">
        <v>12000</v>
      </c>
      <c r="P208" s="34" t="s">
        <v>80</v>
      </c>
      <c r="Q208" s="56">
        <v>4582874.0460685194</v>
      </c>
      <c r="R208" s="58">
        <v>247914.54202981331</v>
      </c>
      <c r="S208" s="59">
        <v>272422.93996652326</v>
      </c>
    </row>
    <row r="209" spans="1:19" x14ac:dyDescent="0.35">
      <c r="A209" s="34" t="s">
        <v>505</v>
      </c>
      <c r="B209" s="34" t="s">
        <v>542</v>
      </c>
      <c r="C209" s="35" t="s">
        <v>507</v>
      </c>
      <c r="D209" s="56">
        <v>4726056.5160616441</v>
      </c>
      <c r="E209" s="34" t="s">
        <v>545</v>
      </c>
      <c r="F209" s="36">
        <v>42236</v>
      </c>
      <c r="G209" s="34" t="s">
        <v>546</v>
      </c>
      <c r="H209" s="34" t="s">
        <v>73</v>
      </c>
      <c r="I209" s="34" t="s">
        <v>73</v>
      </c>
      <c r="J209" s="34" t="s">
        <v>340</v>
      </c>
      <c r="K209" s="34" t="s">
        <v>76</v>
      </c>
      <c r="L209" s="34" t="s">
        <v>510</v>
      </c>
      <c r="M209" s="34" t="s">
        <v>78</v>
      </c>
      <c r="N209" s="34" t="s">
        <v>511</v>
      </c>
      <c r="O209" s="37">
        <v>12000</v>
      </c>
      <c r="P209" s="34" t="s">
        <v>80</v>
      </c>
      <c r="Q209" s="56">
        <v>4726056.5160616441</v>
      </c>
      <c r="R209" s="58">
        <v>249877.49615298281</v>
      </c>
      <c r="S209" s="59">
        <v>274987.39796848473</v>
      </c>
    </row>
    <row r="210" spans="1:19" x14ac:dyDescent="0.35">
      <c r="A210" s="34" t="s">
        <v>505</v>
      </c>
      <c r="B210" s="34" t="s">
        <v>547</v>
      </c>
      <c r="C210" s="35" t="s">
        <v>507</v>
      </c>
      <c r="D210" s="56">
        <v>4726056.5160616441</v>
      </c>
      <c r="E210" s="34" t="s">
        <v>548</v>
      </c>
      <c r="F210" s="34"/>
      <c r="G210" s="34" t="s">
        <v>549</v>
      </c>
      <c r="H210" s="34" t="s">
        <v>73</v>
      </c>
      <c r="I210" s="34" t="s">
        <v>73</v>
      </c>
      <c r="J210" s="34" t="s">
        <v>340</v>
      </c>
      <c r="K210" s="34" t="s">
        <v>76</v>
      </c>
      <c r="L210" s="34" t="s">
        <v>510</v>
      </c>
      <c r="M210" s="34" t="s">
        <v>78</v>
      </c>
      <c r="N210" s="34" t="s">
        <v>511</v>
      </c>
      <c r="O210" s="37">
        <v>12000</v>
      </c>
      <c r="P210" s="34" t="s">
        <v>80</v>
      </c>
      <c r="Q210" s="56">
        <v>4726056.5160616441</v>
      </c>
      <c r="R210" s="58">
        <v>249877.49615298281</v>
      </c>
      <c r="S210" s="59">
        <v>274866.69707076799</v>
      </c>
    </row>
    <row r="211" spans="1:19" x14ac:dyDescent="0.35">
      <c r="A211" s="34" t="s">
        <v>505</v>
      </c>
      <c r="B211" s="34" t="s">
        <v>542</v>
      </c>
      <c r="C211" s="35" t="s">
        <v>507</v>
      </c>
      <c r="D211" s="56">
        <v>4726056.5160616441</v>
      </c>
      <c r="E211" s="34" t="s">
        <v>550</v>
      </c>
      <c r="F211" s="34"/>
      <c r="G211" s="34" t="s">
        <v>551</v>
      </c>
      <c r="H211" s="34" t="s">
        <v>73</v>
      </c>
      <c r="I211" s="34" t="s">
        <v>73</v>
      </c>
      <c r="J211" s="34" t="s">
        <v>340</v>
      </c>
      <c r="K211" s="34" t="s">
        <v>76</v>
      </c>
      <c r="L211" s="34" t="s">
        <v>510</v>
      </c>
      <c r="M211" s="34" t="s">
        <v>78</v>
      </c>
      <c r="N211" s="34" t="s">
        <v>511</v>
      </c>
      <c r="O211" s="37">
        <v>5400</v>
      </c>
      <c r="P211" s="34" t="s">
        <v>80</v>
      </c>
      <c r="Q211" s="56">
        <v>4726056.5160616441</v>
      </c>
      <c r="R211" s="58">
        <v>164344.97874859945</v>
      </c>
      <c r="S211" s="59">
        <v>179166.69707076796</v>
      </c>
    </row>
    <row r="212" spans="1:19" x14ac:dyDescent="0.35">
      <c r="A212" s="34" t="s">
        <v>505</v>
      </c>
      <c r="B212" s="34" t="s">
        <v>542</v>
      </c>
      <c r="C212" s="35" t="s">
        <v>507</v>
      </c>
      <c r="D212" s="56">
        <v>4726056.5160616441</v>
      </c>
      <c r="E212" s="34" t="s">
        <v>552</v>
      </c>
      <c r="F212" s="34"/>
      <c r="G212" s="34" t="s">
        <v>553</v>
      </c>
      <c r="H212" s="34" t="s">
        <v>73</v>
      </c>
      <c r="I212" s="34" t="s">
        <v>73</v>
      </c>
      <c r="J212" s="34" t="s">
        <v>340</v>
      </c>
      <c r="K212" s="34" t="s">
        <v>76</v>
      </c>
      <c r="L212" s="34" t="s">
        <v>510</v>
      </c>
      <c r="M212" s="34" t="s">
        <v>78</v>
      </c>
      <c r="N212" s="34" t="s">
        <v>511</v>
      </c>
      <c r="O212" s="37">
        <v>12000</v>
      </c>
      <c r="P212" s="34" t="s">
        <v>80</v>
      </c>
      <c r="Q212" s="56">
        <v>4726056.5160616441</v>
      </c>
      <c r="R212" s="58">
        <v>249877.49615298281</v>
      </c>
      <c r="S212" s="59">
        <v>274866.69707076799</v>
      </c>
    </row>
    <row r="213" spans="1:19" x14ac:dyDescent="0.35">
      <c r="A213" s="34" t="s">
        <v>505</v>
      </c>
      <c r="B213" s="34" t="s">
        <v>542</v>
      </c>
      <c r="C213" s="35" t="s">
        <v>507</v>
      </c>
      <c r="D213" s="56">
        <v>4726056.5160616441</v>
      </c>
      <c r="E213" s="34" t="s">
        <v>554</v>
      </c>
      <c r="F213" s="34"/>
      <c r="G213" s="34" t="s">
        <v>555</v>
      </c>
      <c r="H213" s="34" t="s">
        <v>73</v>
      </c>
      <c r="I213" s="34" t="s">
        <v>73</v>
      </c>
      <c r="J213" s="34" t="s">
        <v>340</v>
      </c>
      <c r="K213" s="34" t="s">
        <v>76</v>
      </c>
      <c r="L213" s="34" t="s">
        <v>510</v>
      </c>
      <c r="M213" s="34" t="s">
        <v>78</v>
      </c>
      <c r="N213" s="34" t="s">
        <v>511</v>
      </c>
      <c r="O213" s="37">
        <v>12000</v>
      </c>
      <c r="P213" s="34" t="s">
        <v>80</v>
      </c>
      <c r="Q213" s="56">
        <v>4726056.5160616441</v>
      </c>
      <c r="R213" s="58">
        <v>249877.49615298281</v>
      </c>
      <c r="S213" s="59">
        <v>274866.69707076799</v>
      </c>
    </row>
    <row r="214" spans="1:19" x14ac:dyDescent="0.35">
      <c r="A214" s="34" t="s">
        <v>505</v>
      </c>
      <c r="B214" s="34" t="s">
        <v>542</v>
      </c>
      <c r="C214" s="35" t="s">
        <v>507</v>
      </c>
      <c r="D214" s="56">
        <v>4726056.5160616441</v>
      </c>
      <c r="E214" s="34" t="s">
        <v>556</v>
      </c>
      <c r="F214" s="34"/>
      <c r="G214" s="34" t="s">
        <v>557</v>
      </c>
      <c r="H214" s="34" t="s">
        <v>73</v>
      </c>
      <c r="I214" s="34" t="s">
        <v>73</v>
      </c>
      <c r="J214" s="34" t="s">
        <v>340</v>
      </c>
      <c r="K214" s="34" t="s">
        <v>76</v>
      </c>
      <c r="L214" s="34" t="s">
        <v>510</v>
      </c>
      <c r="M214" s="34" t="s">
        <v>78</v>
      </c>
      <c r="N214" s="34" t="s">
        <v>511</v>
      </c>
      <c r="O214" s="37">
        <v>12000</v>
      </c>
      <c r="P214" s="34" t="s">
        <v>80</v>
      </c>
      <c r="Q214" s="56">
        <v>4726056.5160616441</v>
      </c>
      <c r="R214" s="58">
        <v>249877.49615298281</v>
      </c>
      <c r="S214" s="59">
        <v>274866.69707076799</v>
      </c>
    </row>
    <row r="215" spans="1:19" x14ac:dyDescent="0.35">
      <c r="A215" s="34" t="s">
        <v>505</v>
      </c>
      <c r="B215" s="34" t="s">
        <v>558</v>
      </c>
      <c r="C215" s="35" t="s">
        <v>507</v>
      </c>
      <c r="D215" s="56">
        <v>4881776.9632534245</v>
      </c>
      <c r="E215" s="34" t="s">
        <v>559</v>
      </c>
      <c r="F215" s="34"/>
      <c r="G215" s="34" t="s">
        <v>560</v>
      </c>
      <c r="H215" s="34" t="s">
        <v>285</v>
      </c>
      <c r="I215" s="34" t="s">
        <v>73</v>
      </c>
      <c r="J215" s="34" t="s">
        <v>561</v>
      </c>
      <c r="K215" s="34" t="s">
        <v>76</v>
      </c>
      <c r="L215" s="34" t="s">
        <v>510</v>
      </c>
      <c r="M215" s="34" t="s">
        <v>78</v>
      </c>
      <c r="N215" s="34" t="s">
        <v>511</v>
      </c>
      <c r="O215" s="37">
        <v>5400</v>
      </c>
      <c r="P215" s="34" t="s">
        <v>80</v>
      </c>
      <c r="Q215" s="56">
        <v>4881776.9632534245</v>
      </c>
      <c r="R215" s="58">
        <v>166372.22653609284</v>
      </c>
      <c r="S215" s="59">
        <v>181955.71549522417</v>
      </c>
    </row>
    <row r="216" spans="1:19" x14ac:dyDescent="0.35">
      <c r="A216" s="34" t="s">
        <v>562</v>
      </c>
      <c r="B216" s="34" t="s">
        <v>542</v>
      </c>
      <c r="C216" s="35" t="s">
        <v>507</v>
      </c>
      <c r="D216" s="56">
        <v>4880497.641409589</v>
      </c>
      <c r="E216" s="34" t="s">
        <v>563</v>
      </c>
      <c r="F216" s="36">
        <v>42347</v>
      </c>
      <c r="G216" s="34" t="s">
        <v>564</v>
      </c>
      <c r="H216" s="34" t="s">
        <v>73</v>
      </c>
      <c r="I216" s="34" t="s">
        <v>73</v>
      </c>
      <c r="J216" s="34" t="s">
        <v>565</v>
      </c>
      <c r="K216" s="34" t="s">
        <v>76</v>
      </c>
      <c r="L216" s="34" t="s">
        <v>510</v>
      </c>
      <c r="M216" s="34" t="s">
        <v>78</v>
      </c>
      <c r="N216" s="34" t="s">
        <v>511</v>
      </c>
      <c r="O216" s="37">
        <v>12000</v>
      </c>
      <c r="P216" s="34" t="s">
        <v>80</v>
      </c>
      <c r="Q216" s="56">
        <v>4880497.641409589</v>
      </c>
      <c r="R216" s="58">
        <v>251916.44015620751</v>
      </c>
      <c r="S216" s="59">
        <v>277845.96122050984</v>
      </c>
    </row>
    <row r="217" spans="1:19" x14ac:dyDescent="0.35">
      <c r="A217" s="34" t="s">
        <v>562</v>
      </c>
      <c r="B217" s="34" t="s">
        <v>542</v>
      </c>
      <c r="C217" s="35" t="s">
        <v>507</v>
      </c>
      <c r="D217" s="56">
        <v>4881033.964815069</v>
      </c>
      <c r="E217" s="34" t="s">
        <v>566</v>
      </c>
      <c r="F217" s="36">
        <v>42345</v>
      </c>
      <c r="G217" s="34" t="s">
        <v>567</v>
      </c>
      <c r="H217" s="34" t="s">
        <v>73</v>
      </c>
      <c r="I217" s="34" t="s">
        <v>73</v>
      </c>
      <c r="J217" s="34" t="s">
        <v>568</v>
      </c>
      <c r="K217" s="34" t="s">
        <v>76</v>
      </c>
      <c r="L217" s="34" t="s">
        <v>510</v>
      </c>
      <c r="M217" s="34" t="s">
        <v>78</v>
      </c>
      <c r="N217" s="34" t="s">
        <v>511</v>
      </c>
      <c r="O217" s="37">
        <v>9600</v>
      </c>
      <c r="P217" s="34" t="s">
        <v>80</v>
      </c>
      <c r="Q217" s="56">
        <v>4881033.964815069</v>
      </c>
      <c r="R217" s="58">
        <v>220486.06072075569</v>
      </c>
      <c r="S217" s="59">
        <v>243055.56699731259</v>
      </c>
    </row>
    <row r="218" spans="1:19" x14ac:dyDescent="0.35">
      <c r="A218" s="34" t="s">
        <v>505</v>
      </c>
      <c r="B218" s="34" t="s">
        <v>542</v>
      </c>
      <c r="C218" s="35" t="s">
        <v>507</v>
      </c>
      <c r="D218" s="56">
        <v>4883701.3460452054</v>
      </c>
      <c r="E218" s="34" t="s">
        <v>569</v>
      </c>
      <c r="F218" s="36">
        <v>42334</v>
      </c>
      <c r="G218" s="34" t="s">
        <v>570</v>
      </c>
      <c r="H218" s="34" t="s">
        <v>73</v>
      </c>
      <c r="I218" s="34" t="s">
        <v>73</v>
      </c>
      <c r="J218" s="34" t="s">
        <v>571</v>
      </c>
      <c r="K218" s="34" t="s">
        <v>76</v>
      </c>
      <c r="L218" s="34" t="s">
        <v>510</v>
      </c>
      <c r="M218" s="34" t="s">
        <v>78</v>
      </c>
      <c r="N218" s="34" t="s">
        <v>511</v>
      </c>
      <c r="O218" s="37">
        <v>11400</v>
      </c>
      <c r="P218" s="34" t="s">
        <v>80</v>
      </c>
      <c r="Q218" s="56">
        <v>4883701.3460452054</v>
      </c>
      <c r="R218" s="58">
        <v>244193.98389050839</v>
      </c>
      <c r="S218" s="59">
        <v>269203.34091223549</v>
      </c>
    </row>
    <row r="219" spans="1:19" x14ac:dyDescent="0.35">
      <c r="A219" s="34" t="s">
        <v>524</v>
      </c>
      <c r="B219" s="34" t="s">
        <v>572</v>
      </c>
      <c r="C219" s="35" t="s">
        <v>507</v>
      </c>
      <c r="D219" s="56">
        <v>4783548.1567780823</v>
      </c>
      <c r="E219" s="34" t="s">
        <v>573</v>
      </c>
      <c r="F219" s="36">
        <v>42356</v>
      </c>
      <c r="G219" s="34" t="s">
        <v>574</v>
      </c>
      <c r="H219" s="34" t="s">
        <v>374</v>
      </c>
      <c r="I219" s="34" t="s">
        <v>533</v>
      </c>
      <c r="J219" s="34" t="s">
        <v>575</v>
      </c>
      <c r="K219" s="34" t="s">
        <v>76</v>
      </c>
      <c r="L219" s="34" t="s">
        <v>510</v>
      </c>
      <c r="M219" s="34" t="s">
        <v>78</v>
      </c>
      <c r="N219" s="34" t="s">
        <v>511</v>
      </c>
      <c r="O219" s="37">
        <v>15000</v>
      </c>
      <c r="P219" s="34" t="s">
        <v>80</v>
      </c>
      <c r="Q219" s="56">
        <v>4783548.1567780823</v>
      </c>
      <c r="R219" s="58">
        <v>289592.90657621471</v>
      </c>
      <c r="S219" s="59">
        <v>319373.19284708489</v>
      </c>
    </row>
    <row r="220" spans="1:19" x14ac:dyDescent="0.35">
      <c r="A220" s="34" t="s">
        <v>505</v>
      </c>
      <c r="B220" s="34" t="s">
        <v>542</v>
      </c>
      <c r="C220" s="35" t="s">
        <v>507</v>
      </c>
      <c r="D220" s="56">
        <v>4790451.8993397262</v>
      </c>
      <c r="E220" s="34" t="s">
        <v>576</v>
      </c>
      <c r="F220" s="36">
        <v>42356</v>
      </c>
      <c r="G220" s="34" t="s">
        <v>577</v>
      </c>
      <c r="H220" s="34" t="s">
        <v>375</v>
      </c>
      <c r="I220" s="34" t="s">
        <v>578</v>
      </c>
      <c r="J220" s="34" t="s">
        <v>92</v>
      </c>
      <c r="K220" s="34" t="s">
        <v>76</v>
      </c>
      <c r="L220" s="34" t="s">
        <v>510</v>
      </c>
      <c r="M220" s="34" t="s">
        <v>78</v>
      </c>
      <c r="N220" s="34" t="s">
        <v>511</v>
      </c>
      <c r="O220" s="37">
        <v>15000</v>
      </c>
      <c r="P220" s="34" t="s">
        <v>80</v>
      </c>
      <c r="Q220" s="56">
        <v>4790451.8993397262</v>
      </c>
      <c r="R220" s="58">
        <v>289680.25795939332</v>
      </c>
      <c r="S220" s="59">
        <v>319521.48127968062</v>
      </c>
    </row>
    <row r="221" spans="1:19" x14ac:dyDescent="0.35">
      <c r="A221" s="34" t="s">
        <v>505</v>
      </c>
      <c r="B221" s="34" t="s">
        <v>542</v>
      </c>
      <c r="C221" s="35" t="s">
        <v>507</v>
      </c>
      <c r="D221" s="56">
        <v>4901744.6287000002</v>
      </c>
      <c r="E221" s="34" t="s">
        <v>579</v>
      </c>
      <c r="F221" s="36">
        <v>42347</v>
      </c>
      <c r="G221" s="34" t="s">
        <v>580</v>
      </c>
      <c r="H221" s="34" t="s">
        <v>73</v>
      </c>
      <c r="I221" s="34" t="s">
        <v>73</v>
      </c>
      <c r="J221" s="34" t="s">
        <v>581</v>
      </c>
      <c r="K221" s="34" t="s">
        <v>76</v>
      </c>
      <c r="L221" s="34" t="s">
        <v>510</v>
      </c>
      <c r="M221" s="34" t="s">
        <v>78</v>
      </c>
      <c r="N221" s="34" t="s">
        <v>511</v>
      </c>
      <c r="O221" s="37">
        <v>11400</v>
      </c>
      <c r="P221" s="34" t="s">
        <v>80</v>
      </c>
      <c r="Q221" s="56">
        <v>4901744.6287000002</v>
      </c>
      <c r="R221" s="58">
        <v>244426.11801361799</v>
      </c>
      <c r="S221" s="59">
        <v>269526.503661055</v>
      </c>
    </row>
    <row r="222" spans="1:19" x14ac:dyDescent="0.35">
      <c r="A222" s="34" t="s">
        <v>505</v>
      </c>
      <c r="B222" s="34" t="s">
        <v>542</v>
      </c>
      <c r="C222" s="35" t="s">
        <v>507</v>
      </c>
      <c r="D222" s="56">
        <v>4901744.6287000002</v>
      </c>
      <c r="E222" s="34" t="s">
        <v>582</v>
      </c>
      <c r="F222" s="36">
        <v>42347</v>
      </c>
      <c r="G222" s="34" t="s">
        <v>583</v>
      </c>
      <c r="H222" s="34" t="s">
        <v>73</v>
      </c>
      <c r="I222" s="34" t="s">
        <v>73</v>
      </c>
      <c r="J222" s="34" t="s">
        <v>581</v>
      </c>
      <c r="K222" s="34" t="s">
        <v>76</v>
      </c>
      <c r="L222" s="34" t="s">
        <v>510</v>
      </c>
      <c r="M222" s="34" t="s">
        <v>78</v>
      </c>
      <c r="N222" s="34" t="s">
        <v>511</v>
      </c>
      <c r="O222" s="37">
        <v>11400</v>
      </c>
      <c r="P222" s="34" t="s">
        <v>80</v>
      </c>
      <c r="Q222" s="56">
        <v>4901744.6287000002</v>
      </c>
      <c r="R222" s="58">
        <v>244426.11801361799</v>
      </c>
      <c r="S222" s="59">
        <v>269526.503661055</v>
      </c>
    </row>
    <row r="223" spans="1:19" x14ac:dyDescent="0.35">
      <c r="A223" s="34" t="s">
        <v>505</v>
      </c>
      <c r="B223" s="34" t="s">
        <v>542</v>
      </c>
      <c r="C223" s="35" t="s">
        <v>507</v>
      </c>
      <c r="D223" s="56">
        <v>4881776.9632534245</v>
      </c>
      <c r="E223" s="34" t="s">
        <v>584</v>
      </c>
      <c r="F223" s="36">
        <v>42342</v>
      </c>
      <c r="G223" s="34" t="s">
        <v>560</v>
      </c>
      <c r="H223" s="34" t="s">
        <v>73</v>
      </c>
      <c r="I223" s="34" t="s">
        <v>73</v>
      </c>
      <c r="J223" s="34" t="s">
        <v>499</v>
      </c>
      <c r="K223" s="34" t="s">
        <v>76</v>
      </c>
      <c r="L223" s="34" t="s">
        <v>510</v>
      </c>
      <c r="M223" s="34" t="s">
        <v>78</v>
      </c>
      <c r="N223" s="34" t="s">
        <v>511</v>
      </c>
      <c r="O223" s="37">
        <v>5400</v>
      </c>
      <c r="P223" s="34" t="s">
        <v>80</v>
      </c>
      <c r="Q223" s="56">
        <v>4881776.9632534245</v>
      </c>
      <c r="R223" s="58">
        <v>166395.45847181618</v>
      </c>
      <c r="S223" s="59">
        <v>181955.71549522417</v>
      </c>
    </row>
    <row r="224" spans="1:19" x14ac:dyDescent="0.35">
      <c r="A224" s="34" t="s">
        <v>524</v>
      </c>
      <c r="B224" s="34" t="s">
        <v>572</v>
      </c>
      <c r="C224" s="35" t="s">
        <v>507</v>
      </c>
      <c r="D224" s="56">
        <v>4953375.1667739721</v>
      </c>
      <c r="E224" s="34" t="s">
        <v>566</v>
      </c>
      <c r="F224" s="34"/>
      <c r="G224" s="34" t="s">
        <v>585</v>
      </c>
      <c r="H224" s="34" t="s">
        <v>285</v>
      </c>
      <c r="I224" s="34" t="s">
        <v>73</v>
      </c>
      <c r="J224" s="34" t="s">
        <v>541</v>
      </c>
      <c r="K224" s="34" t="s">
        <v>76</v>
      </c>
      <c r="L224" s="34" t="s">
        <v>510</v>
      </c>
      <c r="M224" s="34" t="s">
        <v>78</v>
      </c>
      <c r="N224" s="34" t="s">
        <v>511</v>
      </c>
      <c r="O224" s="37">
        <v>12000</v>
      </c>
      <c r="P224" s="34" t="s">
        <v>80</v>
      </c>
      <c r="Q224" s="56">
        <v>4953375.1667739721</v>
      </c>
      <c r="R224" s="58">
        <v>252899.35588727519</v>
      </c>
      <c r="S224" s="59">
        <v>279151.22822067275</v>
      </c>
    </row>
    <row r="225" spans="1:19" x14ac:dyDescent="0.35">
      <c r="A225" s="34" t="s">
        <v>524</v>
      </c>
      <c r="B225" s="34" t="s">
        <v>586</v>
      </c>
      <c r="C225" s="35" t="s">
        <v>507</v>
      </c>
      <c r="D225" s="56">
        <v>4953375.1667739721</v>
      </c>
      <c r="E225" s="34" t="s">
        <v>587</v>
      </c>
      <c r="F225" s="34" t="s">
        <v>293</v>
      </c>
      <c r="G225" s="34" t="s">
        <v>588</v>
      </c>
      <c r="H225" s="34" t="s">
        <v>73</v>
      </c>
      <c r="I225" s="34" t="s">
        <v>73</v>
      </c>
      <c r="J225" s="34" t="s">
        <v>541</v>
      </c>
      <c r="K225" s="34" t="s">
        <v>76</v>
      </c>
      <c r="L225" s="34" t="s">
        <v>510</v>
      </c>
      <c r="M225" s="34" t="s">
        <v>78</v>
      </c>
      <c r="N225" s="34" t="s">
        <v>511</v>
      </c>
      <c r="O225" s="37">
        <v>12000</v>
      </c>
      <c r="P225" s="34" t="s">
        <v>80</v>
      </c>
      <c r="Q225" s="56">
        <v>4953375.1667739721</v>
      </c>
      <c r="R225" s="58">
        <v>252643.10089450807</v>
      </c>
      <c r="S225" s="59">
        <v>279151.22822067275</v>
      </c>
    </row>
    <row r="226" spans="1:19" x14ac:dyDescent="0.35">
      <c r="A226" s="34" t="s">
        <v>505</v>
      </c>
      <c r="B226" s="34" t="s">
        <v>542</v>
      </c>
      <c r="C226" s="35" t="s">
        <v>507</v>
      </c>
      <c r="D226" s="56">
        <v>4994307.1585630132</v>
      </c>
      <c r="E226" s="34" t="s">
        <v>589</v>
      </c>
      <c r="F226" s="36">
        <v>42377</v>
      </c>
      <c r="G226" s="34" t="s">
        <v>590</v>
      </c>
      <c r="H226" s="34" t="s">
        <v>73</v>
      </c>
      <c r="I226" s="34" t="s">
        <v>73</v>
      </c>
      <c r="J226" s="34" t="s">
        <v>527</v>
      </c>
      <c r="K226" s="34" t="s">
        <v>76</v>
      </c>
      <c r="L226" s="34" t="s">
        <v>510</v>
      </c>
      <c r="M226" s="34" t="s">
        <v>78</v>
      </c>
      <c r="N226" s="34" t="s">
        <v>511</v>
      </c>
      <c r="O226" s="37">
        <v>12000</v>
      </c>
      <c r="P226" s="34" t="s">
        <v>80</v>
      </c>
      <c r="Q226" s="56">
        <v>4994307.1585630132</v>
      </c>
      <c r="R226" s="58">
        <v>253435.57578377111</v>
      </c>
      <c r="S226" s="59">
        <v>279884.33733580861</v>
      </c>
    </row>
    <row r="227" spans="1:19" x14ac:dyDescent="0.35">
      <c r="A227" s="34" t="s">
        <v>505</v>
      </c>
      <c r="B227" s="34" t="s">
        <v>542</v>
      </c>
      <c r="C227" s="35" t="s">
        <v>507</v>
      </c>
      <c r="D227" s="56">
        <v>5096623.7225315068</v>
      </c>
      <c r="E227" s="34" t="s">
        <v>591</v>
      </c>
      <c r="F227" s="34"/>
      <c r="G227" s="34" t="s">
        <v>592</v>
      </c>
      <c r="H227" s="34" t="s">
        <v>73</v>
      </c>
      <c r="I227" s="34" t="s">
        <v>73</v>
      </c>
      <c r="J227" s="34" t="s">
        <v>593</v>
      </c>
      <c r="K227" s="34" t="s">
        <v>76</v>
      </c>
      <c r="L227" s="34" t="s">
        <v>510</v>
      </c>
      <c r="M227" s="34" t="s">
        <v>78</v>
      </c>
      <c r="N227" s="34" t="s">
        <v>511</v>
      </c>
      <c r="O227" s="37">
        <v>6000</v>
      </c>
      <c r="P227" s="34" t="s">
        <v>80</v>
      </c>
      <c r="Q227" s="56">
        <v>5096623.7225315068</v>
      </c>
      <c r="R227" s="58">
        <v>176916.52206849845</v>
      </c>
      <c r="S227" s="59">
        <v>194716.86984635133</v>
      </c>
    </row>
    <row r="228" spans="1:19" x14ac:dyDescent="0.35">
      <c r="A228" s="34" t="s">
        <v>505</v>
      </c>
      <c r="B228" s="34" t="s">
        <v>542</v>
      </c>
      <c r="C228" s="35" t="s">
        <v>507</v>
      </c>
      <c r="D228" s="56">
        <v>5097008.5487534245</v>
      </c>
      <c r="E228" s="34" t="s">
        <v>594</v>
      </c>
      <c r="F228" s="36">
        <v>42380</v>
      </c>
      <c r="G228" s="34" t="s">
        <v>595</v>
      </c>
      <c r="H228" s="34" t="s">
        <v>285</v>
      </c>
      <c r="I228" s="34" t="s">
        <v>73</v>
      </c>
      <c r="J228" s="34" t="s">
        <v>596</v>
      </c>
      <c r="K228" s="34" t="s">
        <v>76</v>
      </c>
      <c r="L228" s="34" t="s">
        <v>510</v>
      </c>
      <c r="M228" s="34" t="s">
        <v>78</v>
      </c>
      <c r="N228" s="34" t="s">
        <v>511</v>
      </c>
      <c r="O228" s="37">
        <v>3600</v>
      </c>
      <c r="P228" s="34" t="s">
        <v>80</v>
      </c>
      <c r="Q228" s="56">
        <v>5097008.5487534245</v>
      </c>
      <c r="R228" s="58">
        <v>146018.24984265061</v>
      </c>
      <c r="S228" s="59">
        <v>159923.7622451499</v>
      </c>
    </row>
    <row r="229" spans="1:19" x14ac:dyDescent="0.35">
      <c r="A229" s="34" t="s">
        <v>505</v>
      </c>
      <c r="B229" s="34" t="s">
        <v>542</v>
      </c>
      <c r="C229" s="35" t="s">
        <v>507</v>
      </c>
      <c r="D229" s="56">
        <v>5106169.1352424659</v>
      </c>
      <c r="E229" s="34" t="s">
        <v>597</v>
      </c>
      <c r="F229" s="36">
        <v>42382</v>
      </c>
      <c r="G229" s="34" t="s">
        <v>598</v>
      </c>
      <c r="H229" s="34" t="s">
        <v>73</v>
      </c>
      <c r="I229" s="34" t="s">
        <v>73</v>
      </c>
      <c r="J229" s="34" t="s">
        <v>523</v>
      </c>
      <c r="K229" s="34" t="s">
        <v>76</v>
      </c>
      <c r="L229" s="34" t="s">
        <v>510</v>
      </c>
      <c r="M229" s="34" t="s">
        <v>78</v>
      </c>
      <c r="N229" s="34" t="s">
        <v>511</v>
      </c>
      <c r="O229" s="37">
        <v>5400</v>
      </c>
      <c r="P229" s="34" t="s">
        <v>80</v>
      </c>
      <c r="Q229" s="56">
        <v>5106169.1352424659</v>
      </c>
      <c r="R229" s="58">
        <v>169344.42916482699</v>
      </c>
      <c r="S229" s="59">
        <v>186187.83218559451</v>
      </c>
    </row>
    <row r="230" spans="1:19" x14ac:dyDescent="0.35">
      <c r="A230" s="34" t="s">
        <v>505</v>
      </c>
      <c r="B230" s="34" t="s">
        <v>542</v>
      </c>
      <c r="C230" s="35" t="s">
        <v>507</v>
      </c>
      <c r="D230" s="56">
        <v>5106169.1352424659</v>
      </c>
      <c r="E230" s="34" t="s">
        <v>599</v>
      </c>
      <c r="F230" s="36">
        <v>42382</v>
      </c>
      <c r="G230" s="34" t="s">
        <v>600</v>
      </c>
      <c r="H230" s="34" t="s">
        <v>73</v>
      </c>
      <c r="I230" s="34" t="s">
        <v>73</v>
      </c>
      <c r="J230" s="34" t="s">
        <v>523</v>
      </c>
      <c r="K230" s="34" t="s">
        <v>76</v>
      </c>
      <c r="L230" s="34" t="s">
        <v>510</v>
      </c>
      <c r="M230" s="34" t="s">
        <v>78</v>
      </c>
      <c r="N230" s="34" t="s">
        <v>511</v>
      </c>
      <c r="O230" s="37">
        <v>6000</v>
      </c>
      <c r="P230" s="34" t="s">
        <v>80</v>
      </c>
      <c r="Q230" s="56">
        <v>5106169.1352424659</v>
      </c>
      <c r="R230" s="58">
        <v>177078.9779077486</v>
      </c>
      <c r="S230" s="59">
        <v>194887.83218559451</v>
      </c>
    </row>
    <row r="231" spans="1:19" x14ac:dyDescent="0.35">
      <c r="A231" s="34" t="s">
        <v>505</v>
      </c>
      <c r="B231" s="34" t="s">
        <v>542</v>
      </c>
      <c r="C231" s="35" t="s">
        <v>507</v>
      </c>
      <c r="D231" s="56">
        <v>5052832.8042356167</v>
      </c>
      <c r="E231" s="34" t="s">
        <v>601</v>
      </c>
      <c r="F231" s="36">
        <v>42377</v>
      </c>
      <c r="G231" s="34" t="s">
        <v>602</v>
      </c>
      <c r="H231" s="34" t="s">
        <v>73</v>
      </c>
      <c r="I231" s="34" t="s">
        <v>73</v>
      </c>
      <c r="J231" s="34" t="s">
        <v>565</v>
      </c>
      <c r="K231" s="34" t="s">
        <v>76</v>
      </c>
      <c r="L231" s="34" t="s">
        <v>510</v>
      </c>
      <c r="M231" s="34" t="s">
        <v>78</v>
      </c>
      <c r="N231" s="34" t="s">
        <v>511</v>
      </c>
      <c r="O231" s="37">
        <v>12000</v>
      </c>
      <c r="P231" s="34" t="s">
        <v>80</v>
      </c>
      <c r="Q231" s="56">
        <v>5052832.8042356167</v>
      </c>
      <c r="R231" s="58">
        <v>254220.46759244017</v>
      </c>
      <c r="S231" s="59">
        <v>280745.56925727596</v>
      </c>
    </row>
    <row r="232" spans="1:19" x14ac:dyDescent="0.35">
      <c r="A232" s="34" t="s">
        <v>505</v>
      </c>
      <c r="B232" s="34" t="s">
        <v>542</v>
      </c>
      <c r="C232" s="35" t="s">
        <v>507</v>
      </c>
      <c r="D232" s="56">
        <v>5122395.2980150683</v>
      </c>
      <c r="E232" s="34" t="s">
        <v>603</v>
      </c>
      <c r="F232" s="36">
        <v>42377</v>
      </c>
      <c r="G232" s="34" t="s">
        <v>604</v>
      </c>
      <c r="H232" s="34" t="s">
        <v>73</v>
      </c>
      <c r="I232" s="34" t="s">
        <v>73</v>
      </c>
      <c r="J232" s="34" t="s">
        <v>527</v>
      </c>
      <c r="K232" s="34" t="s">
        <v>76</v>
      </c>
      <c r="L232" s="34" t="s">
        <v>510</v>
      </c>
      <c r="M232" s="34" t="s">
        <v>78</v>
      </c>
      <c r="N232" s="34" t="s">
        <v>511</v>
      </c>
      <c r="O232" s="37">
        <v>6000</v>
      </c>
      <c r="P232" s="34" t="s">
        <v>80</v>
      </c>
      <c r="Q232" s="56">
        <v>5122395.2980150683</v>
      </c>
      <c r="R232" s="58">
        <v>177295.84588054891</v>
      </c>
      <c r="S232" s="59">
        <v>195178.44955631963</v>
      </c>
    </row>
    <row r="233" spans="1:19" x14ac:dyDescent="0.35">
      <c r="A233" s="34" t="s">
        <v>505</v>
      </c>
      <c r="B233" s="34" t="s">
        <v>542</v>
      </c>
      <c r="C233" s="35" t="s">
        <v>507</v>
      </c>
      <c r="D233" s="56">
        <v>5066970.943336986</v>
      </c>
      <c r="E233" s="34" t="s">
        <v>605</v>
      </c>
      <c r="F233" s="36">
        <v>42377</v>
      </c>
      <c r="G233" s="34" t="s">
        <v>606</v>
      </c>
      <c r="H233" s="34" t="s">
        <v>73</v>
      </c>
      <c r="I233" s="34" t="s">
        <v>73</v>
      </c>
      <c r="J233" s="34" t="s">
        <v>527</v>
      </c>
      <c r="K233" s="34" t="s">
        <v>76</v>
      </c>
      <c r="L233" s="34" t="s">
        <v>510</v>
      </c>
      <c r="M233" s="34" t="s">
        <v>78</v>
      </c>
      <c r="N233" s="34" t="s">
        <v>511</v>
      </c>
      <c r="O233" s="37">
        <v>12000</v>
      </c>
      <c r="P233" s="34" t="s">
        <v>80</v>
      </c>
      <c r="Q233" s="56">
        <v>5066970.943336986</v>
      </c>
      <c r="R233" s="58">
        <v>254410.32297214449</v>
      </c>
      <c r="S233" s="59">
        <v>281185.77615248336</v>
      </c>
    </row>
    <row r="234" spans="1:19" x14ac:dyDescent="0.35">
      <c r="A234" s="34" t="s">
        <v>505</v>
      </c>
      <c r="B234" s="34" t="s">
        <v>542</v>
      </c>
      <c r="C234" s="35" t="s">
        <v>507</v>
      </c>
      <c r="D234" s="56">
        <v>5143408.1557999998</v>
      </c>
      <c r="E234" s="34" t="s">
        <v>607</v>
      </c>
      <c r="F234" s="36">
        <v>42387</v>
      </c>
      <c r="G234" s="34" t="s">
        <v>608</v>
      </c>
      <c r="H234" s="34" t="s">
        <v>73</v>
      </c>
      <c r="I234" s="34" t="s">
        <v>73</v>
      </c>
      <c r="J234" s="34" t="s">
        <v>92</v>
      </c>
      <c r="K234" s="34" t="s">
        <v>76</v>
      </c>
      <c r="L234" s="34" t="s">
        <v>510</v>
      </c>
      <c r="M234" s="34" t="s">
        <v>78</v>
      </c>
      <c r="N234" s="34" t="s">
        <v>511</v>
      </c>
      <c r="O234" s="37">
        <v>5400</v>
      </c>
      <c r="P234" s="34" t="s">
        <v>80</v>
      </c>
      <c r="Q234" s="56">
        <v>5143408.1557999998</v>
      </c>
      <c r="R234" s="58">
        <v>169859.15798077694</v>
      </c>
      <c r="S234" s="59">
        <v>186658.29823907366</v>
      </c>
    </row>
    <row r="235" spans="1:19" x14ac:dyDescent="0.35">
      <c r="A235" s="34" t="s">
        <v>505</v>
      </c>
      <c r="B235" s="34" t="s">
        <v>542</v>
      </c>
      <c r="C235" s="35" t="s">
        <v>507</v>
      </c>
      <c r="D235" s="56">
        <v>5175543.0740315067</v>
      </c>
      <c r="E235" s="34" t="s">
        <v>609</v>
      </c>
      <c r="F235" s="36">
        <v>42388</v>
      </c>
      <c r="G235" s="34" t="s">
        <v>610</v>
      </c>
      <c r="H235" s="34" t="s">
        <v>73</v>
      </c>
      <c r="I235" s="34" t="s">
        <v>73</v>
      </c>
      <c r="J235" s="34" t="s">
        <v>92</v>
      </c>
      <c r="K235" s="34" t="s">
        <v>76</v>
      </c>
      <c r="L235" s="34" t="s">
        <v>510</v>
      </c>
      <c r="M235" s="34" t="s">
        <v>78</v>
      </c>
      <c r="N235" s="34" t="s">
        <v>511</v>
      </c>
      <c r="O235" s="37">
        <v>6000</v>
      </c>
      <c r="P235" s="34" t="s">
        <v>80</v>
      </c>
      <c r="Q235" s="56">
        <v>5175543.0740315067</v>
      </c>
      <c r="R235" s="58">
        <v>178025.47679961121</v>
      </c>
      <c r="S235" s="59">
        <v>196130.34848290158</v>
      </c>
    </row>
    <row r="236" spans="1:19" x14ac:dyDescent="0.35">
      <c r="A236" s="34" t="s">
        <v>505</v>
      </c>
      <c r="B236" s="34" t="s">
        <v>542</v>
      </c>
      <c r="C236" s="35" t="s">
        <v>507</v>
      </c>
      <c r="D236" s="56">
        <v>5175543.0740315067</v>
      </c>
      <c r="E236" s="34" t="s">
        <v>611</v>
      </c>
      <c r="F236" s="36">
        <v>42388</v>
      </c>
      <c r="G236" s="34" t="s">
        <v>612</v>
      </c>
      <c r="H236" s="34" t="s">
        <v>73</v>
      </c>
      <c r="I236" s="34" t="s">
        <v>73</v>
      </c>
      <c r="J236" s="34" t="s">
        <v>92</v>
      </c>
      <c r="K236" s="34" t="s">
        <v>76</v>
      </c>
      <c r="L236" s="34" t="s">
        <v>510</v>
      </c>
      <c r="M236" s="34" t="s">
        <v>78</v>
      </c>
      <c r="N236" s="34" t="s">
        <v>511</v>
      </c>
      <c r="O236" s="37">
        <v>3600</v>
      </c>
      <c r="P236" s="34" t="s">
        <v>80</v>
      </c>
      <c r="Q236" s="56">
        <v>5175543.0740315067</v>
      </c>
      <c r="R236" s="58">
        <v>147085.1756225038</v>
      </c>
      <c r="S236" s="59">
        <v>161330.34848290158</v>
      </c>
    </row>
    <row r="237" spans="1:19" x14ac:dyDescent="0.35">
      <c r="A237" s="34" t="s">
        <v>505</v>
      </c>
      <c r="B237" s="34" t="s">
        <v>542</v>
      </c>
      <c r="C237" s="35" t="s">
        <v>507</v>
      </c>
      <c r="D237" s="56">
        <v>4579774.0848154314</v>
      </c>
      <c r="E237" s="34" t="s">
        <v>613</v>
      </c>
      <c r="F237" s="36">
        <v>42236</v>
      </c>
      <c r="G237" s="34" t="s">
        <v>614</v>
      </c>
      <c r="H237" s="34" t="s">
        <v>73</v>
      </c>
      <c r="I237" s="34" t="s">
        <v>73</v>
      </c>
      <c r="J237" s="34" t="s">
        <v>264</v>
      </c>
      <c r="K237" s="34" t="s">
        <v>76</v>
      </c>
      <c r="L237" s="34" t="s">
        <v>510</v>
      </c>
      <c r="M237" s="34" t="s">
        <v>78</v>
      </c>
      <c r="N237" s="34" t="s">
        <v>511</v>
      </c>
      <c r="O237" s="37">
        <v>12000</v>
      </c>
      <c r="P237" s="34" t="s">
        <v>80</v>
      </c>
      <c r="Q237" s="56">
        <v>4579774.0848154314</v>
      </c>
      <c r="R237" s="58">
        <v>248355.49907090113</v>
      </c>
      <c r="S237" s="59">
        <v>272367.4183622261</v>
      </c>
    </row>
    <row r="238" spans="1:19" x14ac:dyDescent="0.35">
      <c r="A238" s="34" t="s">
        <v>505</v>
      </c>
      <c r="B238" s="34" t="s">
        <v>542</v>
      </c>
      <c r="C238" s="35" t="s">
        <v>507</v>
      </c>
      <c r="D238" s="56">
        <v>4579774.0848154314</v>
      </c>
      <c r="E238" s="34" t="s">
        <v>615</v>
      </c>
      <c r="F238" s="36">
        <v>42236</v>
      </c>
      <c r="G238" s="34" t="s">
        <v>616</v>
      </c>
      <c r="H238" s="34" t="s">
        <v>73</v>
      </c>
      <c r="I238" s="34" t="s">
        <v>73</v>
      </c>
      <c r="J238" s="34" t="s">
        <v>264</v>
      </c>
      <c r="K238" s="34" t="s">
        <v>76</v>
      </c>
      <c r="L238" s="34" t="s">
        <v>510</v>
      </c>
      <c r="M238" s="34" t="s">
        <v>78</v>
      </c>
      <c r="N238" s="34" t="s">
        <v>511</v>
      </c>
      <c r="O238" s="37">
        <v>12000</v>
      </c>
      <c r="P238" s="34" t="s">
        <v>80</v>
      </c>
      <c r="Q238" s="56">
        <v>4579774.0848154314</v>
      </c>
      <c r="R238" s="58">
        <v>248402.29745208504</v>
      </c>
      <c r="S238" s="59">
        <v>272367.4183622261</v>
      </c>
    </row>
    <row r="239" spans="1:19" x14ac:dyDescent="0.35">
      <c r="A239" s="34" t="s">
        <v>505</v>
      </c>
      <c r="B239" s="34" t="s">
        <v>542</v>
      </c>
      <c r="C239" s="35" t="s">
        <v>507</v>
      </c>
      <c r="D239" s="56">
        <v>4579774.0848154314</v>
      </c>
      <c r="E239" s="34" t="s">
        <v>617</v>
      </c>
      <c r="F239" s="36">
        <v>42236</v>
      </c>
      <c r="G239" s="34" t="s">
        <v>618</v>
      </c>
      <c r="H239" s="34" t="s">
        <v>73</v>
      </c>
      <c r="I239" s="34" t="s">
        <v>73</v>
      </c>
      <c r="J239" s="34" t="s">
        <v>264</v>
      </c>
      <c r="K239" s="34" t="s">
        <v>76</v>
      </c>
      <c r="L239" s="34" t="s">
        <v>510</v>
      </c>
      <c r="M239" s="34" t="s">
        <v>78</v>
      </c>
      <c r="N239" s="34" t="s">
        <v>511</v>
      </c>
      <c r="O239" s="37">
        <v>12000</v>
      </c>
      <c r="P239" s="34" t="s">
        <v>80</v>
      </c>
      <c r="Q239" s="56">
        <v>4579774.0848154314</v>
      </c>
      <c r="R239" s="58">
        <v>248402.29745208504</v>
      </c>
      <c r="S239" s="59">
        <v>272367.4183622261</v>
      </c>
    </row>
    <row r="240" spans="1:19" x14ac:dyDescent="0.35">
      <c r="A240" s="34" t="s">
        <v>505</v>
      </c>
      <c r="B240" s="34" t="s">
        <v>542</v>
      </c>
      <c r="C240" s="35" t="s">
        <v>507</v>
      </c>
      <c r="D240" s="56">
        <v>4579774.0848154314</v>
      </c>
      <c r="E240" s="34" t="s">
        <v>619</v>
      </c>
      <c r="F240" s="36">
        <v>42236</v>
      </c>
      <c r="G240" s="34" t="s">
        <v>620</v>
      </c>
      <c r="H240" s="34" t="s">
        <v>73</v>
      </c>
      <c r="I240" s="34" t="s">
        <v>73</v>
      </c>
      <c r="J240" s="34" t="s">
        <v>264</v>
      </c>
      <c r="K240" s="34" t="s">
        <v>76</v>
      </c>
      <c r="L240" s="34" t="s">
        <v>510</v>
      </c>
      <c r="M240" s="34" t="s">
        <v>78</v>
      </c>
      <c r="N240" s="34" t="s">
        <v>511</v>
      </c>
      <c r="O240" s="37">
        <v>12000</v>
      </c>
      <c r="P240" s="34" t="s">
        <v>80</v>
      </c>
      <c r="Q240" s="56">
        <v>4579774.0848154314</v>
      </c>
      <c r="R240" s="58">
        <v>248402.29745208504</v>
      </c>
      <c r="S240" s="59">
        <v>272367.4183622261</v>
      </c>
    </row>
    <row r="241" spans="1:19" x14ac:dyDescent="0.35">
      <c r="A241" s="34" t="s">
        <v>505</v>
      </c>
      <c r="B241" s="34" t="s">
        <v>542</v>
      </c>
      <c r="C241" s="35" t="s">
        <v>507</v>
      </c>
      <c r="D241" s="56">
        <v>4579774.0848154314</v>
      </c>
      <c r="E241" s="34" t="s">
        <v>621</v>
      </c>
      <c r="F241" s="36">
        <v>42236</v>
      </c>
      <c r="G241" s="34" t="s">
        <v>622</v>
      </c>
      <c r="H241" s="34" t="s">
        <v>73</v>
      </c>
      <c r="I241" s="34" t="s">
        <v>73</v>
      </c>
      <c r="J241" s="34" t="s">
        <v>264</v>
      </c>
      <c r="K241" s="34" t="s">
        <v>76</v>
      </c>
      <c r="L241" s="34" t="s">
        <v>510</v>
      </c>
      <c r="M241" s="34" t="s">
        <v>78</v>
      </c>
      <c r="N241" s="34" t="s">
        <v>511</v>
      </c>
      <c r="O241" s="37">
        <v>12000</v>
      </c>
      <c r="P241" s="34" t="s">
        <v>80</v>
      </c>
      <c r="Q241" s="56">
        <v>4579774.0848154314</v>
      </c>
      <c r="R241" s="58">
        <v>248402.29745208504</v>
      </c>
      <c r="S241" s="59">
        <v>272367.4183622261</v>
      </c>
    </row>
    <row r="242" spans="1:19" x14ac:dyDescent="0.35">
      <c r="A242" s="34" t="s">
        <v>505</v>
      </c>
      <c r="B242" s="34" t="s">
        <v>538</v>
      </c>
      <c r="C242" s="35" t="s">
        <v>507</v>
      </c>
      <c r="D242" s="56">
        <v>5934562.8617849313</v>
      </c>
      <c r="E242" s="34" t="s">
        <v>623</v>
      </c>
      <c r="F242" s="36">
        <v>42499</v>
      </c>
      <c r="G242" s="34" t="s">
        <v>624</v>
      </c>
      <c r="H242" s="34" t="s">
        <v>625</v>
      </c>
      <c r="I242" s="34" t="s">
        <v>533</v>
      </c>
      <c r="J242" s="34" t="s">
        <v>92</v>
      </c>
      <c r="K242" s="34" t="s">
        <v>76</v>
      </c>
      <c r="L242" s="34" t="s">
        <v>510</v>
      </c>
      <c r="M242" s="34" t="s">
        <v>78</v>
      </c>
      <c r="N242" s="34" t="s">
        <v>511</v>
      </c>
      <c r="O242" s="37">
        <v>15000</v>
      </c>
      <c r="P242" s="34" t="s">
        <v>80</v>
      </c>
      <c r="Q242" s="56">
        <v>5934562.8617849313</v>
      </c>
      <c r="R242" s="58">
        <v>290192.19231881393</v>
      </c>
      <c r="S242" s="59">
        <v>339682.51216426864</v>
      </c>
    </row>
    <row r="243" spans="1:19" x14ac:dyDescent="0.35">
      <c r="A243" s="34" t="s">
        <v>505</v>
      </c>
      <c r="B243" s="34" t="s">
        <v>538</v>
      </c>
      <c r="C243" s="35" t="s">
        <v>507</v>
      </c>
      <c r="D243" s="56">
        <v>5934562.8617849313</v>
      </c>
      <c r="E243" s="34" t="s">
        <v>626</v>
      </c>
      <c r="F243" s="36">
        <v>42527</v>
      </c>
      <c r="G243" s="34" t="s">
        <v>627</v>
      </c>
      <c r="H243" s="34" t="s">
        <v>374</v>
      </c>
      <c r="I243" s="34" t="s">
        <v>578</v>
      </c>
      <c r="J243" s="34" t="s">
        <v>92</v>
      </c>
      <c r="K243" s="34" t="s">
        <v>76</v>
      </c>
      <c r="L243" s="34" t="s">
        <v>510</v>
      </c>
      <c r="M243" s="34" t="s">
        <v>78</v>
      </c>
      <c r="N243" s="34" t="s">
        <v>511</v>
      </c>
      <c r="O243" s="37">
        <v>15000</v>
      </c>
      <c r="P243" s="34" t="s">
        <v>80</v>
      </c>
      <c r="Q243" s="56">
        <v>5934562.8617849313</v>
      </c>
      <c r="R243" s="58">
        <v>289855.65585666313</v>
      </c>
      <c r="S243" s="59">
        <v>339682.51216426864</v>
      </c>
    </row>
    <row r="244" spans="1:19" x14ac:dyDescent="0.35">
      <c r="R244" s="60"/>
      <c r="S244" s="60"/>
    </row>
    <row r="245" spans="1:19" ht="15" thickBot="1" x14ac:dyDescent="0.4">
      <c r="Q245" s="57" t="s">
        <v>700</v>
      </c>
      <c r="R245" s="61">
        <f>SUM(R3:R243)*96</f>
        <v>1409462267.092346</v>
      </c>
      <c r="S245" s="61">
        <f>SUM(S3:S243)*96</f>
        <v>1779140940.9954572</v>
      </c>
    </row>
    <row r="246" spans="1:19" ht="15" thickTop="1" x14ac:dyDescent="0.35"/>
  </sheetData>
  <conditionalFormatting sqref="G2:G243">
    <cfRule type="colorScale" priority="3">
      <colorScale>
        <cfvo type="min"/>
        <cfvo type="max"/>
        <color rgb="FFFF7128"/>
        <color rgb="FFFFEF9C"/>
      </colorScale>
    </cfRule>
    <cfRule type="duplicateValues" dxfId="19" priority="14"/>
    <cfRule type="duplicateValues" dxfId="18" priority="15"/>
  </conditionalFormatting>
  <conditionalFormatting sqref="G70">
    <cfRule type="duplicateValues" dxfId="17" priority="4"/>
  </conditionalFormatting>
  <conditionalFormatting sqref="G81">
    <cfRule type="duplicateValues" dxfId="16" priority="5"/>
  </conditionalFormatting>
  <conditionalFormatting sqref="G129">
    <cfRule type="duplicateValues" dxfId="15" priority="6"/>
  </conditionalFormatting>
  <conditionalFormatting sqref="G131">
    <cfRule type="duplicateValues" dxfId="14" priority="7"/>
  </conditionalFormatting>
  <conditionalFormatting sqref="G132">
    <cfRule type="duplicateValues" dxfId="13" priority="8"/>
  </conditionalFormatting>
  <conditionalFormatting sqref="G134">
    <cfRule type="duplicateValues" dxfId="12" priority="9"/>
  </conditionalFormatting>
  <conditionalFormatting sqref="G191:G193">
    <cfRule type="duplicateValues" dxfId="11" priority="10"/>
  </conditionalFormatting>
  <conditionalFormatting sqref="G215:G216">
    <cfRule type="duplicateValues" dxfId="10" priority="11"/>
  </conditionalFormatting>
  <conditionalFormatting sqref="G236">
    <cfRule type="duplicateValues" dxfId="9" priority="12"/>
  </conditionalFormatting>
  <conditionalFormatting sqref="G237:G238 G155:G190 G71:G80 G128 G130 G133 G135:G151 G194:G214 G217:G235 G240:G243 G2:G69 G82:G117">
    <cfRule type="duplicateValues" dxfId="8" priority="16"/>
  </conditionalFormatting>
  <conditionalFormatting sqref="G239">
    <cfRule type="duplicateValues" dxfId="7" priority="13"/>
  </conditionalFormatting>
  <conditionalFormatting sqref="G244:G1048576 G1">
    <cfRule type="colorScale" priority="23">
      <colorScale>
        <cfvo type="min"/>
        <cfvo type="max"/>
        <color rgb="FFFF7128"/>
        <color rgb="FFFFEF9C"/>
      </colorScale>
    </cfRule>
    <cfRule type="duplicateValues" dxfId="6" priority="34"/>
    <cfRule type="duplicateValues" dxfId="5" priority="35"/>
  </conditionalFormatting>
  <conditionalFormatting sqref="G244:G1048576">
    <cfRule type="duplicateValues" dxfId="4" priority="36"/>
  </conditionalFormatting>
  <conditionalFormatting sqref="J2:O2">
    <cfRule type="duplicateValues" dxfId="3" priority="17"/>
    <cfRule type="duplicateValues" dxfId="2" priority="18"/>
  </conditionalFormatting>
  <conditionalFormatting sqref="P2">
    <cfRule type="duplicateValues" dxfId="1" priority="1"/>
    <cfRule type="duplicateValues" dxfId="0" priority="2"/>
  </conditionalFormatting>
  <pageMargins left="0.70866141732283472" right="0.70866141732283472" top="0.74803149606299213" bottom="0.74803149606299213" header="0.31496062992125984" footer="0.31496062992125984"/>
  <pageSetup paperSize="8" scale="45" fitToWidth="4"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9"/>
  <sheetViews>
    <sheetView showGridLines="0" topLeftCell="A27" zoomScaleNormal="100" zoomScaleSheetLayoutView="50" zoomScalePageLayoutView="70" workbookViewId="0">
      <selection activeCell="D76" sqref="D76"/>
    </sheetView>
  </sheetViews>
  <sheetFormatPr defaultColWidth="9.08984375" defaultRowHeight="10" x14ac:dyDescent="0.2"/>
  <cols>
    <col min="1" max="1" width="19.54296875" style="6" customWidth="1"/>
    <col min="2" max="2" width="13.54296875" style="6" customWidth="1"/>
    <col min="3" max="3" width="14.36328125" style="6" customWidth="1"/>
    <col min="4" max="4" width="25.6328125" style="6" customWidth="1"/>
    <col min="5" max="16384" width="9.08984375" style="6"/>
  </cols>
  <sheetData>
    <row r="1" spans="1:4" s="2" customFormat="1" ht="25.5" customHeight="1" x14ac:dyDescent="0.2">
      <c r="A1" s="1" t="s">
        <v>47</v>
      </c>
      <c r="B1" s="270" t="s">
        <v>702</v>
      </c>
      <c r="C1" s="277"/>
      <c r="D1" s="278"/>
    </row>
    <row r="2" spans="1:4" s="5" customFormat="1" ht="90" customHeight="1" thickBot="1" x14ac:dyDescent="0.4">
      <c r="A2" s="3" t="s">
        <v>0</v>
      </c>
      <c r="B2" s="4" t="s">
        <v>1</v>
      </c>
      <c r="C2" s="4" t="s">
        <v>2</v>
      </c>
      <c r="D2" s="4" t="s">
        <v>3</v>
      </c>
    </row>
    <row r="3" spans="1:4" ht="25.5" customHeight="1" thickBot="1" x14ac:dyDescent="0.25">
      <c r="A3" s="19" t="s">
        <v>5</v>
      </c>
      <c r="B3" s="279"/>
      <c r="C3" s="280"/>
      <c r="D3" s="281"/>
    </row>
    <row r="4" spans="1:4" ht="25.5" customHeight="1" x14ac:dyDescent="0.2">
      <c r="A4" s="13" t="s">
        <v>6</v>
      </c>
      <c r="B4" s="25">
        <v>6686.4082642923149</v>
      </c>
      <c r="C4" s="25">
        <v>10363.932809653088</v>
      </c>
      <c r="D4" s="274">
        <v>200</v>
      </c>
    </row>
    <row r="5" spans="1:4" ht="25.5" customHeight="1" x14ac:dyDescent="0.2">
      <c r="A5" s="13" t="s">
        <v>7</v>
      </c>
      <c r="B5" s="25">
        <v>7019.5397548895753</v>
      </c>
      <c r="C5" s="25">
        <v>10880.286620078841</v>
      </c>
      <c r="D5" s="275"/>
    </row>
    <row r="6" spans="1:4" ht="25.5" customHeight="1" x14ac:dyDescent="0.2">
      <c r="A6" s="20" t="s">
        <v>46</v>
      </c>
      <c r="B6" s="25">
        <v>7547.4891419996811</v>
      </c>
      <c r="C6" s="25">
        <v>11698.608170099506</v>
      </c>
      <c r="D6" s="275"/>
    </row>
    <row r="7" spans="1:4" ht="25.5" customHeight="1" thickBot="1" x14ac:dyDescent="0.25">
      <c r="A7" s="14" t="s">
        <v>8</v>
      </c>
      <c r="B7" s="25">
        <v>7880.6206325969415</v>
      </c>
      <c r="C7" s="25">
        <v>12214.961980525261</v>
      </c>
      <c r="D7" s="275"/>
    </row>
    <row r="8" spans="1:4" ht="25.5" customHeight="1" thickBot="1" x14ac:dyDescent="0.25">
      <c r="A8" s="14" t="s">
        <v>48</v>
      </c>
      <c r="B8" s="25">
        <v>9359.057673643516</v>
      </c>
      <c r="C8" s="25">
        <v>14506.53939414745</v>
      </c>
      <c r="D8" s="275"/>
    </row>
    <row r="9" spans="1:4" ht="25.5" customHeight="1" thickBot="1" x14ac:dyDescent="0.25">
      <c r="A9" s="14" t="s">
        <v>49</v>
      </c>
      <c r="B9" s="28">
        <v>10290.23175271201</v>
      </c>
      <c r="C9" s="28">
        <v>15949.859216703617</v>
      </c>
      <c r="D9" s="275"/>
    </row>
    <row r="10" spans="1:4" ht="25.5" customHeight="1" thickBot="1" x14ac:dyDescent="0.25">
      <c r="A10" s="14" t="s">
        <v>50</v>
      </c>
      <c r="B10" s="29">
        <v>11220.334531643517</v>
      </c>
      <c r="C10" s="29">
        <v>17391.518524047453</v>
      </c>
      <c r="D10" s="276"/>
    </row>
    <row r="11" spans="1:4" ht="25.5" customHeight="1" thickBot="1" x14ac:dyDescent="0.25">
      <c r="A11" s="19" t="s">
        <v>9</v>
      </c>
      <c r="B11" s="62"/>
      <c r="C11" s="21"/>
      <c r="D11" s="22"/>
    </row>
    <row r="12" spans="1:4" ht="25.5" customHeight="1" x14ac:dyDescent="0.2">
      <c r="A12" s="13" t="s">
        <v>6</v>
      </c>
      <c r="B12" s="25">
        <v>8990.2971918720814</v>
      </c>
      <c r="C12" s="25">
        <v>13934.960647401727</v>
      </c>
      <c r="D12" s="274">
        <v>200</v>
      </c>
    </row>
    <row r="13" spans="1:4" ht="25.5" customHeight="1" x14ac:dyDescent="0.2">
      <c r="A13" s="13" t="s">
        <v>7</v>
      </c>
      <c r="B13" s="25">
        <v>9349.0541817460526</v>
      </c>
      <c r="C13" s="25">
        <v>14491.033981706381</v>
      </c>
      <c r="D13" s="275"/>
    </row>
    <row r="14" spans="1:4" ht="25.5" customHeight="1" x14ac:dyDescent="0.2">
      <c r="A14" s="20" t="s">
        <v>46</v>
      </c>
      <c r="B14" s="25">
        <v>9963.9308091412677</v>
      </c>
      <c r="C14" s="25">
        <v>15444.092754168965</v>
      </c>
      <c r="D14" s="275"/>
    </row>
    <row r="15" spans="1:4" ht="25.5" customHeight="1" thickBot="1" x14ac:dyDescent="0.25">
      <c r="A15" s="14" t="s">
        <v>8</v>
      </c>
      <c r="B15" s="25">
        <v>10322.687799015241</v>
      </c>
      <c r="C15" s="25">
        <v>16000.166088473623</v>
      </c>
      <c r="D15" s="275"/>
    </row>
    <row r="16" spans="1:4" ht="25.5" customHeight="1" thickBot="1" x14ac:dyDescent="0.25">
      <c r="A16" s="14" t="s">
        <v>48</v>
      </c>
      <c r="B16" s="25">
        <v>12524.98091662072</v>
      </c>
      <c r="C16" s="25">
        <v>19413.720420762114</v>
      </c>
      <c r="D16" s="275"/>
    </row>
    <row r="17" spans="1:4" ht="25.5" customHeight="1" thickBot="1" x14ac:dyDescent="0.25">
      <c r="A17" s="14" t="s">
        <v>49</v>
      </c>
      <c r="B17" s="28">
        <v>13932.669296620717</v>
      </c>
      <c r="C17" s="28">
        <v>21595.637409762112</v>
      </c>
      <c r="D17" s="275"/>
    </row>
    <row r="18" spans="1:4" ht="25.5" customHeight="1" thickBot="1" x14ac:dyDescent="0.25">
      <c r="A18" s="14" t="s">
        <v>50</v>
      </c>
      <c r="B18" s="29">
        <v>15341.428976757705</v>
      </c>
      <c r="C18" s="29">
        <v>23779.214913974443</v>
      </c>
      <c r="D18" s="276"/>
    </row>
    <row r="19" spans="1:4" ht="25.5" customHeight="1" thickBot="1" x14ac:dyDescent="0.25">
      <c r="A19" s="17" t="s">
        <v>10</v>
      </c>
      <c r="B19" s="63"/>
      <c r="C19" s="23"/>
      <c r="D19" s="24"/>
    </row>
    <row r="20" spans="1:4" ht="25.5" customHeight="1" x14ac:dyDescent="0.2">
      <c r="A20" s="13" t="s">
        <v>6</v>
      </c>
      <c r="B20" s="25">
        <v>23370.111582423735</v>
      </c>
      <c r="C20" s="25">
        <v>36223.672952756788</v>
      </c>
      <c r="D20" s="274">
        <v>200</v>
      </c>
    </row>
    <row r="21" spans="1:4" ht="25.5" customHeight="1" x14ac:dyDescent="0.2">
      <c r="A21" s="13" t="s">
        <v>7</v>
      </c>
      <c r="B21" s="25">
        <v>24087.625562171681</v>
      </c>
      <c r="C21" s="25">
        <v>37335.819621366107</v>
      </c>
      <c r="D21" s="275"/>
    </row>
    <row r="22" spans="1:4" ht="25.5" customHeight="1" x14ac:dyDescent="0.2">
      <c r="A22" s="20" t="s">
        <v>46</v>
      </c>
      <c r="B22" s="25">
        <v>25495.892891556654</v>
      </c>
      <c r="C22" s="25">
        <v>39518.633981912812</v>
      </c>
      <c r="D22" s="275"/>
    </row>
    <row r="23" spans="1:4" ht="25.5" customHeight="1" thickBot="1" x14ac:dyDescent="0.25">
      <c r="A23" s="14" t="s">
        <v>8</v>
      </c>
      <c r="B23" s="25">
        <v>26213.4068713046</v>
      </c>
      <c r="C23" s="25">
        <v>40630.780650522131</v>
      </c>
      <c r="D23" s="275"/>
    </row>
    <row r="24" spans="1:4" ht="25.5" customHeight="1" thickBot="1" x14ac:dyDescent="0.25">
      <c r="A24" s="14" t="s">
        <v>48</v>
      </c>
      <c r="B24" s="25">
        <v>30944.346838246151</v>
      </c>
      <c r="C24" s="25">
        <v>47963.737599281536</v>
      </c>
      <c r="D24" s="275"/>
    </row>
    <row r="25" spans="1:4" ht="25.5" customHeight="1" thickBot="1" x14ac:dyDescent="0.25">
      <c r="A25" s="14" t="s">
        <v>49</v>
      </c>
      <c r="B25" s="25">
        <v>34800.17029128725</v>
      </c>
      <c r="C25" s="25">
        <v>53940.263951495239</v>
      </c>
      <c r="D25" s="275"/>
    </row>
    <row r="26" spans="1:4" ht="25.5" customHeight="1" thickBot="1" x14ac:dyDescent="0.25">
      <c r="A26" s="14" t="s">
        <v>50</v>
      </c>
      <c r="B26" s="29">
        <v>38657.065044465329</v>
      </c>
      <c r="C26" s="29">
        <v>59918.450818921265</v>
      </c>
      <c r="D26" s="276"/>
    </row>
    <row r="27" spans="1:4" ht="25.5" customHeight="1" thickBot="1" x14ac:dyDescent="0.25">
      <c r="A27" s="17" t="s">
        <v>43</v>
      </c>
      <c r="B27" s="63"/>
      <c r="C27" s="23"/>
      <c r="D27" s="24"/>
    </row>
    <row r="28" spans="1:4" ht="25.5" customHeight="1" x14ac:dyDescent="0.2">
      <c r="A28" s="13" t="s">
        <v>6</v>
      </c>
      <c r="B28" s="25">
        <v>34069.332465558175</v>
      </c>
      <c r="C28" s="25">
        <v>52807.465321615171</v>
      </c>
      <c r="D28" s="274">
        <v>200</v>
      </c>
    </row>
    <row r="29" spans="1:4" ht="25.5" customHeight="1" x14ac:dyDescent="0.2">
      <c r="A29" s="13" t="s">
        <v>7</v>
      </c>
      <c r="B29" s="25">
        <v>34786.846445306124</v>
      </c>
      <c r="C29" s="25">
        <v>53919.611990224497</v>
      </c>
      <c r="D29" s="275"/>
    </row>
    <row r="30" spans="1:4" ht="25.5" customHeight="1" x14ac:dyDescent="0.2">
      <c r="A30" s="20" t="s">
        <v>46</v>
      </c>
      <c r="B30" s="25">
        <v>36752.152406720255</v>
      </c>
      <c r="C30" s="25">
        <v>56965.836230416397</v>
      </c>
      <c r="D30" s="275"/>
    </row>
    <row r="31" spans="1:4" ht="25.5" customHeight="1" thickBot="1" x14ac:dyDescent="0.25">
      <c r="A31" s="14" t="s">
        <v>8</v>
      </c>
      <c r="B31" s="25">
        <v>37469.666386468198</v>
      </c>
      <c r="C31" s="25">
        <v>58077.982899025708</v>
      </c>
      <c r="D31" s="275"/>
    </row>
    <row r="32" spans="1:4" ht="25.5" customHeight="1" thickBot="1" x14ac:dyDescent="0.25">
      <c r="A32" s="14" t="s">
        <v>48</v>
      </c>
      <c r="B32" s="25">
        <v>42178.109050533043</v>
      </c>
      <c r="C32" s="25">
        <v>65376.069028326216</v>
      </c>
      <c r="D32" s="275"/>
    </row>
    <row r="33" spans="1:4" ht="25.5" customHeight="1" thickBot="1" x14ac:dyDescent="0.25">
      <c r="A33" s="14" t="s">
        <v>49</v>
      </c>
      <c r="B33" s="28">
        <v>46013.57780097139</v>
      </c>
      <c r="C33" s="28">
        <v>71321.045591505652</v>
      </c>
      <c r="D33" s="275"/>
    </row>
    <row r="34" spans="1:4" ht="25.5" customHeight="1" thickBot="1" x14ac:dyDescent="0.25">
      <c r="A34" s="14" t="s">
        <v>50</v>
      </c>
      <c r="B34" s="29">
        <v>49847.975251272757</v>
      </c>
      <c r="C34" s="29">
        <v>77264.361639472772</v>
      </c>
      <c r="D34" s="276"/>
    </row>
    <row r="35" spans="1:4" ht="25.5" customHeight="1" thickBot="1" x14ac:dyDescent="0.25">
      <c r="A35" s="17" t="s">
        <v>44</v>
      </c>
      <c r="B35" s="63"/>
      <c r="C35" s="23"/>
      <c r="D35" s="24"/>
    </row>
    <row r="36" spans="1:4" ht="25.5" customHeight="1" x14ac:dyDescent="0.2">
      <c r="A36" s="13" t="s">
        <v>6</v>
      </c>
      <c r="B36" s="25">
        <v>35154.190741354949</v>
      </c>
      <c r="C36" s="25">
        <v>54488.995649100172</v>
      </c>
      <c r="D36" s="274">
        <v>200</v>
      </c>
    </row>
    <row r="37" spans="1:4" ht="25.5" customHeight="1" x14ac:dyDescent="0.2">
      <c r="A37" s="13" t="s">
        <v>7</v>
      </c>
      <c r="B37" s="28">
        <v>35871.704721102891</v>
      </c>
      <c r="C37" s="28">
        <v>55601.142317709484</v>
      </c>
      <c r="D37" s="275"/>
    </row>
    <row r="38" spans="1:4" ht="25.5" customHeight="1" x14ac:dyDescent="0.2">
      <c r="A38" s="20" t="s">
        <v>46</v>
      </c>
      <c r="B38" s="28">
        <v>37876.992098654642</v>
      </c>
      <c r="C38" s="28">
        <v>58709.337752914696</v>
      </c>
      <c r="D38" s="275"/>
    </row>
    <row r="39" spans="1:4" ht="25.5" customHeight="1" thickBot="1" x14ac:dyDescent="0.25">
      <c r="A39" s="14" t="s">
        <v>8</v>
      </c>
      <c r="B39" s="28">
        <v>38594.506078402585</v>
      </c>
      <c r="C39" s="28">
        <v>59821.484421524008</v>
      </c>
      <c r="D39" s="275"/>
    </row>
    <row r="40" spans="1:4" ht="25.5" customHeight="1" thickBot="1" x14ac:dyDescent="0.25">
      <c r="A40" s="14" t="s">
        <v>48</v>
      </c>
      <c r="B40" s="28">
        <v>43302.94874246743</v>
      </c>
      <c r="C40" s="28">
        <v>67119.570550824516</v>
      </c>
      <c r="D40" s="275"/>
    </row>
    <row r="41" spans="1:4" ht="25.5" customHeight="1" thickBot="1" x14ac:dyDescent="0.25">
      <c r="A41" s="14" t="s">
        <v>49</v>
      </c>
      <c r="B41" s="28">
        <v>47138.417492905784</v>
      </c>
      <c r="C41" s="28">
        <v>73064.547114003974</v>
      </c>
      <c r="D41" s="275"/>
    </row>
    <row r="42" spans="1:4" ht="25.5" customHeight="1" thickBot="1" x14ac:dyDescent="0.25">
      <c r="A42" s="14" t="s">
        <v>50</v>
      </c>
      <c r="B42" s="29">
        <v>50972.814943207151</v>
      </c>
      <c r="C42" s="29">
        <v>79007.863161971094</v>
      </c>
      <c r="D42" s="276"/>
    </row>
    <row r="43" spans="1:4" ht="25.5" customHeight="1" thickBot="1" x14ac:dyDescent="0.25">
      <c r="A43" s="17" t="s">
        <v>11</v>
      </c>
      <c r="B43" s="63"/>
      <c r="C43" s="23"/>
      <c r="D43" s="24"/>
    </row>
    <row r="44" spans="1:4" ht="25.5" customHeight="1" x14ac:dyDescent="0.2">
      <c r="A44" s="13" t="s">
        <v>6</v>
      </c>
      <c r="B44" s="25">
        <v>91761.461176992176</v>
      </c>
      <c r="C44" s="25">
        <v>142230.26482433788</v>
      </c>
      <c r="D44" s="274">
        <v>200</v>
      </c>
    </row>
    <row r="45" spans="1:4" ht="25.5" customHeight="1" x14ac:dyDescent="0.2">
      <c r="A45" s="13" t="s">
        <v>7</v>
      </c>
      <c r="B45" s="25">
        <v>93452.744129255225</v>
      </c>
      <c r="C45" s="25">
        <v>144851.75340034559</v>
      </c>
      <c r="D45" s="275"/>
    </row>
    <row r="46" spans="1:4" ht="25.5" customHeight="1" x14ac:dyDescent="0.2">
      <c r="A46" s="20" t="s">
        <v>46</v>
      </c>
      <c r="B46" s="25">
        <v>95144.027081518216</v>
      </c>
      <c r="C46" s="25">
        <v>147473.24197635325</v>
      </c>
      <c r="D46" s="275"/>
    </row>
    <row r="47" spans="1:4" ht="25.5" customHeight="1" thickBot="1" x14ac:dyDescent="0.25">
      <c r="A47" s="14" t="s">
        <v>8</v>
      </c>
      <c r="B47" s="25">
        <v>96835.31003378125</v>
      </c>
      <c r="C47" s="25">
        <v>150094.73055236094</v>
      </c>
      <c r="D47" s="275"/>
    </row>
    <row r="48" spans="1:4" ht="25.5" customHeight="1" thickBot="1" x14ac:dyDescent="0.25">
      <c r="A48" s="14" t="s">
        <v>48</v>
      </c>
      <c r="B48" s="25">
        <v>110607.85174886526</v>
      </c>
      <c r="C48" s="25">
        <v>171442.17021074114</v>
      </c>
      <c r="D48" s="275"/>
    </row>
    <row r="49" spans="1:4" ht="25.5" customHeight="1" thickBot="1" x14ac:dyDescent="0.25">
      <c r="A49" s="14" t="s">
        <v>49</v>
      </c>
      <c r="B49" s="28">
        <v>121648.24244059129</v>
      </c>
      <c r="C49" s="28">
        <v>188554.77578291649</v>
      </c>
      <c r="D49" s="275"/>
    </row>
    <row r="50" spans="1:4" ht="25.5" customHeight="1" thickBot="1" x14ac:dyDescent="0.25">
      <c r="A50" s="14" t="s">
        <v>50</v>
      </c>
      <c r="B50" s="29">
        <v>132689.70443245431</v>
      </c>
      <c r="C50" s="29">
        <v>205669.04187030418</v>
      </c>
      <c r="D50" s="276"/>
    </row>
    <row r="51" spans="1:4" ht="25.5" customHeight="1" thickBot="1" x14ac:dyDescent="0.25">
      <c r="A51" s="17" t="s">
        <v>12</v>
      </c>
      <c r="B51" s="63"/>
      <c r="C51" s="23"/>
      <c r="D51" s="24"/>
    </row>
    <row r="52" spans="1:4" ht="25.5" customHeight="1" x14ac:dyDescent="0.2">
      <c r="A52" s="13" t="s">
        <v>6</v>
      </c>
      <c r="B52" s="25">
        <v>31043.922397663653</v>
      </c>
      <c r="C52" s="25">
        <v>48118.079716378663</v>
      </c>
      <c r="D52" s="274">
        <v>200</v>
      </c>
    </row>
    <row r="53" spans="1:4" ht="25.5" customHeight="1" x14ac:dyDescent="0.2">
      <c r="A53" s="13" t="s">
        <v>7</v>
      </c>
      <c r="B53" s="28"/>
      <c r="C53" s="28"/>
      <c r="D53" s="275"/>
    </row>
    <row r="54" spans="1:4" ht="25.5" customHeight="1" x14ac:dyDescent="0.2">
      <c r="A54" s="20" t="s">
        <v>46</v>
      </c>
      <c r="B54" s="28">
        <v>31979.765631249185</v>
      </c>
      <c r="C54" s="28">
        <v>49568.636728436242</v>
      </c>
      <c r="D54" s="275"/>
    </row>
    <row r="55" spans="1:4" ht="25.5" customHeight="1" thickBot="1" x14ac:dyDescent="0.25">
      <c r="A55" s="14" t="s">
        <v>8</v>
      </c>
      <c r="B55" s="28">
        <v>32447.687248041952</v>
      </c>
      <c r="C55" s="28">
        <v>50293.915234465028</v>
      </c>
      <c r="D55" s="275"/>
    </row>
    <row r="56" spans="1:4" ht="25.5" customHeight="1" thickBot="1" x14ac:dyDescent="0.25">
      <c r="A56" s="14" t="s">
        <v>48</v>
      </c>
      <c r="B56" s="28">
        <v>35418.741915788363</v>
      </c>
      <c r="C56" s="28">
        <v>54899.049969471962</v>
      </c>
      <c r="D56" s="275"/>
    </row>
    <row r="57" spans="1:4" ht="25.5" customHeight="1" thickBot="1" x14ac:dyDescent="0.25">
      <c r="A57" s="14" t="s">
        <v>49</v>
      </c>
      <c r="B57" s="28">
        <v>37322.172291578499</v>
      </c>
      <c r="C57" s="28">
        <v>57849.367051946676</v>
      </c>
      <c r="D57" s="275"/>
    </row>
    <row r="58" spans="1:4" ht="25.5" customHeight="1" thickBot="1" x14ac:dyDescent="0.25">
      <c r="A58" s="14" t="s">
        <v>50</v>
      </c>
      <c r="B58" s="29">
        <v>39224.531367231648</v>
      </c>
      <c r="C58" s="29">
        <v>60798.023619209052</v>
      </c>
      <c r="D58" s="276"/>
    </row>
    <row r="59" spans="1:4" ht="25.5" customHeight="1" thickBot="1" x14ac:dyDescent="0.25">
      <c r="A59" s="17" t="s">
        <v>13</v>
      </c>
      <c r="B59" s="63"/>
      <c r="C59" s="23"/>
      <c r="D59" s="24"/>
    </row>
    <row r="60" spans="1:4" ht="25.5" customHeight="1" x14ac:dyDescent="0.2">
      <c r="A60" s="13" t="s">
        <v>6</v>
      </c>
      <c r="B60" s="25">
        <v>118659.37890949514</v>
      </c>
      <c r="C60" s="25">
        <v>183922.03730971747</v>
      </c>
      <c r="D60" s="274">
        <v>200</v>
      </c>
    </row>
    <row r="61" spans="1:4" ht="25.5" customHeight="1" x14ac:dyDescent="0.2">
      <c r="A61" s="13" t="s">
        <v>7</v>
      </c>
      <c r="B61" s="64"/>
      <c r="C61" s="64"/>
      <c r="D61" s="275"/>
    </row>
    <row r="62" spans="1:4" ht="25.5" customHeight="1" x14ac:dyDescent="0.2">
      <c r="A62" s="20" t="s">
        <v>46</v>
      </c>
      <c r="B62" s="25">
        <v>126934.36513593109</v>
      </c>
      <c r="C62" s="25">
        <v>196748.26596069318</v>
      </c>
      <c r="D62" s="275"/>
    </row>
    <row r="63" spans="1:4" ht="25.5" customHeight="1" thickBot="1" x14ac:dyDescent="0.25">
      <c r="A63" s="14" t="s">
        <v>8</v>
      </c>
      <c r="B63" s="25">
        <v>131071.85824914907</v>
      </c>
      <c r="C63" s="25">
        <v>203161.38028618105</v>
      </c>
      <c r="D63" s="275"/>
    </row>
    <row r="64" spans="1:4" ht="25.5" customHeight="1" thickBot="1" x14ac:dyDescent="0.25">
      <c r="A64" s="14" t="s">
        <v>48</v>
      </c>
      <c r="B64" s="25">
        <v>155394.14890586116</v>
      </c>
      <c r="C64" s="25">
        <v>240860.93080408481</v>
      </c>
      <c r="D64" s="275"/>
    </row>
    <row r="65" spans="1:4" ht="25.5" customHeight="1" thickBot="1" x14ac:dyDescent="0.25">
      <c r="A65" s="14" t="s">
        <v>49</v>
      </c>
      <c r="B65" s="28">
        <v>173257.12309038558</v>
      </c>
      <c r="C65" s="28">
        <v>268548.54079009767</v>
      </c>
      <c r="D65" s="275"/>
    </row>
    <row r="66" spans="1:4" ht="25.5" customHeight="1" thickBot="1" x14ac:dyDescent="0.25">
      <c r="A66" s="14" t="s">
        <v>50</v>
      </c>
      <c r="B66" s="29">
        <v>191120.09727490993</v>
      </c>
      <c r="C66" s="29">
        <v>296236.15077611041</v>
      </c>
      <c r="D66" s="276"/>
    </row>
    <row r="67" spans="1:4" ht="25.5" customHeight="1" thickBot="1" x14ac:dyDescent="0.25">
      <c r="A67" s="17" t="s">
        <v>14</v>
      </c>
      <c r="B67" s="63"/>
      <c r="C67" s="23"/>
      <c r="D67" s="24"/>
    </row>
    <row r="68" spans="1:4" ht="25.5" customHeight="1" x14ac:dyDescent="0.2">
      <c r="A68" s="13" t="s">
        <v>6</v>
      </c>
      <c r="B68" s="25">
        <v>11278.618436875979</v>
      </c>
      <c r="C68" s="25">
        <v>17481.858577157767</v>
      </c>
      <c r="D68" s="274">
        <v>200</v>
      </c>
    </row>
    <row r="69" spans="1:4" ht="25.5" customHeight="1" x14ac:dyDescent="0.2">
      <c r="A69" s="13" t="s">
        <v>7</v>
      </c>
      <c r="B69" s="64"/>
      <c r="C69" s="64"/>
      <c r="D69" s="275"/>
    </row>
    <row r="70" spans="1:4" ht="25.5" customHeight="1" x14ac:dyDescent="0.2">
      <c r="A70" s="20" t="s">
        <v>46</v>
      </c>
      <c r="B70" s="25">
        <v>11996.132416623925</v>
      </c>
      <c r="C70" s="25">
        <v>18594.005245767083</v>
      </c>
      <c r="D70" s="275"/>
    </row>
    <row r="71" spans="1:4" ht="25.5" customHeight="1" thickBot="1" x14ac:dyDescent="0.25">
      <c r="A71" s="14" t="s">
        <v>8</v>
      </c>
      <c r="B71" s="25">
        <v>12354.889406497898</v>
      </c>
      <c r="C71" s="25">
        <v>19150.078580071742</v>
      </c>
      <c r="D71" s="275"/>
    </row>
    <row r="72" spans="1:4" ht="25.5" customHeight="1" thickBot="1" x14ac:dyDescent="0.25">
      <c r="A72" s="14" t="s">
        <v>48</v>
      </c>
      <c r="B72" s="25">
        <v>14656.813436843102</v>
      </c>
      <c r="C72" s="25">
        <v>22718.060827106809</v>
      </c>
      <c r="D72" s="275"/>
    </row>
    <row r="73" spans="1:4" ht="25.5" customHeight="1" thickBot="1" x14ac:dyDescent="0.25">
      <c r="A73" s="14" t="s">
        <v>49</v>
      </c>
      <c r="B73" s="28">
        <v>16131.993725473238</v>
      </c>
      <c r="C73" s="28">
        <v>25004.590274483518</v>
      </c>
      <c r="D73" s="275"/>
    </row>
    <row r="74" spans="1:4" ht="25.5" customHeight="1" thickBot="1" x14ac:dyDescent="0.25">
      <c r="A74" s="14" t="s">
        <v>50</v>
      </c>
      <c r="B74" s="29">
        <v>17607.174014103373</v>
      </c>
      <c r="C74" s="29">
        <v>27291.119721860228</v>
      </c>
      <c r="D74" s="276"/>
    </row>
    <row r="75" spans="1:4" ht="25.5" customHeight="1" thickBot="1" x14ac:dyDescent="0.25">
      <c r="A75" s="17" t="s">
        <v>15</v>
      </c>
      <c r="B75" s="63"/>
      <c r="C75" s="23"/>
      <c r="D75" s="24"/>
    </row>
    <row r="76" spans="1:4" ht="25.5" customHeight="1" thickBot="1" x14ac:dyDescent="0.25">
      <c r="A76" s="7" t="s">
        <v>16</v>
      </c>
      <c r="B76" s="25">
        <v>2489.7520094552947</v>
      </c>
      <c r="C76" s="25">
        <v>3859.1156146557068</v>
      </c>
      <c r="D76" s="25">
        <v>200</v>
      </c>
    </row>
    <row r="77" spans="1:4" ht="25.5" customHeight="1" thickBot="1" x14ac:dyDescent="0.25">
      <c r="A77" s="17" t="s">
        <v>17</v>
      </c>
      <c r="B77" s="63"/>
      <c r="C77" s="23"/>
      <c r="D77" s="24"/>
    </row>
    <row r="78" spans="1:4" ht="25.5" customHeight="1" thickBot="1" x14ac:dyDescent="0.25">
      <c r="A78" s="8" t="s">
        <v>16</v>
      </c>
      <c r="B78" s="25">
        <v>3191.0001832931816</v>
      </c>
      <c r="C78" s="25">
        <v>4946.0502841044317</v>
      </c>
      <c r="D78" s="25">
        <v>200</v>
      </c>
    </row>
    <row r="79" spans="1:4" ht="25.5" customHeight="1" thickBot="1" x14ac:dyDescent="0.25">
      <c r="A79" s="17" t="s">
        <v>18</v>
      </c>
      <c r="B79" s="63"/>
      <c r="C79" s="23"/>
      <c r="D79" s="24"/>
    </row>
    <row r="80" spans="1:4" ht="25.5" customHeight="1" thickBot="1" x14ac:dyDescent="0.25">
      <c r="A80" s="7" t="s">
        <v>16</v>
      </c>
      <c r="B80" s="25">
        <v>1935.9479425077625</v>
      </c>
      <c r="C80" s="25">
        <v>3000.719310887032</v>
      </c>
      <c r="D80" s="25">
        <v>200</v>
      </c>
    </row>
    <row r="81" spans="1:4" ht="39.75" customHeight="1" thickBot="1" x14ac:dyDescent="0.25">
      <c r="A81" s="17" t="s">
        <v>19</v>
      </c>
      <c r="B81" s="63"/>
      <c r="C81" s="23"/>
      <c r="D81" s="24"/>
    </row>
    <row r="82" spans="1:4" ht="25.5" customHeight="1" thickBot="1" x14ac:dyDescent="0.25">
      <c r="A82" s="8" t="s">
        <v>16</v>
      </c>
      <c r="B82" s="25">
        <v>13485.414337343267</v>
      </c>
      <c r="C82" s="25">
        <v>20902.392222882063</v>
      </c>
      <c r="D82" s="25">
        <v>200</v>
      </c>
    </row>
    <row r="83" spans="1:4" ht="42" customHeight="1" thickBot="1" x14ac:dyDescent="0.25">
      <c r="A83" s="17" t="s">
        <v>36</v>
      </c>
      <c r="B83" s="63"/>
      <c r="C83" s="23"/>
      <c r="D83" s="24"/>
    </row>
    <row r="84" spans="1:4" ht="25.5" customHeight="1" thickBot="1" x14ac:dyDescent="0.25">
      <c r="A84" s="7" t="s">
        <v>16</v>
      </c>
      <c r="B84" s="25">
        <v>22382.548015421475</v>
      </c>
      <c r="C84" s="25">
        <v>34692.949423903287</v>
      </c>
      <c r="D84" s="25">
        <v>200</v>
      </c>
    </row>
    <row r="85" spans="1:4" x14ac:dyDescent="0.2">
      <c r="B85" s="26"/>
      <c r="C85" s="26"/>
      <c r="D85" s="26"/>
    </row>
    <row r="86" spans="1:4" ht="12.5" x14ac:dyDescent="0.25">
      <c r="A86" s="10"/>
      <c r="B86" s="27"/>
      <c r="C86" s="26"/>
      <c r="D86" s="26"/>
    </row>
    <row r="87" spans="1:4" x14ac:dyDescent="0.2">
      <c r="A87" s="9"/>
      <c r="B87" s="9"/>
      <c r="C87" s="9"/>
      <c r="D87" s="9"/>
    </row>
    <row r="88" spans="1:4" x14ac:dyDescent="0.2">
      <c r="A88" s="9"/>
      <c r="B88" s="9"/>
      <c r="C88" s="9"/>
      <c r="D88" s="9"/>
    </row>
    <row r="89" spans="1:4" x14ac:dyDescent="0.2">
      <c r="A89" s="9"/>
      <c r="B89" s="9"/>
      <c r="C89" s="9"/>
      <c r="D89" s="9"/>
    </row>
    <row r="90" spans="1:4" x14ac:dyDescent="0.2">
      <c r="A90" s="9"/>
      <c r="B90" s="9"/>
      <c r="C90" s="9"/>
      <c r="D90" s="9"/>
    </row>
    <row r="91" spans="1:4" x14ac:dyDescent="0.2">
      <c r="A91" s="9"/>
      <c r="B91" s="9"/>
      <c r="C91" s="9"/>
      <c r="D91" s="9"/>
    </row>
    <row r="92" spans="1:4" x14ac:dyDescent="0.2">
      <c r="A92" s="9"/>
      <c r="B92" s="9"/>
      <c r="C92" s="9"/>
      <c r="D92" s="9"/>
    </row>
    <row r="93" spans="1:4" x14ac:dyDescent="0.2">
      <c r="A93" s="9"/>
      <c r="B93" s="9"/>
      <c r="C93" s="9"/>
      <c r="D93" s="9"/>
    </row>
    <row r="94" spans="1:4" x14ac:dyDescent="0.2">
      <c r="A94" s="9"/>
      <c r="B94" s="9"/>
      <c r="C94" s="9"/>
      <c r="D94" s="9"/>
    </row>
    <row r="95" spans="1:4" x14ac:dyDescent="0.2">
      <c r="A95" s="9"/>
      <c r="B95" s="9"/>
      <c r="C95" s="9"/>
      <c r="D95" s="9"/>
    </row>
    <row r="96" spans="1:4" x14ac:dyDescent="0.2">
      <c r="A96" s="9"/>
      <c r="B96" s="9"/>
      <c r="C96" s="9"/>
      <c r="D96" s="9"/>
    </row>
    <row r="97" spans="1:4" x14ac:dyDescent="0.2">
      <c r="A97" s="9"/>
      <c r="B97" s="9"/>
      <c r="C97" s="9"/>
      <c r="D97" s="9"/>
    </row>
    <row r="98" spans="1:4" x14ac:dyDescent="0.2">
      <c r="A98" s="9"/>
      <c r="B98" s="9"/>
      <c r="C98" s="9"/>
      <c r="D98" s="9"/>
    </row>
    <row r="99" spans="1:4" x14ac:dyDescent="0.2">
      <c r="A99" s="9"/>
      <c r="B99" s="9"/>
      <c r="C99" s="9"/>
      <c r="D99" s="9"/>
    </row>
  </sheetData>
  <sheetProtection selectLockedCells="1"/>
  <mergeCells count="11">
    <mergeCell ref="B1:D1"/>
    <mergeCell ref="B3:D3"/>
    <mergeCell ref="D4:D10"/>
    <mergeCell ref="D12:D18"/>
    <mergeCell ref="D20:D26"/>
    <mergeCell ref="D28:D34"/>
    <mergeCell ref="D36:D42"/>
    <mergeCell ref="D68:D74"/>
    <mergeCell ref="D44:D50"/>
    <mergeCell ref="D52:D58"/>
    <mergeCell ref="D60:D66"/>
  </mergeCells>
  <dataValidations count="1">
    <dataValidation type="decimal" allowBlank="1" showInputMessage="1" showErrorMessage="1" sqref="C44:C50 C4:C10 C12:C18 C20:C26 C28:C34 C36:C42 C60:C66" xr:uid="{00000000-0002-0000-0300-000000000000}">
      <formula1>0</formula1>
      <formula2>2000000</formula2>
    </dataValidation>
  </dataValidations>
  <pageMargins left="0.9055118110236221" right="1.1023622047244095" top="1.3385826771653544" bottom="1.3385826771653544" header="0.31496062992125984" footer="0.31496062992125984"/>
  <pageSetup paperSize="8" scale="85" fitToWidth="0" orientation="portrait" r:id="rId1"/>
  <headerFooter>
    <oddHeader>&amp;C&amp;"Arial,Bold"
PRICING AND DELIVERY SCHEDULE&amp;R&amp;"Arial,Bold"PRICING AND DELIVERY SCHEDULE</oddHeader>
    <oddFooter xml:space="preserve">&amp;L _________________________ 
Evaluator's Signature                                                                                                                  &amp;C&amp;"Tahoma,Regular"Page &amp;P of &amp;N&amp;R_________________________
Date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481A8-CAE0-4F7A-B10B-CD6D093989AB}">
  <sheetPr>
    <tabColor rgb="FFFF0000"/>
    <pageSetUpPr fitToPage="1"/>
  </sheetPr>
  <dimension ref="B1:H34"/>
  <sheetViews>
    <sheetView showGridLines="0" tabSelected="1" topLeftCell="A8" zoomScale="80" zoomScaleNormal="80" workbookViewId="0">
      <selection activeCell="I8" sqref="I8"/>
    </sheetView>
  </sheetViews>
  <sheetFormatPr defaultColWidth="8.90625" defaultRowHeight="14" x14ac:dyDescent="0.3"/>
  <cols>
    <col min="1" max="1" width="8.90625" style="69"/>
    <col min="2" max="2" width="32" style="69" customWidth="1"/>
    <col min="3" max="3" width="70.36328125" style="69" customWidth="1"/>
    <col min="4" max="4" width="10.81640625" style="69" customWidth="1"/>
    <col min="5" max="5" width="27.36328125" style="69" customWidth="1"/>
    <col min="6" max="6" width="5.90625" style="69" customWidth="1"/>
    <col min="7" max="7" width="1.6328125" style="69" customWidth="1"/>
    <col min="8" max="8" width="18.6328125" style="69" customWidth="1"/>
    <col min="9" max="11" width="8.90625" style="69"/>
    <col min="12" max="12" width="5.1796875" style="69" customWidth="1"/>
    <col min="13" max="16384" width="8.90625" style="69"/>
  </cols>
  <sheetData>
    <row r="1" spans="2:8" ht="14.5" thickBot="1" x14ac:dyDescent="0.35"/>
    <row r="2" spans="2:8" ht="14.5" thickBot="1" x14ac:dyDescent="0.35">
      <c r="E2" s="163" t="s">
        <v>764</v>
      </c>
    </row>
    <row r="3" spans="2:8" ht="14.5" thickBot="1" x14ac:dyDescent="0.35">
      <c r="E3" s="164" t="s">
        <v>765</v>
      </c>
    </row>
    <row r="4" spans="2:8" ht="7.75" customHeight="1" x14ac:dyDescent="0.3">
      <c r="B4" s="172"/>
      <c r="C4" s="173"/>
    </row>
    <row r="5" spans="2:8" ht="66.650000000000006" customHeight="1" x14ac:dyDescent="0.3">
      <c r="B5" s="263" t="s">
        <v>730</v>
      </c>
      <c r="C5" s="263"/>
      <c r="D5" s="263"/>
      <c r="E5" s="263"/>
      <c r="F5" s="263"/>
      <c r="G5" s="263"/>
      <c r="H5" s="263"/>
    </row>
    <row r="6" spans="2:8" ht="20" x14ac:dyDescent="0.3">
      <c r="B6" s="165" t="s">
        <v>793</v>
      </c>
    </row>
    <row r="7" spans="2:8" ht="27.65" customHeight="1" thickBot="1" x14ac:dyDescent="0.35">
      <c r="B7" s="165" t="s">
        <v>796</v>
      </c>
    </row>
    <row r="8" spans="2:8" s="79" customFormat="1" ht="28.5" customHeight="1" thickBot="1" x14ac:dyDescent="0.4">
      <c r="B8" s="174" t="s">
        <v>767</v>
      </c>
      <c r="C8" s="175"/>
      <c r="D8" s="176"/>
      <c r="E8" s="177" t="s">
        <v>768</v>
      </c>
    </row>
    <row r="9" spans="2:8" ht="29.4" customHeight="1" thickBot="1" x14ac:dyDescent="0.35">
      <c r="B9" s="178"/>
      <c r="C9" s="179" t="s">
        <v>769</v>
      </c>
      <c r="D9" s="180"/>
      <c r="E9" s="181" t="s">
        <v>770</v>
      </c>
    </row>
    <row r="10" spans="2:8" ht="31.25" customHeight="1" thickBot="1" x14ac:dyDescent="0.35">
      <c r="B10" s="182"/>
      <c r="C10" s="166"/>
      <c r="D10" s="180"/>
      <c r="E10" s="183" t="s">
        <v>771</v>
      </c>
    </row>
    <row r="11" spans="2:8" ht="27.65" customHeight="1" thickBot="1" x14ac:dyDescent="0.35">
      <c r="B11" s="184"/>
      <c r="C11" s="185" t="s">
        <v>772</v>
      </c>
      <c r="E11" s="186" t="s">
        <v>773</v>
      </c>
    </row>
    <row r="13" spans="2:8" ht="10.25" customHeight="1" thickBot="1" x14ac:dyDescent="0.35">
      <c r="B13" s="172"/>
      <c r="C13" s="187"/>
      <c r="D13" s="187"/>
      <c r="E13" s="188"/>
      <c r="F13" s="187"/>
      <c r="G13" s="188"/>
      <c r="H13" s="188"/>
    </row>
    <row r="14" spans="2:8" ht="43.75" customHeight="1" thickBot="1" x14ac:dyDescent="0.35">
      <c r="B14" s="189" t="s">
        <v>774</v>
      </c>
      <c r="C14" s="257" t="s">
        <v>790</v>
      </c>
      <c r="D14" s="258"/>
      <c r="E14" s="258"/>
      <c r="F14" s="258"/>
      <c r="G14" s="258"/>
      <c r="H14" s="259"/>
    </row>
    <row r="15" spans="2:8" ht="20.399999999999999" customHeight="1" thickBot="1" x14ac:dyDescent="0.35">
      <c r="B15" s="254" t="s">
        <v>1</v>
      </c>
      <c r="C15" s="257" t="s">
        <v>781</v>
      </c>
      <c r="D15" s="258"/>
      <c r="E15" s="258"/>
      <c r="F15" s="258"/>
      <c r="G15" s="258"/>
      <c r="H15" s="259"/>
    </row>
    <row r="16" spans="2:8" ht="20.399999999999999" customHeight="1" thickBot="1" x14ac:dyDescent="0.35">
      <c r="B16" s="255"/>
      <c r="C16" s="257" t="s">
        <v>782</v>
      </c>
      <c r="D16" s="258"/>
      <c r="E16" s="258"/>
      <c r="F16" s="258"/>
      <c r="G16" s="258"/>
      <c r="H16" s="259"/>
    </row>
    <row r="17" spans="2:8" ht="20.399999999999999" customHeight="1" thickBot="1" x14ac:dyDescent="0.35">
      <c r="B17" s="255"/>
      <c r="C17" s="257" t="s">
        <v>783</v>
      </c>
      <c r="D17" s="258"/>
      <c r="E17" s="258"/>
      <c r="F17" s="258"/>
      <c r="G17" s="258"/>
      <c r="H17" s="259"/>
    </row>
    <row r="18" spans="2:8" ht="20.399999999999999" customHeight="1" thickBot="1" x14ac:dyDescent="0.35">
      <c r="B18" s="255"/>
      <c r="C18" s="257" t="s">
        <v>784</v>
      </c>
      <c r="D18" s="258"/>
      <c r="E18" s="258"/>
      <c r="F18" s="258"/>
      <c r="G18" s="258"/>
      <c r="H18" s="259"/>
    </row>
    <row r="19" spans="2:8" ht="20.399999999999999" customHeight="1" thickBot="1" x14ac:dyDescent="0.35">
      <c r="B19" s="255"/>
      <c r="C19" s="190" t="s">
        <v>785</v>
      </c>
      <c r="D19" s="191"/>
      <c r="E19" s="191"/>
      <c r="F19" s="191"/>
      <c r="G19" s="191"/>
      <c r="H19" s="192"/>
    </row>
    <row r="20" spans="2:8" ht="20.399999999999999" customHeight="1" thickBot="1" x14ac:dyDescent="0.35">
      <c r="B20" s="255"/>
      <c r="C20" s="190" t="s">
        <v>787</v>
      </c>
      <c r="D20" s="191"/>
      <c r="E20" s="191"/>
      <c r="F20" s="191"/>
      <c r="G20" s="191"/>
      <c r="H20" s="192"/>
    </row>
    <row r="21" spans="2:8" ht="20.399999999999999" customHeight="1" thickBot="1" x14ac:dyDescent="0.35">
      <c r="B21" s="256"/>
      <c r="C21" s="257" t="s">
        <v>786</v>
      </c>
      <c r="D21" s="258"/>
      <c r="E21" s="258"/>
      <c r="F21" s="258"/>
      <c r="G21" s="258"/>
      <c r="H21" s="259"/>
    </row>
    <row r="22" spans="2:8" ht="25.25" customHeight="1" thickBot="1" x14ac:dyDescent="0.35">
      <c r="B22" s="189" t="s">
        <v>775</v>
      </c>
      <c r="C22" s="257" t="s">
        <v>788</v>
      </c>
      <c r="D22" s="258"/>
      <c r="E22" s="258"/>
      <c r="F22" s="258"/>
      <c r="G22" s="258"/>
      <c r="H22" s="259"/>
    </row>
    <row r="23" spans="2:8" ht="22.75" customHeight="1" thickBot="1" x14ac:dyDescent="0.35">
      <c r="B23" s="189" t="s">
        <v>776</v>
      </c>
      <c r="C23" s="257" t="s">
        <v>789</v>
      </c>
      <c r="D23" s="258"/>
      <c r="E23" s="258"/>
      <c r="F23" s="258"/>
      <c r="G23" s="258"/>
      <c r="H23" s="259"/>
    </row>
    <row r="24" spans="2:8" ht="24" customHeight="1" thickBot="1" x14ac:dyDescent="0.35">
      <c r="B24" s="189" t="s">
        <v>777</v>
      </c>
      <c r="C24" s="257" t="s">
        <v>780</v>
      </c>
      <c r="D24" s="258"/>
      <c r="E24" s="258"/>
      <c r="F24" s="258"/>
      <c r="G24" s="258"/>
      <c r="H24" s="259"/>
    </row>
    <row r="25" spans="2:8" ht="17.5" x14ac:dyDescent="0.35">
      <c r="B25" s="193"/>
      <c r="C25" s="193"/>
      <c r="D25" s="193"/>
      <c r="E25" s="194"/>
      <c r="F25" s="193"/>
      <c r="G25" s="194"/>
      <c r="H25" s="194"/>
    </row>
    <row r="26" spans="2:8" ht="18" customHeight="1" thickBot="1" x14ac:dyDescent="0.4">
      <c r="B26" s="195" t="s">
        <v>706</v>
      </c>
      <c r="C26" s="196"/>
      <c r="D26" s="196"/>
      <c r="E26" s="197"/>
      <c r="F26" s="196"/>
      <c r="G26" s="197"/>
      <c r="H26" s="197"/>
    </row>
    <row r="27" spans="2:8" ht="22.25" customHeight="1" thickBot="1" x14ac:dyDescent="0.35">
      <c r="B27" s="189">
        <v>1</v>
      </c>
      <c r="C27" s="260" t="s">
        <v>707</v>
      </c>
      <c r="D27" s="261"/>
      <c r="E27" s="261"/>
      <c r="F27" s="261"/>
      <c r="G27" s="261"/>
      <c r="H27" s="262"/>
    </row>
    <row r="28" spans="2:8" ht="36" customHeight="1" thickBot="1" x14ac:dyDescent="0.35">
      <c r="B28" s="189">
        <v>2</v>
      </c>
      <c r="C28" s="260" t="s">
        <v>709</v>
      </c>
      <c r="D28" s="261"/>
      <c r="E28" s="261"/>
      <c r="F28" s="261"/>
      <c r="G28" s="261"/>
      <c r="H28" s="262"/>
    </row>
    <row r="29" spans="2:8" ht="29.4" customHeight="1" thickBot="1" x14ac:dyDescent="0.35">
      <c r="B29" s="189">
        <v>3</v>
      </c>
      <c r="C29" s="264" t="s">
        <v>708</v>
      </c>
      <c r="D29" s="261"/>
      <c r="E29" s="261"/>
      <c r="F29" s="261"/>
      <c r="G29" s="261"/>
      <c r="H29" s="262"/>
    </row>
    <row r="30" spans="2:8" ht="34.25" customHeight="1" thickBot="1" x14ac:dyDescent="0.35">
      <c r="B30" s="189">
        <v>4</v>
      </c>
      <c r="C30" s="264" t="s">
        <v>792</v>
      </c>
      <c r="D30" s="261"/>
      <c r="E30" s="261"/>
      <c r="F30" s="261"/>
      <c r="G30" s="261"/>
      <c r="H30" s="262"/>
    </row>
    <row r="31" spans="2:8" ht="39.65" customHeight="1" thickBot="1" x14ac:dyDescent="0.35">
      <c r="B31" s="189">
        <v>5</v>
      </c>
      <c r="C31" s="260" t="s">
        <v>710</v>
      </c>
      <c r="D31" s="261"/>
      <c r="E31" s="261"/>
      <c r="F31" s="261"/>
      <c r="G31" s="261"/>
      <c r="H31" s="262"/>
    </row>
    <row r="32" spans="2:8" ht="24" customHeight="1" thickBot="1" x14ac:dyDescent="0.35">
      <c r="B32" s="189">
        <v>6</v>
      </c>
      <c r="C32" s="264" t="s">
        <v>711</v>
      </c>
      <c r="D32" s="261"/>
      <c r="E32" s="261"/>
      <c r="F32" s="261"/>
      <c r="G32" s="261"/>
      <c r="H32" s="262"/>
    </row>
    <row r="33" spans="2:8" ht="27" customHeight="1" thickBot="1" x14ac:dyDescent="0.35">
      <c r="B33" s="189">
        <v>7</v>
      </c>
      <c r="C33" s="260" t="s">
        <v>791</v>
      </c>
      <c r="D33" s="261"/>
      <c r="E33" s="261"/>
      <c r="F33" s="261"/>
      <c r="G33" s="261"/>
      <c r="H33" s="262"/>
    </row>
    <row r="34" spans="2:8" ht="33.65" customHeight="1" thickBot="1" x14ac:dyDescent="0.35">
      <c r="B34" s="189">
        <v>8</v>
      </c>
      <c r="C34" s="260" t="s">
        <v>778</v>
      </c>
      <c r="D34" s="261"/>
      <c r="E34" s="261"/>
      <c r="F34" s="261"/>
      <c r="G34" s="261"/>
      <c r="H34" s="262"/>
    </row>
  </sheetData>
  <sheetProtection algorithmName="SHA-512" hashValue="F/NGHNe6QzblRhjzM2Qvps2Q7r/t/FylKakEfjCBsiV1VjXhbuYEWcuDcRnCVQ1tXePr5oVRoFR5hAsdl2+fRw==" saltValue="c5TcVXVubkkcQ13aZPIHyg==" spinCount="100000" sheet="1" objects="1" scenarios="1"/>
  <mergeCells count="19">
    <mergeCell ref="C34:H34"/>
    <mergeCell ref="B5:H5"/>
    <mergeCell ref="C30:H30"/>
    <mergeCell ref="C31:H31"/>
    <mergeCell ref="C32:H32"/>
    <mergeCell ref="C33:H33"/>
    <mergeCell ref="C22:H22"/>
    <mergeCell ref="C23:H23"/>
    <mergeCell ref="C24:H24"/>
    <mergeCell ref="C27:H27"/>
    <mergeCell ref="C28:H28"/>
    <mergeCell ref="C29:H29"/>
    <mergeCell ref="C14:H14"/>
    <mergeCell ref="B15:B21"/>
    <mergeCell ref="C15:H15"/>
    <mergeCell ref="C16:H16"/>
    <mergeCell ref="C17:H17"/>
    <mergeCell ref="C18:H18"/>
    <mergeCell ref="C21:H21"/>
  </mergeCells>
  <hyperlinks>
    <hyperlink ref="E3" location="'Pricing and Delivery Schedule'!A1" display="Pricing And Delvery Schedule" xr:uid="{FEF6E31F-BA87-4181-98BA-24F01EB21D43}"/>
  </hyperlinks>
  <pageMargins left="0.70866141732283472" right="0.70866141732283472" top="0.74803149606299213" bottom="0.74803149606299213" header="0.31496062992125984" footer="0.31496062992125984"/>
  <pageSetup paperSize="8" scale="8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B2:F12"/>
  <sheetViews>
    <sheetView showGridLines="0" zoomScale="80" zoomScaleNormal="80" workbookViewId="0">
      <selection activeCell="F4" sqref="F4"/>
    </sheetView>
  </sheetViews>
  <sheetFormatPr defaultColWidth="8.90625" defaultRowHeight="14" x14ac:dyDescent="0.3"/>
  <cols>
    <col min="1" max="1" width="3.54296875" style="69" customWidth="1"/>
    <col min="2" max="2" width="36.90625" style="69" customWidth="1"/>
    <col min="3" max="3" width="37" style="69" customWidth="1"/>
    <col min="4" max="4" width="48.54296875" style="69" customWidth="1"/>
    <col min="5" max="5" width="51.08984375" style="69" customWidth="1"/>
    <col min="6" max="6" width="43" style="69" customWidth="1"/>
    <col min="7" max="16384" width="8.90625" style="69"/>
  </cols>
  <sheetData>
    <row r="2" spans="2:6" ht="46" customHeight="1" thickBot="1" x14ac:dyDescent="0.45">
      <c r="C2" s="282" t="str">
        <f>Instructions!B5</f>
        <v xml:space="preserve">FOR THE PROVISION OF SPECIALISED MATERIAL HANDLING EQUIPMENT (MHE) FLEET MANAGEMENT SERVICES FOR A PERIOD OF EIGHT (8) YEARS. </v>
      </c>
      <c r="D2" s="282"/>
      <c r="E2" s="282"/>
      <c r="F2" s="282"/>
    </row>
    <row r="3" spans="2:6" ht="20.5" thickBot="1" x14ac:dyDescent="0.45">
      <c r="B3" s="100"/>
      <c r="C3" s="101"/>
      <c r="D3" s="101"/>
      <c r="E3" s="101"/>
      <c r="F3" s="163" t="s">
        <v>764</v>
      </c>
    </row>
    <row r="4" spans="2:6" ht="20.5" thickBot="1" x14ac:dyDescent="0.45">
      <c r="B4" s="100"/>
      <c r="C4" s="101" t="str">
        <f>Instructions!B6</f>
        <v xml:space="preserve">ANNEXURE D: PRICING SCHEDULE </v>
      </c>
      <c r="D4" s="101"/>
      <c r="E4" s="101"/>
      <c r="F4" s="164" t="s">
        <v>765</v>
      </c>
    </row>
    <row r="5" spans="2:6" ht="20" x14ac:dyDescent="0.4">
      <c r="B5" s="100"/>
      <c r="C5" s="101" t="str">
        <f>Instructions!B7</f>
        <v>RFP: TCC/2023/08/0001/40193/RFP</v>
      </c>
      <c r="D5" s="101"/>
      <c r="E5" s="101"/>
      <c r="F5" s="101"/>
    </row>
    <row r="7" spans="2:6" s="79" customFormat="1" ht="59.4" customHeight="1" x14ac:dyDescent="0.35">
      <c r="B7" s="95" t="s">
        <v>779</v>
      </c>
      <c r="C7" s="96" t="s">
        <v>726</v>
      </c>
      <c r="D7" s="96" t="s">
        <v>727</v>
      </c>
      <c r="E7" s="96" t="s">
        <v>797</v>
      </c>
      <c r="F7" s="96" t="s">
        <v>638</v>
      </c>
    </row>
    <row r="8" spans="2:6" ht="38.4" customHeight="1" x14ac:dyDescent="0.3">
      <c r="B8" s="67">
        <f>Instructions!C10</f>
        <v>0</v>
      </c>
      <c r="C8" s="97">
        <f>'Monthly Cost'!C94*96</f>
        <v>0</v>
      </c>
      <c r="D8" s="97">
        <f>'Monthly Cost'!D94*96</f>
        <v>0</v>
      </c>
      <c r="E8" s="97">
        <f>'Monthly Cost'!E94*96</f>
        <v>0</v>
      </c>
      <c r="F8" s="97">
        <f>SUM(C8:E8)</f>
        <v>0</v>
      </c>
    </row>
    <row r="9" spans="2:6" ht="30.75" customHeight="1" x14ac:dyDescent="0.35">
      <c r="C9" s="44"/>
      <c r="D9" s="44"/>
      <c r="F9" s="45"/>
    </row>
    <row r="10" spans="2:6" ht="30.75" customHeight="1" x14ac:dyDescent="0.35">
      <c r="B10" s="45"/>
      <c r="C10" s="46"/>
      <c r="D10" s="46"/>
      <c r="E10" s="45"/>
      <c r="F10" s="47"/>
    </row>
    <row r="11" spans="2:6" ht="30.75" customHeight="1" x14ac:dyDescent="0.35">
      <c r="B11" s="45"/>
      <c r="C11" s="45"/>
      <c r="D11" s="45"/>
      <c r="E11" s="45"/>
      <c r="F11" s="47"/>
    </row>
    <row r="12" spans="2:6" ht="30.75" customHeight="1" x14ac:dyDescent="0.35">
      <c r="B12" s="45"/>
      <c r="C12" s="45"/>
      <c r="D12" s="45"/>
      <c r="E12" s="45"/>
      <c r="F12" s="47"/>
    </row>
  </sheetData>
  <sheetProtection algorithmName="SHA-512" hashValue="Vj5i8xqBrvasUyPqlxmkZ/Q+k5lPB6ZiRnGZJk7lXcp6k1b1k34eFrpQFHDM/cBRc+FvXVwyc+7OFgSYJEcYoQ==" saltValue="DUFMh4jqesz7x5KNbLvWpg==" spinCount="100000" sheet="1" objects="1" scenarios="1"/>
  <mergeCells count="1">
    <mergeCell ref="C2:F2"/>
  </mergeCells>
  <hyperlinks>
    <hyperlink ref="F4" location="'Pricing and Delivery Schedule'!A1" display="Pricing And Delvery Schedule" xr:uid="{ABA3783F-4B21-43FF-A8D4-1E0B1E9C6E6B}"/>
  </hyperlink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AO209"/>
  <sheetViews>
    <sheetView showGridLines="0" topLeftCell="A2" zoomScale="70" zoomScaleNormal="70" workbookViewId="0"/>
  </sheetViews>
  <sheetFormatPr defaultColWidth="0" defaultRowHeight="10" zeroHeight="1" x14ac:dyDescent="0.2"/>
  <cols>
    <col min="1" max="1" width="43.6328125" style="199" customWidth="1"/>
    <col min="2" max="2" width="47.1796875" style="199" customWidth="1"/>
    <col min="3" max="3" width="21.36328125" style="199" customWidth="1"/>
    <col min="4" max="4" width="21.1796875" style="199" customWidth="1"/>
    <col min="5" max="5" width="18.81640625" style="199" customWidth="1"/>
    <col min="6" max="6" width="17.90625" style="199" customWidth="1"/>
    <col min="7" max="7" width="27.36328125" style="199" customWidth="1"/>
    <col min="8" max="9" width="15.36328125" style="199" customWidth="1"/>
    <col min="10" max="10" width="16.6328125" style="199" customWidth="1"/>
    <col min="11" max="11" width="18.6328125" style="200" customWidth="1"/>
    <col min="12" max="12" width="20.81640625" style="199" customWidth="1"/>
    <col min="13" max="13" width="17.54296875" style="199" customWidth="1"/>
    <col min="14" max="14" width="20" style="199" customWidth="1"/>
    <col min="15" max="15" width="17.6328125" style="199" customWidth="1"/>
    <col min="16" max="16" width="22" style="199" customWidth="1"/>
    <col min="17" max="18" width="18.54296875" style="200" customWidth="1"/>
    <col min="19" max="19" width="19.6328125" style="200" customWidth="1"/>
    <col min="20" max="20" width="18.453125" style="199" customWidth="1"/>
    <col min="21" max="21" width="17.81640625" style="199" customWidth="1"/>
    <col min="22" max="22" width="16.90625" style="199" customWidth="1"/>
    <col min="23" max="23" width="17.1796875" style="199" customWidth="1"/>
    <col min="24" max="24" width="18" style="199" customWidth="1"/>
    <col min="25" max="25" width="19" style="199" customWidth="1"/>
    <col min="26" max="26" width="27.1796875" style="200" customWidth="1"/>
    <col min="27" max="27" width="25.1796875" style="200" customWidth="1"/>
    <col min="28" max="29" width="31.1796875" style="199" customWidth="1"/>
    <col min="30" max="30" width="3.36328125" style="199" customWidth="1"/>
    <col min="31" max="41" width="0" style="199" hidden="1" customWidth="1"/>
    <col min="42" max="16384" width="9.1796875" style="199" hidden="1"/>
  </cols>
  <sheetData>
    <row r="1" spans="1:33" ht="18" hidden="1" thickBot="1" x14ac:dyDescent="0.25">
      <c r="A1" s="198" t="s">
        <v>705</v>
      </c>
    </row>
    <row r="2" spans="1:33" ht="42.65" customHeight="1" x14ac:dyDescent="0.2">
      <c r="A2" s="201" t="str">
        <f>Instructions!B5</f>
        <v xml:space="preserve">FOR THE PROVISION OF SPECIALISED MATERIAL HANDLING EQUIPMENT (MHE) FLEET MANAGEMENT SERVICES FOR A PERIOD OF EIGHT (8) YEARS. </v>
      </c>
      <c r="D2" s="200"/>
      <c r="F2" s="200"/>
      <c r="G2" s="200"/>
      <c r="H2" s="200"/>
      <c r="I2" s="200"/>
      <c r="J2" s="187"/>
      <c r="K2" s="188"/>
    </row>
    <row r="3" spans="1:33" ht="9" customHeight="1" thickBot="1" x14ac:dyDescent="0.25">
      <c r="A3" s="202"/>
      <c r="B3" s="203"/>
      <c r="C3" s="203"/>
      <c r="D3" s="5"/>
      <c r="E3" s="203"/>
      <c r="F3" s="5"/>
      <c r="G3" s="5"/>
      <c r="H3" s="5"/>
      <c r="I3" s="5"/>
      <c r="J3" s="187"/>
      <c r="K3" s="188"/>
    </row>
    <row r="4" spans="1:33" ht="26.4" customHeight="1" thickBot="1" x14ac:dyDescent="0.25">
      <c r="A4" s="165" t="s">
        <v>766</v>
      </c>
      <c r="B4" s="204"/>
      <c r="C4" s="204"/>
      <c r="D4" s="204"/>
      <c r="E4" s="204"/>
      <c r="F4" s="204"/>
      <c r="G4" s="205" t="s">
        <v>764</v>
      </c>
      <c r="H4" s="204"/>
      <c r="I4" s="204"/>
      <c r="J4" s="187"/>
      <c r="K4" s="188"/>
    </row>
    <row r="5" spans="1:33" ht="20.399999999999999" customHeight="1" thickBot="1" x14ac:dyDescent="0.25">
      <c r="A5" s="165" t="str">
        <f>Instructions!B7</f>
        <v>RFP: TCC/2023/08/0001/40193/RFP</v>
      </c>
      <c r="B5" s="9"/>
      <c r="C5" s="9"/>
      <c r="D5" s="9"/>
      <c r="E5" s="9"/>
      <c r="F5" s="9"/>
      <c r="G5" s="167" t="s">
        <v>794</v>
      </c>
      <c r="H5" s="9"/>
      <c r="I5" s="9"/>
      <c r="J5" s="187"/>
      <c r="K5" s="188"/>
    </row>
    <row r="6" spans="1:33" s="207" customFormat="1" ht="7.25" customHeight="1" x14ac:dyDescent="0.2">
      <c r="A6" s="172"/>
      <c r="B6" s="206"/>
      <c r="C6" s="206"/>
      <c r="D6" s="206"/>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E6" s="208"/>
      <c r="AF6" s="208"/>
      <c r="AG6" s="208"/>
    </row>
    <row r="7" spans="1:33" s="207" customFormat="1" ht="10.75" customHeight="1" thickBot="1" x14ac:dyDescent="0.25">
      <c r="A7" s="172"/>
      <c r="B7" s="206"/>
      <c r="C7" s="206"/>
      <c r="D7" s="206"/>
      <c r="E7" s="206"/>
      <c r="F7" s="206"/>
      <c r="G7" s="206"/>
      <c r="H7" s="206"/>
      <c r="I7" s="206"/>
      <c r="J7" s="206"/>
      <c r="K7" s="206"/>
      <c r="L7" s="206"/>
      <c r="M7" s="206"/>
      <c r="N7" s="206"/>
      <c r="O7" s="206"/>
      <c r="P7" s="206"/>
      <c r="Q7" s="206"/>
      <c r="R7" s="206"/>
      <c r="S7" s="206"/>
      <c r="T7" s="206"/>
      <c r="U7" s="206"/>
      <c r="V7" s="206"/>
      <c r="W7" s="206"/>
      <c r="X7" s="206"/>
      <c r="Y7" s="206"/>
      <c r="Z7" s="206"/>
      <c r="AA7" s="206"/>
      <c r="AB7" s="206"/>
      <c r="AC7" s="206"/>
      <c r="AE7" s="208"/>
      <c r="AF7" s="208"/>
      <c r="AG7" s="208"/>
    </row>
    <row r="8" spans="1:33" ht="65.400000000000006" customHeight="1" thickBot="1" x14ac:dyDescent="0.25">
      <c r="A8" s="209" t="s">
        <v>762</v>
      </c>
      <c r="B8" s="289" t="s">
        <v>761</v>
      </c>
      <c r="C8" s="290"/>
      <c r="D8" s="290"/>
      <c r="E8" s="290"/>
      <c r="F8" s="290"/>
      <c r="G8" s="290"/>
      <c r="H8" s="290"/>
      <c r="I8" s="290"/>
      <c r="J8" s="291"/>
      <c r="K8" s="289" t="s">
        <v>757</v>
      </c>
      <c r="L8" s="290"/>
      <c r="M8" s="290"/>
      <c r="N8" s="290"/>
      <c r="O8" s="290"/>
      <c r="P8" s="291"/>
      <c r="Q8" s="289" t="s">
        <v>757</v>
      </c>
      <c r="R8" s="290"/>
      <c r="S8" s="291"/>
      <c r="T8" s="289" t="s">
        <v>758</v>
      </c>
      <c r="U8" s="290"/>
      <c r="V8" s="290"/>
      <c r="W8" s="290"/>
      <c r="X8" s="290"/>
      <c r="Y8" s="291"/>
      <c r="Z8" s="211" t="s">
        <v>759</v>
      </c>
      <c r="AA8" s="210" t="s">
        <v>758</v>
      </c>
      <c r="AB8" s="211" t="s">
        <v>759</v>
      </c>
      <c r="AC8" s="212" t="s">
        <v>762</v>
      </c>
    </row>
    <row r="9" spans="1:33" s="220" customFormat="1" ht="91.5" customHeight="1" thickBot="1" x14ac:dyDescent="0.4">
      <c r="A9" s="213" t="s">
        <v>0</v>
      </c>
      <c r="B9" s="214" t="s">
        <v>712</v>
      </c>
      <c r="C9" s="214" t="s">
        <v>751</v>
      </c>
      <c r="D9" s="214" t="s">
        <v>713</v>
      </c>
      <c r="E9" s="214" t="s">
        <v>714</v>
      </c>
      <c r="F9" s="214" t="s">
        <v>715</v>
      </c>
      <c r="G9" s="215" t="s">
        <v>750</v>
      </c>
      <c r="H9" s="214" t="s">
        <v>716</v>
      </c>
      <c r="I9" s="214" t="s">
        <v>717</v>
      </c>
      <c r="J9" s="214" t="s">
        <v>718</v>
      </c>
      <c r="K9" s="216" t="s">
        <v>747</v>
      </c>
      <c r="L9" s="214" t="s">
        <v>748</v>
      </c>
      <c r="M9" s="214" t="s">
        <v>749</v>
      </c>
      <c r="N9" s="217" t="s">
        <v>752</v>
      </c>
      <c r="O9" s="217" t="s">
        <v>753</v>
      </c>
      <c r="P9" s="214" t="s">
        <v>754</v>
      </c>
      <c r="Q9" s="218" t="s">
        <v>755</v>
      </c>
      <c r="R9" s="214" t="s">
        <v>746</v>
      </c>
      <c r="S9" s="218" t="s">
        <v>756</v>
      </c>
      <c r="T9" s="214" t="s">
        <v>745</v>
      </c>
      <c r="U9" s="214" t="s">
        <v>744</v>
      </c>
      <c r="V9" s="214" t="s">
        <v>743</v>
      </c>
      <c r="W9" s="214" t="s">
        <v>719</v>
      </c>
      <c r="X9" s="214" t="s">
        <v>720</v>
      </c>
      <c r="Y9" s="214" t="s">
        <v>741</v>
      </c>
      <c r="Z9" s="218" t="s">
        <v>742</v>
      </c>
      <c r="AA9" s="214" t="s">
        <v>760</v>
      </c>
      <c r="AB9" s="219" t="s">
        <v>798</v>
      </c>
      <c r="AC9" s="214" t="s">
        <v>763</v>
      </c>
    </row>
    <row r="10" spans="1:33" ht="21" customHeight="1" thickBot="1" x14ac:dyDescent="0.25">
      <c r="A10" s="221" t="str">
        <f>'MHE Quantities'!C62</f>
        <v>Forklift &lt;= 3.5 Ton</v>
      </c>
      <c r="B10" s="222"/>
      <c r="C10" s="222"/>
      <c r="D10" s="222"/>
      <c r="E10" s="222"/>
      <c r="F10" s="222"/>
      <c r="G10" s="222"/>
      <c r="H10" s="222"/>
      <c r="I10" s="222"/>
      <c r="J10" s="222"/>
      <c r="K10" s="223"/>
      <c r="L10" s="222"/>
      <c r="M10" s="222"/>
      <c r="N10" s="222"/>
      <c r="O10" s="222"/>
      <c r="P10" s="222"/>
      <c r="Q10" s="223"/>
      <c r="R10" s="223"/>
      <c r="S10" s="223"/>
      <c r="T10" s="222"/>
      <c r="U10" s="222"/>
      <c r="V10" s="222"/>
      <c r="W10" s="222"/>
      <c r="X10" s="222"/>
      <c r="Y10" s="222"/>
      <c r="Z10" s="223"/>
      <c r="AA10" s="223"/>
      <c r="AB10" s="222"/>
      <c r="AC10" s="224"/>
    </row>
    <row r="11" spans="1:33" ht="16.25" customHeight="1" x14ac:dyDescent="0.2">
      <c r="A11" s="225" t="s">
        <v>6</v>
      </c>
      <c r="B11" s="158"/>
      <c r="C11" s="158"/>
      <c r="D11" s="161"/>
      <c r="E11" s="158"/>
      <c r="F11" s="158"/>
      <c r="G11" s="226">
        <v>96</v>
      </c>
      <c r="H11" s="158"/>
      <c r="I11" s="161"/>
      <c r="J11" s="158"/>
      <c r="K11" s="158"/>
      <c r="L11" s="158"/>
      <c r="M11" s="158"/>
      <c r="N11" s="158"/>
      <c r="O11" s="158"/>
      <c r="P11" s="158"/>
      <c r="Q11" s="227">
        <f>K11+L11+M11+N11+O11+P11</f>
        <v>0</v>
      </c>
      <c r="R11" s="227">
        <f>Q11*15%</f>
        <v>0</v>
      </c>
      <c r="S11" s="228">
        <f>Q11+R11</f>
        <v>0</v>
      </c>
      <c r="T11" s="158"/>
      <c r="U11" s="158"/>
      <c r="V11" s="158"/>
      <c r="W11" s="158"/>
      <c r="X11" s="158"/>
      <c r="Y11" s="229">
        <f t="shared" ref="Y11:Y17" si="0">IFERROR(Z11/Q11,0)</f>
        <v>0</v>
      </c>
      <c r="Z11" s="158"/>
      <c r="AA11" s="228">
        <f>S11+Z11</f>
        <v>0</v>
      </c>
      <c r="AB11" s="287"/>
      <c r="AC11" s="283">
        <f>S11+Z11+AB11</f>
        <v>0</v>
      </c>
    </row>
    <row r="12" spans="1:33" ht="16.25" customHeight="1" x14ac:dyDescent="0.2">
      <c r="A12" s="230" t="s">
        <v>7</v>
      </c>
      <c r="B12" s="158"/>
      <c r="C12" s="158"/>
      <c r="D12" s="161"/>
      <c r="E12" s="158"/>
      <c r="F12" s="158"/>
      <c r="G12" s="226">
        <v>96</v>
      </c>
      <c r="H12" s="158"/>
      <c r="I12" s="161"/>
      <c r="J12" s="158"/>
      <c r="K12" s="158"/>
      <c r="L12" s="158"/>
      <c r="M12" s="158"/>
      <c r="N12" s="158"/>
      <c r="O12" s="158"/>
      <c r="P12" s="158"/>
      <c r="Q12" s="227">
        <f t="shared" ref="Q12:Q17" si="1">K12+L12+M12+N12+O12+P12</f>
        <v>0</v>
      </c>
      <c r="R12" s="227">
        <f t="shared" ref="R12:R17" si="2">Q12*15%</f>
        <v>0</v>
      </c>
      <c r="S12" s="228">
        <f t="shared" ref="S12:S17" si="3">Q12+R12</f>
        <v>0</v>
      </c>
      <c r="T12" s="158"/>
      <c r="U12" s="158"/>
      <c r="V12" s="158"/>
      <c r="W12" s="158"/>
      <c r="X12" s="158"/>
      <c r="Y12" s="229">
        <f t="shared" si="0"/>
        <v>0</v>
      </c>
      <c r="Z12" s="158"/>
      <c r="AA12" s="228">
        <f t="shared" ref="AA12:AA17" si="4">S12+Z12</f>
        <v>0</v>
      </c>
      <c r="AB12" s="287"/>
      <c r="AC12" s="284"/>
    </row>
    <row r="13" spans="1:33" ht="16.25" customHeight="1" x14ac:dyDescent="0.2">
      <c r="A13" s="230" t="s">
        <v>46</v>
      </c>
      <c r="B13" s="158"/>
      <c r="C13" s="158"/>
      <c r="D13" s="161"/>
      <c r="E13" s="158"/>
      <c r="F13" s="158"/>
      <c r="G13" s="226">
        <v>96</v>
      </c>
      <c r="H13" s="158"/>
      <c r="I13" s="161"/>
      <c r="J13" s="158"/>
      <c r="K13" s="158"/>
      <c r="L13" s="158"/>
      <c r="M13" s="158"/>
      <c r="N13" s="158"/>
      <c r="O13" s="158"/>
      <c r="P13" s="158"/>
      <c r="Q13" s="227">
        <f t="shared" si="1"/>
        <v>0</v>
      </c>
      <c r="R13" s="227">
        <f t="shared" si="2"/>
        <v>0</v>
      </c>
      <c r="S13" s="228">
        <f t="shared" si="3"/>
        <v>0</v>
      </c>
      <c r="T13" s="158"/>
      <c r="U13" s="158"/>
      <c r="V13" s="158"/>
      <c r="W13" s="158"/>
      <c r="X13" s="158"/>
      <c r="Y13" s="229">
        <f t="shared" si="0"/>
        <v>0</v>
      </c>
      <c r="Z13" s="158"/>
      <c r="AA13" s="228">
        <f>S13+Z13</f>
        <v>0</v>
      </c>
      <c r="AB13" s="287"/>
      <c r="AC13" s="284"/>
    </row>
    <row r="14" spans="1:33" ht="16.25" customHeight="1" x14ac:dyDescent="0.2">
      <c r="A14" s="230" t="s">
        <v>8</v>
      </c>
      <c r="B14" s="158"/>
      <c r="C14" s="158"/>
      <c r="D14" s="161"/>
      <c r="E14" s="158"/>
      <c r="F14" s="158"/>
      <c r="G14" s="226">
        <v>96</v>
      </c>
      <c r="H14" s="158"/>
      <c r="I14" s="161"/>
      <c r="J14" s="158"/>
      <c r="K14" s="158"/>
      <c r="L14" s="158"/>
      <c r="M14" s="158"/>
      <c r="N14" s="158"/>
      <c r="O14" s="158"/>
      <c r="P14" s="158"/>
      <c r="Q14" s="227">
        <f t="shared" si="1"/>
        <v>0</v>
      </c>
      <c r="R14" s="227">
        <f t="shared" si="2"/>
        <v>0</v>
      </c>
      <c r="S14" s="228">
        <f t="shared" si="3"/>
        <v>0</v>
      </c>
      <c r="T14" s="158"/>
      <c r="U14" s="158"/>
      <c r="V14" s="158"/>
      <c r="W14" s="158"/>
      <c r="X14" s="158"/>
      <c r="Y14" s="229">
        <f t="shared" si="0"/>
        <v>0</v>
      </c>
      <c r="Z14" s="158"/>
      <c r="AA14" s="228">
        <f t="shared" si="4"/>
        <v>0</v>
      </c>
      <c r="AB14" s="287"/>
      <c r="AC14" s="284"/>
    </row>
    <row r="15" spans="1:33" ht="16.25" customHeight="1" x14ac:dyDescent="0.2">
      <c r="A15" s="230" t="s">
        <v>48</v>
      </c>
      <c r="B15" s="158"/>
      <c r="C15" s="158"/>
      <c r="D15" s="161"/>
      <c r="E15" s="158"/>
      <c r="F15" s="158"/>
      <c r="G15" s="226">
        <v>96</v>
      </c>
      <c r="H15" s="158"/>
      <c r="I15" s="161"/>
      <c r="J15" s="158"/>
      <c r="K15" s="158"/>
      <c r="L15" s="158"/>
      <c r="M15" s="158"/>
      <c r="N15" s="158"/>
      <c r="O15" s="158"/>
      <c r="P15" s="158"/>
      <c r="Q15" s="227">
        <f t="shared" si="1"/>
        <v>0</v>
      </c>
      <c r="R15" s="227">
        <f t="shared" si="2"/>
        <v>0</v>
      </c>
      <c r="S15" s="228">
        <f t="shared" si="3"/>
        <v>0</v>
      </c>
      <c r="T15" s="158"/>
      <c r="U15" s="158"/>
      <c r="V15" s="158"/>
      <c r="W15" s="158"/>
      <c r="X15" s="158"/>
      <c r="Y15" s="229">
        <f t="shared" si="0"/>
        <v>0</v>
      </c>
      <c r="Z15" s="158"/>
      <c r="AA15" s="228">
        <f t="shared" si="4"/>
        <v>0</v>
      </c>
      <c r="AB15" s="287"/>
      <c r="AC15" s="284"/>
    </row>
    <row r="16" spans="1:33" ht="16.25" customHeight="1" x14ac:dyDescent="0.2">
      <c r="A16" s="230" t="s">
        <v>49</v>
      </c>
      <c r="B16" s="158"/>
      <c r="C16" s="158"/>
      <c r="D16" s="161"/>
      <c r="E16" s="158"/>
      <c r="F16" s="158"/>
      <c r="G16" s="226">
        <v>96</v>
      </c>
      <c r="H16" s="158"/>
      <c r="I16" s="161"/>
      <c r="J16" s="158"/>
      <c r="K16" s="158"/>
      <c r="L16" s="158"/>
      <c r="M16" s="158"/>
      <c r="N16" s="158"/>
      <c r="O16" s="158"/>
      <c r="P16" s="158"/>
      <c r="Q16" s="227">
        <f t="shared" si="1"/>
        <v>0</v>
      </c>
      <c r="R16" s="227">
        <f t="shared" si="2"/>
        <v>0</v>
      </c>
      <c r="S16" s="228">
        <f t="shared" si="3"/>
        <v>0</v>
      </c>
      <c r="T16" s="158"/>
      <c r="U16" s="158"/>
      <c r="V16" s="158"/>
      <c r="W16" s="158"/>
      <c r="X16" s="158"/>
      <c r="Y16" s="229">
        <f t="shared" si="0"/>
        <v>0</v>
      </c>
      <c r="Z16" s="158"/>
      <c r="AA16" s="228">
        <f t="shared" si="4"/>
        <v>0</v>
      </c>
      <c r="AB16" s="287"/>
      <c r="AC16" s="284"/>
    </row>
    <row r="17" spans="1:29" ht="16.25" customHeight="1" thickBot="1" x14ac:dyDescent="0.25">
      <c r="A17" s="231" t="s">
        <v>50</v>
      </c>
      <c r="B17" s="158"/>
      <c r="C17" s="158"/>
      <c r="D17" s="161"/>
      <c r="E17" s="158"/>
      <c r="F17" s="158"/>
      <c r="G17" s="226">
        <v>96</v>
      </c>
      <c r="H17" s="158"/>
      <c r="I17" s="161"/>
      <c r="J17" s="158"/>
      <c r="K17" s="158"/>
      <c r="L17" s="158"/>
      <c r="M17" s="158"/>
      <c r="N17" s="158"/>
      <c r="O17" s="158"/>
      <c r="P17" s="158"/>
      <c r="Q17" s="227">
        <f t="shared" si="1"/>
        <v>0</v>
      </c>
      <c r="R17" s="227">
        <f t="shared" si="2"/>
        <v>0</v>
      </c>
      <c r="S17" s="228">
        <f t="shared" si="3"/>
        <v>0</v>
      </c>
      <c r="T17" s="158"/>
      <c r="U17" s="158"/>
      <c r="V17" s="158"/>
      <c r="W17" s="158"/>
      <c r="X17" s="158"/>
      <c r="Y17" s="229">
        <f t="shared" si="0"/>
        <v>0</v>
      </c>
      <c r="Z17" s="158"/>
      <c r="AA17" s="228">
        <f t="shared" si="4"/>
        <v>0</v>
      </c>
      <c r="AB17" s="288"/>
      <c r="AC17" s="285"/>
    </row>
    <row r="18" spans="1:29" ht="21" customHeight="1" thickBot="1" x14ac:dyDescent="0.25">
      <c r="A18" s="221" t="str">
        <f>'MHE Quantities'!C63</f>
        <v>Forklift &gt;3.5 Ton &lt;= 7 Ton</v>
      </c>
      <c r="B18" s="222"/>
      <c r="C18" s="222"/>
      <c r="D18" s="222"/>
      <c r="E18" s="222"/>
      <c r="F18" s="222"/>
      <c r="G18" s="222"/>
      <c r="H18" s="222"/>
      <c r="I18" s="222"/>
      <c r="J18" s="222"/>
      <c r="K18" s="223"/>
      <c r="L18" s="222"/>
      <c r="M18" s="222"/>
      <c r="N18" s="222"/>
      <c r="O18" s="222"/>
      <c r="P18" s="222"/>
      <c r="Q18" s="223"/>
      <c r="R18" s="223"/>
      <c r="S18" s="223"/>
      <c r="T18" s="222"/>
      <c r="U18" s="222"/>
      <c r="V18" s="222"/>
      <c r="W18" s="222"/>
      <c r="X18" s="222"/>
      <c r="Y18" s="222"/>
      <c r="Z18" s="223"/>
      <c r="AA18" s="223"/>
      <c r="AB18" s="222"/>
      <c r="AC18" s="224"/>
    </row>
    <row r="19" spans="1:29" ht="16.25" customHeight="1" x14ac:dyDescent="0.2">
      <c r="A19" s="233" t="s">
        <v>6</v>
      </c>
      <c r="B19" s="158"/>
      <c r="C19" s="158"/>
      <c r="D19" s="161"/>
      <c r="E19" s="158"/>
      <c r="F19" s="158"/>
      <c r="G19" s="226">
        <v>96</v>
      </c>
      <c r="H19" s="158"/>
      <c r="I19" s="161"/>
      <c r="J19" s="158"/>
      <c r="K19" s="158"/>
      <c r="L19" s="158"/>
      <c r="M19" s="158"/>
      <c r="N19" s="158"/>
      <c r="O19" s="158"/>
      <c r="P19" s="158"/>
      <c r="Q19" s="227">
        <f>K19+L19+M19+N19+O19+P19</f>
        <v>0</v>
      </c>
      <c r="R19" s="227">
        <f>Q19*15%</f>
        <v>0</v>
      </c>
      <c r="S19" s="228">
        <f>Q19+R19</f>
        <v>0</v>
      </c>
      <c r="T19" s="158"/>
      <c r="U19" s="158"/>
      <c r="V19" s="158"/>
      <c r="W19" s="158"/>
      <c r="X19" s="158"/>
      <c r="Y19" s="229">
        <f t="shared" ref="Y19:Y25" si="5">IFERROR(Z19/Q19,0)</f>
        <v>0</v>
      </c>
      <c r="Z19" s="158"/>
      <c r="AA19" s="228">
        <f>S19+Z19</f>
        <v>0</v>
      </c>
      <c r="AB19" s="286"/>
      <c r="AC19" s="283">
        <f>S19+Z19+AB19</f>
        <v>0</v>
      </c>
    </row>
    <row r="20" spans="1:29" ht="16.25" customHeight="1" x14ac:dyDescent="0.2">
      <c r="A20" s="230" t="s">
        <v>7</v>
      </c>
      <c r="B20" s="158"/>
      <c r="C20" s="158"/>
      <c r="D20" s="161"/>
      <c r="E20" s="158"/>
      <c r="F20" s="158"/>
      <c r="G20" s="226">
        <v>96</v>
      </c>
      <c r="H20" s="158"/>
      <c r="I20" s="161"/>
      <c r="J20" s="158"/>
      <c r="K20" s="158"/>
      <c r="L20" s="158"/>
      <c r="M20" s="158"/>
      <c r="N20" s="158"/>
      <c r="O20" s="158"/>
      <c r="P20" s="158"/>
      <c r="Q20" s="227">
        <f t="shared" ref="Q20:Q25" si="6">K20+L20+M20+N20+O20+P20</f>
        <v>0</v>
      </c>
      <c r="R20" s="227">
        <f t="shared" ref="R20:R25" si="7">Q20*15%</f>
        <v>0</v>
      </c>
      <c r="S20" s="228">
        <f t="shared" ref="S20:S25" si="8">Q20+R20</f>
        <v>0</v>
      </c>
      <c r="T20" s="158"/>
      <c r="U20" s="158"/>
      <c r="V20" s="158"/>
      <c r="W20" s="158"/>
      <c r="X20" s="158"/>
      <c r="Y20" s="229">
        <f t="shared" si="5"/>
        <v>0</v>
      </c>
      <c r="Z20" s="158"/>
      <c r="AA20" s="228">
        <f t="shared" ref="AA20:AA25" si="9">S20+Z20</f>
        <v>0</v>
      </c>
      <c r="AB20" s="287"/>
      <c r="AC20" s="284"/>
    </row>
    <row r="21" spans="1:29" ht="16.25" customHeight="1" x14ac:dyDescent="0.2">
      <c r="A21" s="230" t="s">
        <v>46</v>
      </c>
      <c r="B21" s="158"/>
      <c r="C21" s="158"/>
      <c r="D21" s="161"/>
      <c r="E21" s="158"/>
      <c r="F21" s="158"/>
      <c r="G21" s="226">
        <v>96</v>
      </c>
      <c r="H21" s="158"/>
      <c r="I21" s="161"/>
      <c r="J21" s="158"/>
      <c r="K21" s="158"/>
      <c r="L21" s="158"/>
      <c r="M21" s="158"/>
      <c r="N21" s="158"/>
      <c r="O21" s="158"/>
      <c r="P21" s="158"/>
      <c r="Q21" s="227">
        <f t="shared" si="6"/>
        <v>0</v>
      </c>
      <c r="R21" s="227">
        <f t="shared" si="7"/>
        <v>0</v>
      </c>
      <c r="S21" s="228">
        <f t="shared" si="8"/>
        <v>0</v>
      </c>
      <c r="T21" s="158"/>
      <c r="U21" s="158"/>
      <c r="V21" s="158"/>
      <c r="W21" s="158"/>
      <c r="X21" s="158"/>
      <c r="Y21" s="229">
        <f t="shared" si="5"/>
        <v>0</v>
      </c>
      <c r="Z21" s="158"/>
      <c r="AA21" s="228">
        <f>S21+Z21</f>
        <v>0</v>
      </c>
      <c r="AB21" s="287"/>
      <c r="AC21" s="284"/>
    </row>
    <row r="22" spans="1:29" ht="16.25" customHeight="1" x14ac:dyDescent="0.2">
      <c r="A22" s="230" t="s">
        <v>8</v>
      </c>
      <c r="B22" s="158"/>
      <c r="C22" s="158"/>
      <c r="D22" s="161"/>
      <c r="E22" s="158"/>
      <c r="F22" s="158"/>
      <c r="G22" s="226">
        <v>96</v>
      </c>
      <c r="H22" s="158"/>
      <c r="I22" s="161"/>
      <c r="J22" s="158"/>
      <c r="K22" s="158"/>
      <c r="L22" s="158"/>
      <c r="M22" s="158"/>
      <c r="N22" s="158"/>
      <c r="O22" s="158"/>
      <c r="P22" s="158"/>
      <c r="Q22" s="227">
        <f t="shared" si="6"/>
        <v>0</v>
      </c>
      <c r="R22" s="227">
        <f t="shared" si="7"/>
        <v>0</v>
      </c>
      <c r="S22" s="228">
        <f t="shared" si="8"/>
        <v>0</v>
      </c>
      <c r="T22" s="158"/>
      <c r="U22" s="158"/>
      <c r="V22" s="158"/>
      <c r="W22" s="158"/>
      <c r="X22" s="158"/>
      <c r="Y22" s="229">
        <f t="shared" si="5"/>
        <v>0</v>
      </c>
      <c r="Z22" s="158"/>
      <c r="AA22" s="228">
        <f t="shared" si="9"/>
        <v>0</v>
      </c>
      <c r="AB22" s="287"/>
      <c r="AC22" s="284"/>
    </row>
    <row r="23" spans="1:29" ht="16.25" customHeight="1" x14ac:dyDescent="0.2">
      <c r="A23" s="230" t="s">
        <v>48</v>
      </c>
      <c r="B23" s="158"/>
      <c r="C23" s="158"/>
      <c r="D23" s="161"/>
      <c r="E23" s="158"/>
      <c r="F23" s="158"/>
      <c r="G23" s="226">
        <v>96</v>
      </c>
      <c r="H23" s="158"/>
      <c r="I23" s="161"/>
      <c r="J23" s="158"/>
      <c r="K23" s="158"/>
      <c r="L23" s="158"/>
      <c r="M23" s="158"/>
      <c r="N23" s="158"/>
      <c r="O23" s="158"/>
      <c r="P23" s="158"/>
      <c r="Q23" s="227">
        <f t="shared" si="6"/>
        <v>0</v>
      </c>
      <c r="R23" s="227">
        <f t="shared" si="7"/>
        <v>0</v>
      </c>
      <c r="S23" s="228">
        <f t="shared" si="8"/>
        <v>0</v>
      </c>
      <c r="T23" s="158"/>
      <c r="U23" s="158"/>
      <c r="V23" s="158"/>
      <c r="W23" s="158"/>
      <c r="X23" s="158"/>
      <c r="Y23" s="229">
        <f t="shared" si="5"/>
        <v>0</v>
      </c>
      <c r="Z23" s="158"/>
      <c r="AA23" s="228">
        <f t="shared" si="9"/>
        <v>0</v>
      </c>
      <c r="AB23" s="287"/>
      <c r="AC23" s="284"/>
    </row>
    <row r="24" spans="1:29" ht="16.25" customHeight="1" x14ac:dyDescent="0.2">
      <c r="A24" s="230" t="s">
        <v>49</v>
      </c>
      <c r="B24" s="158"/>
      <c r="C24" s="158"/>
      <c r="D24" s="161"/>
      <c r="E24" s="158"/>
      <c r="F24" s="158"/>
      <c r="G24" s="226">
        <v>96</v>
      </c>
      <c r="H24" s="158"/>
      <c r="I24" s="161"/>
      <c r="J24" s="158"/>
      <c r="K24" s="158"/>
      <c r="L24" s="158"/>
      <c r="M24" s="158"/>
      <c r="N24" s="158"/>
      <c r="O24" s="158"/>
      <c r="P24" s="158"/>
      <c r="Q24" s="227">
        <f t="shared" si="6"/>
        <v>0</v>
      </c>
      <c r="R24" s="227">
        <f t="shared" si="7"/>
        <v>0</v>
      </c>
      <c r="S24" s="228">
        <f t="shared" si="8"/>
        <v>0</v>
      </c>
      <c r="T24" s="158"/>
      <c r="U24" s="158"/>
      <c r="V24" s="158"/>
      <c r="W24" s="158"/>
      <c r="X24" s="158"/>
      <c r="Y24" s="229">
        <f t="shared" si="5"/>
        <v>0</v>
      </c>
      <c r="Z24" s="158"/>
      <c r="AA24" s="228">
        <f t="shared" si="9"/>
        <v>0</v>
      </c>
      <c r="AB24" s="287"/>
      <c r="AC24" s="284"/>
    </row>
    <row r="25" spans="1:29" ht="16.25" customHeight="1" thickBot="1" x14ac:dyDescent="0.25">
      <c r="A25" s="231" t="s">
        <v>50</v>
      </c>
      <c r="B25" s="158"/>
      <c r="C25" s="158"/>
      <c r="D25" s="161"/>
      <c r="E25" s="158"/>
      <c r="F25" s="158"/>
      <c r="G25" s="226">
        <v>96</v>
      </c>
      <c r="H25" s="158"/>
      <c r="I25" s="161"/>
      <c r="J25" s="158"/>
      <c r="K25" s="158"/>
      <c r="L25" s="158"/>
      <c r="M25" s="158"/>
      <c r="N25" s="158"/>
      <c r="O25" s="158"/>
      <c r="P25" s="158"/>
      <c r="Q25" s="227">
        <f t="shared" si="6"/>
        <v>0</v>
      </c>
      <c r="R25" s="227">
        <f t="shared" si="7"/>
        <v>0</v>
      </c>
      <c r="S25" s="228">
        <f t="shared" si="8"/>
        <v>0</v>
      </c>
      <c r="T25" s="158"/>
      <c r="U25" s="158"/>
      <c r="V25" s="158"/>
      <c r="W25" s="158"/>
      <c r="X25" s="158"/>
      <c r="Y25" s="229">
        <f t="shared" si="5"/>
        <v>0</v>
      </c>
      <c r="Z25" s="158"/>
      <c r="AA25" s="228">
        <f t="shared" si="9"/>
        <v>0</v>
      </c>
      <c r="AB25" s="288"/>
      <c r="AC25" s="285"/>
    </row>
    <row r="26" spans="1:29" ht="21" customHeight="1" thickBot="1" x14ac:dyDescent="0.25">
      <c r="A26" s="221" t="str">
        <f>'MHE Quantities'!C64</f>
        <v>Forklift &gt;7 Ton &lt;= 10 Ton</v>
      </c>
      <c r="B26" s="222"/>
      <c r="C26" s="222"/>
      <c r="D26" s="222"/>
      <c r="E26" s="222"/>
      <c r="F26" s="222"/>
      <c r="G26" s="222"/>
      <c r="H26" s="222"/>
      <c r="I26" s="222"/>
      <c r="J26" s="222"/>
      <c r="K26" s="223"/>
      <c r="L26" s="222"/>
      <c r="M26" s="222"/>
      <c r="N26" s="222"/>
      <c r="O26" s="222"/>
      <c r="P26" s="222"/>
      <c r="Q26" s="223"/>
      <c r="R26" s="223"/>
      <c r="S26" s="223"/>
      <c r="T26" s="222"/>
      <c r="U26" s="222"/>
      <c r="V26" s="222"/>
      <c r="W26" s="222"/>
      <c r="X26" s="222"/>
      <c r="Y26" s="222"/>
      <c r="Z26" s="223"/>
      <c r="AA26" s="223"/>
      <c r="AB26" s="222"/>
      <c r="AC26" s="224"/>
    </row>
    <row r="27" spans="1:29" ht="16.25" customHeight="1" x14ac:dyDescent="0.2">
      <c r="A27" s="233" t="s">
        <v>6</v>
      </c>
      <c r="B27" s="158"/>
      <c r="C27" s="158"/>
      <c r="D27" s="161"/>
      <c r="E27" s="158"/>
      <c r="F27" s="158"/>
      <c r="G27" s="226">
        <v>96</v>
      </c>
      <c r="H27" s="158"/>
      <c r="I27" s="161"/>
      <c r="J27" s="158"/>
      <c r="K27" s="158"/>
      <c r="L27" s="158"/>
      <c r="M27" s="158"/>
      <c r="N27" s="158"/>
      <c r="O27" s="158"/>
      <c r="P27" s="158"/>
      <c r="Q27" s="227">
        <f>K27+L27+M27+N27+O27+P27</f>
        <v>0</v>
      </c>
      <c r="R27" s="227">
        <f>Q27*15%</f>
        <v>0</v>
      </c>
      <c r="S27" s="228">
        <f>Q27+R27</f>
        <v>0</v>
      </c>
      <c r="T27" s="158"/>
      <c r="U27" s="158"/>
      <c r="V27" s="158"/>
      <c r="W27" s="158"/>
      <c r="X27" s="158"/>
      <c r="Y27" s="229">
        <f t="shared" ref="Y27:Y33" si="10">IFERROR(Z27/Q27,0)</f>
        <v>0</v>
      </c>
      <c r="Z27" s="158"/>
      <c r="AA27" s="228">
        <f>S27+Z27</f>
        <v>0</v>
      </c>
      <c r="AB27" s="286"/>
      <c r="AC27" s="283">
        <f>S27+Z27+AB27</f>
        <v>0</v>
      </c>
    </row>
    <row r="28" spans="1:29" ht="16.25" customHeight="1" x14ac:dyDescent="0.2">
      <c r="A28" s="230" t="s">
        <v>7</v>
      </c>
      <c r="B28" s="158"/>
      <c r="C28" s="158"/>
      <c r="D28" s="161"/>
      <c r="E28" s="158"/>
      <c r="F28" s="158"/>
      <c r="G28" s="226">
        <v>96</v>
      </c>
      <c r="H28" s="158"/>
      <c r="I28" s="161"/>
      <c r="J28" s="158"/>
      <c r="K28" s="158"/>
      <c r="L28" s="158"/>
      <c r="M28" s="158"/>
      <c r="N28" s="158"/>
      <c r="O28" s="158"/>
      <c r="P28" s="158"/>
      <c r="Q28" s="227">
        <f t="shared" ref="Q28:Q33" si="11">K28+L28+M28+N28+O28+P28</f>
        <v>0</v>
      </c>
      <c r="R28" s="227">
        <f t="shared" ref="R28:R33" si="12">Q28*15%</f>
        <v>0</v>
      </c>
      <c r="S28" s="228">
        <f t="shared" ref="S28:S33" si="13">Q28+R28</f>
        <v>0</v>
      </c>
      <c r="T28" s="158"/>
      <c r="U28" s="158"/>
      <c r="V28" s="158"/>
      <c r="W28" s="158"/>
      <c r="X28" s="158"/>
      <c r="Y28" s="229">
        <f t="shared" si="10"/>
        <v>0</v>
      </c>
      <c r="Z28" s="158"/>
      <c r="AA28" s="228">
        <f t="shared" ref="AA28:AA33" si="14">S28+Z28</f>
        <v>0</v>
      </c>
      <c r="AB28" s="287"/>
      <c r="AC28" s="284"/>
    </row>
    <row r="29" spans="1:29" ht="16.25" customHeight="1" x14ac:dyDescent="0.2">
      <c r="A29" s="230" t="s">
        <v>46</v>
      </c>
      <c r="B29" s="158"/>
      <c r="C29" s="158"/>
      <c r="D29" s="161"/>
      <c r="E29" s="158"/>
      <c r="F29" s="158"/>
      <c r="G29" s="226">
        <v>96</v>
      </c>
      <c r="H29" s="158"/>
      <c r="I29" s="161"/>
      <c r="J29" s="158"/>
      <c r="K29" s="158"/>
      <c r="L29" s="158"/>
      <c r="M29" s="158"/>
      <c r="N29" s="158"/>
      <c r="O29" s="158"/>
      <c r="P29" s="158"/>
      <c r="Q29" s="227">
        <f t="shared" si="11"/>
        <v>0</v>
      </c>
      <c r="R29" s="227">
        <f t="shared" si="12"/>
        <v>0</v>
      </c>
      <c r="S29" s="228">
        <f t="shared" si="13"/>
        <v>0</v>
      </c>
      <c r="T29" s="158"/>
      <c r="U29" s="158"/>
      <c r="V29" s="158"/>
      <c r="W29" s="158"/>
      <c r="X29" s="158"/>
      <c r="Y29" s="229">
        <f t="shared" si="10"/>
        <v>0</v>
      </c>
      <c r="Z29" s="158"/>
      <c r="AA29" s="228">
        <f>S29+Z29</f>
        <v>0</v>
      </c>
      <c r="AB29" s="287"/>
      <c r="AC29" s="284"/>
    </row>
    <row r="30" spans="1:29" ht="16.25" customHeight="1" x14ac:dyDescent="0.2">
      <c r="A30" s="230" t="s">
        <v>8</v>
      </c>
      <c r="B30" s="158"/>
      <c r="C30" s="158"/>
      <c r="D30" s="161"/>
      <c r="E30" s="158"/>
      <c r="F30" s="158"/>
      <c r="G30" s="226">
        <v>96</v>
      </c>
      <c r="H30" s="158"/>
      <c r="I30" s="161"/>
      <c r="J30" s="158"/>
      <c r="K30" s="158"/>
      <c r="L30" s="158"/>
      <c r="M30" s="158"/>
      <c r="N30" s="158"/>
      <c r="O30" s="158"/>
      <c r="P30" s="158"/>
      <c r="Q30" s="227">
        <f t="shared" si="11"/>
        <v>0</v>
      </c>
      <c r="R30" s="227">
        <f t="shared" si="12"/>
        <v>0</v>
      </c>
      <c r="S30" s="228">
        <f t="shared" si="13"/>
        <v>0</v>
      </c>
      <c r="T30" s="158"/>
      <c r="U30" s="158"/>
      <c r="V30" s="158"/>
      <c r="W30" s="158"/>
      <c r="X30" s="158"/>
      <c r="Y30" s="229">
        <f t="shared" si="10"/>
        <v>0</v>
      </c>
      <c r="Z30" s="158"/>
      <c r="AA30" s="228">
        <f t="shared" si="14"/>
        <v>0</v>
      </c>
      <c r="AB30" s="287"/>
      <c r="AC30" s="284"/>
    </row>
    <row r="31" spans="1:29" ht="16.25" customHeight="1" x14ac:dyDescent="0.2">
      <c r="A31" s="230" t="s">
        <v>48</v>
      </c>
      <c r="B31" s="158"/>
      <c r="C31" s="158"/>
      <c r="D31" s="161"/>
      <c r="E31" s="158"/>
      <c r="F31" s="158"/>
      <c r="G31" s="226">
        <v>96</v>
      </c>
      <c r="H31" s="158"/>
      <c r="I31" s="161"/>
      <c r="J31" s="158"/>
      <c r="K31" s="158"/>
      <c r="L31" s="158"/>
      <c r="M31" s="158"/>
      <c r="N31" s="158"/>
      <c r="O31" s="158"/>
      <c r="P31" s="158"/>
      <c r="Q31" s="227">
        <f t="shared" si="11"/>
        <v>0</v>
      </c>
      <c r="R31" s="227">
        <f t="shared" si="12"/>
        <v>0</v>
      </c>
      <c r="S31" s="228">
        <f t="shared" si="13"/>
        <v>0</v>
      </c>
      <c r="T31" s="158"/>
      <c r="U31" s="158"/>
      <c r="V31" s="158"/>
      <c r="W31" s="158"/>
      <c r="X31" s="158"/>
      <c r="Y31" s="229">
        <f t="shared" si="10"/>
        <v>0</v>
      </c>
      <c r="Z31" s="158"/>
      <c r="AA31" s="228">
        <f t="shared" si="14"/>
        <v>0</v>
      </c>
      <c r="AB31" s="287"/>
      <c r="AC31" s="284"/>
    </row>
    <row r="32" spans="1:29" ht="16.25" customHeight="1" x14ac:dyDescent="0.2">
      <c r="A32" s="230" t="s">
        <v>49</v>
      </c>
      <c r="B32" s="158"/>
      <c r="C32" s="158"/>
      <c r="D32" s="161"/>
      <c r="E32" s="158"/>
      <c r="F32" s="158"/>
      <c r="G32" s="226">
        <v>96</v>
      </c>
      <c r="H32" s="158"/>
      <c r="I32" s="161"/>
      <c r="J32" s="158"/>
      <c r="K32" s="158"/>
      <c r="L32" s="158"/>
      <c r="M32" s="158"/>
      <c r="N32" s="158"/>
      <c r="O32" s="158"/>
      <c r="P32" s="158"/>
      <c r="Q32" s="227">
        <f t="shared" si="11"/>
        <v>0</v>
      </c>
      <c r="R32" s="227">
        <f t="shared" si="12"/>
        <v>0</v>
      </c>
      <c r="S32" s="228">
        <f t="shared" si="13"/>
        <v>0</v>
      </c>
      <c r="T32" s="158"/>
      <c r="U32" s="158"/>
      <c r="V32" s="158"/>
      <c r="W32" s="158"/>
      <c r="X32" s="158"/>
      <c r="Y32" s="229">
        <f t="shared" si="10"/>
        <v>0</v>
      </c>
      <c r="Z32" s="158"/>
      <c r="AA32" s="228">
        <f t="shared" si="14"/>
        <v>0</v>
      </c>
      <c r="AB32" s="287"/>
      <c r="AC32" s="284"/>
    </row>
    <row r="33" spans="1:29" ht="16.25" customHeight="1" thickBot="1" x14ac:dyDescent="0.25">
      <c r="A33" s="231" t="s">
        <v>50</v>
      </c>
      <c r="B33" s="158"/>
      <c r="C33" s="158"/>
      <c r="D33" s="161"/>
      <c r="E33" s="158"/>
      <c r="F33" s="158"/>
      <c r="G33" s="226">
        <v>96</v>
      </c>
      <c r="H33" s="158"/>
      <c r="I33" s="161"/>
      <c r="J33" s="158"/>
      <c r="K33" s="158"/>
      <c r="L33" s="158"/>
      <c r="M33" s="158"/>
      <c r="N33" s="158"/>
      <c r="O33" s="158"/>
      <c r="P33" s="158"/>
      <c r="Q33" s="227">
        <f t="shared" si="11"/>
        <v>0</v>
      </c>
      <c r="R33" s="227">
        <f t="shared" si="12"/>
        <v>0</v>
      </c>
      <c r="S33" s="228">
        <f t="shared" si="13"/>
        <v>0</v>
      </c>
      <c r="T33" s="158"/>
      <c r="U33" s="158"/>
      <c r="V33" s="158"/>
      <c r="W33" s="158"/>
      <c r="X33" s="158"/>
      <c r="Y33" s="229">
        <f t="shared" si="10"/>
        <v>0</v>
      </c>
      <c r="Z33" s="158"/>
      <c r="AA33" s="228">
        <f t="shared" si="14"/>
        <v>0</v>
      </c>
      <c r="AB33" s="288"/>
      <c r="AC33" s="285"/>
    </row>
    <row r="34" spans="1:29" ht="21" customHeight="1" thickBot="1" x14ac:dyDescent="0.25">
      <c r="A34" s="221" t="str">
        <f>'MHE Quantities'!C65</f>
        <v>Forklift &gt;10 Ton &lt;= 15 Ton</v>
      </c>
      <c r="B34" s="222"/>
      <c r="C34" s="222"/>
      <c r="D34" s="222"/>
      <c r="E34" s="222"/>
      <c r="F34" s="222"/>
      <c r="G34" s="222"/>
      <c r="H34" s="222"/>
      <c r="I34" s="222"/>
      <c r="J34" s="222"/>
      <c r="K34" s="223"/>
      <c r="L34" s="222"/>
      <c r="M34" s="222"/>
      <c r="N34" s="222"/>
      <c r="O34" s="222"/>
      <c r="P34" s="222"/>
      <c r="Q34" s="223"/>
      <c r="R34" s="223"/>
      <c r="S34" s="223"/>
      <c r="T34" s="222"/>
      <c r="U34" s="222"/>
      <c r="V34" s="222"/>
      <c r="W34" s="222"/>
      <c r="X34" s="222"/>
      <c r="Y34" s="222"/>
      <c r="Z34" s="223"/>
      <c r="AA34" s="223"/>
      <c r="AB34" s="222"/>
      <c r="AC34" s="224"/>
    </row>
    <row r="35" spans="1:29" ht="16.25" customHeight="1" x14ac:dyDescent="0.2">
      <c r="A35" s="233" t="s">
        <v>6</v>
      </c>
      <c r="B35" s="158"/>
      <c r="C35" s="158"/>
      <c r="D35" s="161"/>
      <c r="E35" s="158"/>
      <c r="F35" s="158"/>
      <c r="G35" s="226">
        <v>96</v>
      </c>
      <c r="H35" s="158"/>
      <c r="I35" s="161"/>
      <c r="J35" s="158"/>
      <c r="K35" s="158"/>
      <c r="L35" s="158"/>
      <c r="M35" s="158"/>
      <c r="N35" s="158"/>
      <c r="O35" s="158"/>
      <c r="P35" s="158"/>
      <c r="Q35" s="227">
        <f>K35+L35+M35+N35+O35+P35</f>
        <v>0</v>
      </c>
      <c r="R35" s="227">
        <f>Q35*15%</f>
        <v>0</v>
      </c>
      <c r="S35" s="228">
        <f>Q35+R35</f>
        <v>0</v>
      </c>
      <c r="T35" s="158"/>
      <c r="U35" s="158"/>
      <c r="V35" s="158"/>
      <c r="W35" s="158"/>
      <c r="X35" s="158"/>
      <c r="Y35" s="229">
        <f t="shared" ref="Y35:Y41" si="15">IFERROR(Z35/Q35,0)</f>
        <v>0</v>
      </c>
      <c r="Z35" s="158"/>
      <c r="AA35" s="228">
        <f>S35+Z35</f>
        <v>0</v>
      </c>
      <c r="AB35" s="286"/>
      <c r="AC35" s="283">
        <f>S35+Z35+AB35</f>
        <v>0</v>
      </c>
    </row>
    <row r="36" spans="1:29" ht="16.25" customHeight="1" x14ac:dyDescent="0.2">
      <c r="A36" s="230" t="s">
        <v>7</v>
      </c>
      <c r="B36" s="158"/>
      <c r="C36" s="158"/>
      <c r="D36" s="161"/>
      <c r="E36" s="158"/>
      <c r="F36" s="158"/>
      <c r="G36" s="226">
        <v>96</v>
      </c>
      <c r="H36" s="158"/>
      <c r="I36" s="161"/>
      <c r="J36" s="158"/>
      <c r="K36" s="158"/>
      <c r="L36" s="158"/>
      <c r="M36" s="158"/>
      <c r="N36" s="158"/>
      <c r="O36" s="158"/>
      <c r="P36" s="158"/>
      <c r="Q36" s="227">
        <f t="shared" ref="Q36:Q41" si="16">K36+L36+M36+N36+O36+P36</f>
        <v>0</v>
      </c>
      <c r="R36" s="227">
        <f t="shared" ref="R36:R41" si="17">Q36*15%</f>
        <v>0</v>
      </c>
      <c r="S36" s="228">
        <f t="shared" ref="S36:S41" si="18">Q36+R36</f>
        <v>0</v>
      </c>
      <c r="T36" s="158"/>
      <c r="U36" s="158"/>
      <c r="V36" s="158"/>
      <c r="W36" s="158"/>
      <c r="X36" s="158"/>
      <c r="Y36" s="229">
        <f t="shared" si="15"/>
        <v>0</v>
      </c>
      <c r="Z36" s="158"/>
      <c r="AA36" s="228">
        <f t="shared" ref="AA36:AA41" si="19">S36+Z36</f>
        <v>0</v>
      </c>
      <c r="AB36" s="287"/>
      <c r="AC36" s="284"/>
    </row>
    <row r="37" spans="1:29" ht="16.25" customHeight="1" x14ac:dyDescent="0.2">
      <c r="A37" s="230" t="s">
        <v>46</v>
      </c>
      <c r="B37" s="158"/>
      <c r="C37" s="158"/>
      <c r="D37" s="161"/>
      <c r="E37" s="158"/>
      <c r="F37" s="158"/>
      <c r="G37" s="226">
        <v>96</v>
      </c>
      <c r="H37" s="158"/>
      <c r="I37" s="161"/>
      <c r="J37" s="158"/>
      <c r="K37" s="158"/>
      <c r="L37" s="158"/>
      <c r="M37" s="158"/>
      <c r="N37" s="158"/>
      <c r="O37" s="158"/>
      <c r="P37" s="158"/>
      <c r="Q37" s="227">
        <f t="shared" si="16"/>
        <v>0</v>
      </c>
      <c r="R37" s="227">
        <f t="shared" si="17"/>
        <v>0</v>
      </c>
      <c r="S37" s="228">
        <f t="shared" si="18"/>
        <v>0</v>
      </c>
      <c r="T37" s="158"/>
      <c r="U37" s="158"/>
      <c r="V37" s="158"/>
      <c r="W37" s="158"/>
      <c r="X37" s="158"/>
      <c r="Y37" s="229">
        <f t="shared" si="15"/>
        <v>0</v>
      </c>
      <c r="Z37" s="158"/>
      <c r="AA37" s="228">
        <f>S37+Z37</f>
        <v>0</v>
      </c>
      <c r="AB37" s="287"/>
      <c r="AC37" s="284"/>
    </row>
    <row r="38" spans="1:29" ht="16.25" customHeight="1" x14ac:dyDescent="0.2">
      <c r="A38" s="230" t="s">
        <v>8</v>
      </c>
      <c r="B38" s="158"/>
      <c r="C38" s="158"/>
      <c r="D38" s="161"/>
      <c r="E38" s="158"/>
      <c r="F38" s="158"/>
      <c r="G38" s="226">
        <v>96</v>
      </c>
      <c r="H38" s="158"/>
      <c r="I38" s="161"/>
      <c r="J38" s="158"/>
      <c r="K38" s="158"/>
      <c r="L38" s="158"/>
      <c r="M38" s="158"/>
      <c r="N38" s="158"/>
      <c r="O38" s="158"/>
      <c r="P38" s="158"/>
      <c r="Q38" s="227">
        <f t="shared" si="16"/>
        <v>0</v>
      </c>
      <c r="R38" s="227">
        <f t="shared" si="17"/>
        <v>0</v>
      </c>
      <c r="S38" s="228">
        <f t="shared" si="18"/>
        <v>0</v>
      </c>
      <c r="T38" s="158"/>
      <c r="U38" s="158"/>
      <c r="V38" s="158"/>
      <c r="W38" s="158"/>
      <c r="X38" s="158"/>
      <c r="Y38" s="229">
        <f t="shared" si="15"/>
        <v>0</v>
      </c>
      <c r="Z38" s="158"/>
      <c r="AA38" s="228">
        <f t="shared" si="19"/>
        <v>0</v>
      </c>
      <c r="AB38" s="287"/>
      <c r="AC38" s="284"/>
    </row>
    <row r="39" spans="1:29" ht="16.25" customHeight="1" x14ac:dyDescent="0.2">
      <c r="A39" s="230" t="s">
        <v>48</v>
      </c>
      <c r="B39" s="158"/>
      <c r="C39" s="158"/>
      <c r="D39" s="161"/>
      <c r="E39" s="158"/>
      <c r="F39" s="158"/>
      <c r="G39" s="226">
        <v>96</v>
      </c>
      <c r="H39" s="158"/>
      <c r="I39" s="161"/>
      <c r="J39" s="158"/>
      <c r="K39" s="158"/>
      <c r="L39" s="158"/>
      <c r="M39" s="158"/>
      <c r="N39" s="158"/>
      <c r="O39" s="158"/>
      <c r="P39" s="158"/>
      <c r="Q39" s="227">
        <f t="shared" si="16"/>
        <v>0</v>
      </c>
      <c r="R39" s="227">
        <f t="shared" si="17"/>
        <v>0</v>
      </c>
      <c r="S39" s="228">
        <f t="shared" si="18"/>
        <v>0</v>
      </c>
      <c r="T39" s="158"/>
      <c r="U39" s="158"/>
      <c r="V39" s="158"/>
      <c r="W39" s="158"/>
      <c r="X39" s="158"/>
      <c r="Y39" s="229">
        <f t="shared" si="15"/>
        <v>0</v>
      </c>
      <c r="Z39" s="158"/>
      <c r="AA39" s="228">
        <f t="shared" si="19"/>
        <v>0</v>
      </c>
      <c r="AB39" s="287"/>
      <c r="AC39" s="284"/>
    </row>
    <row r="40" spans="1:29" ht="16.25" customHeight="1" x14ac:dyDescent="0.2">
      <c r="A40" s="230" t="s">
        <v>49</v>
      </c>
      <c r="B40" s="158"/>
      <c r="C40" s="158"/>
      <c r="D40" s="161"/>
      <c r="E40" s="158"/>
      <c r="F40" s="158"/>
      <c r="G40" s="226">
        <v>96</v>
      </c>
      <c r="H40" s="158"/>
      <c r="I40" s="161"/>
      <c r="J40" s="158"/>
      <c r="K40" s="158"/>
      <c r="L40" s="158"/>
      <c r="M40" s="158"/>
      <c r="N40" s="158"/>
      <c r="O40" s="158"/>
      <c r="P40" s="158"/>
      <c r="Q40" s="227">
        <f t="shared" si="16"/>
        <v>0</v>
      </c>
      <c r="R40" s="227">
        <f t="shared" si="17"/>
        <v>0</v>
      </c>
      <c r="S40" s="228">
        <f t="shared" si="18"/>
        <v>0</v>
      </c>
      <c r="T40" s="158"/>
      <c r="U40" s="158"/>
      <c r="V40" s="158"/>
      <c r="W40" s="158"/>
      <c r="X40" s="158"/>
      <c r="Y40" s="229">
        <f t="shared" si="15"/>
        <v>0</v>
      </c>
      <c r="Z40" s="158"/>
      <c r="AA40" s="228">
        <f t="shared" si="19"/>
        <v>0</v>
      </c>
      <c r="AB40" s="287"/>
      <c r="AC40" s="284"/>
    </row>
    <row r="41" spans="1:29" ht="16.25" customHeight="1" thickBot="1" x14ac:dyDescent="0.25">
      <c r="A41" s="231" t="s">
        <v>50</v>
      </c>
      <c r="B41" s="158"/>
      <c r="C41" s="158"/>
      <c r="D41" s="161"/>
      <c r="E41" s="158"/>
      <c r="F41" s="158"/>
      <c r="G41" s="226">
        <v>96</v>
      </c>
      <c r="H41" s="158"/>
      <c r="I41" s="161"/>
      <c r="J41" s="158"/>
      <c r="K41" s="158"/>
      <c r="L41" s="158"/>
      <c r="M41" s="158"/>
      <c r="N41" s="158"/>
      <c r="O41" s="158"/>
      <c r="P41" s="158"/>
      <c r="Q41" s="227">
        <f t="shared" si="16"/>
        <v>0</v>
      </c>
      <c r="R41" s="227">
        <f t="shared" si="17"/>
        <v>0</v>
      </c>
      <c r="S41" s="228">
        <f t="shared" si="18"/>
        <v>0</v>
      </c>
      <c r="T41" s="158"/>
      <c r="U41" s="158"/>
      <c r="V41" s="158"/>
      <c r="W41" s="158"/>
      <c r="X41" s="158"/>
      <c r="Y41" s="229">
        <f t="shared" si="15"/>
        <v>0</v>
      </c>
      <c r="Z41" s="158"/>
      <c r="AA41" s="228">
        <f t="shared" si="19"/>
        <v>0</v>
      </c>
      <c r="AB41" s="288"/>
      <c r="AC41" s="285"/>
    </row>
    <row r="42" spans="1:29" ht="18.649999999999999" customHeight="1" thickBot="1" x14ac:dyDescent="0.25">
      <c r="A42" s="221" t="str">
        <f>'MHE Quantities'!C66</f>
        <v>Forklift &gt;15 Ton &lt;= 25 Ton</v>
      </c>
      <c r="B42" s="222"/>
      <c r="C42" s="222"/>
      <c r="D42" s="222"/>
      <c r="E42" s="222"/>
      <c r="F42" s="222"/>
      <c r="G42" s="222"/>
      <c r="H42" s="222"/>
      <c r="I42" s="222"/>
      <c r="J42" s="222"/>
      <c r="K42" s="223"/>
      <c r="L42" s="222"/>
      <c r="M42" s="222"/>
      <c r="N42" s="222"/>
      <c r="O42" s="222"/>
      <c r="P42" s="222"/>
      <c r="Q42" s="223"/>
      <c r="R42" s="223"/>
      <c r="S42" s="223"/>
      <c r="T42" s="222"/>
      <c r="U42" s="222"/>
      <c r="V42" s="222"/>
      <c r="W42" s="222"/>
      <c r="X42" s="222"/>
      <c r="Y42" s="222"/>
      <c r="Z42" s="223"/>
      <c r="AA42" s="223"/>
      <c r="AB42" s="222"/>
      <c r="AC42" s="224"/>
    </row>
    <row r="43" spans="1:29" ht="16.25" customHeight="1" x14ac:dyDescent="0.2">
      <c r="A43" s="233" t="s">
        <v>6</v>
      </c>
      <c r="B43" s="158"/>
      <c r="C43" s="158"/>
      <c r="D43" s="161"/>
      <c r="E43" s="158"/>
      <c r="F43" s="158"/>
      <c r="G43" s="226">
        <v>96</v>
      </c>
      <c r="H43" s="158"/>
      <c r="I43" s="161"/>
      <c r="J43" s="158"/>
      <c r="K43" s="158"/>
      <c r="L43" s="158"/>
      <c r="M43" s="158"/>
      <c r="N43" s="158"/>
      <c r="O43" s="158"/>
      <c r="P43" s="158"/>
      <c r="Q43" s="227">
        <f>K43+L43+M43+N43+O43+P43</f>
        <v>0</v>
      </c>
      <c r="R43" s="227">
        <f>Q43*15%</f>
        <v>0</v>
      </c>
      <c r="S43" s="228">
        <f>Q43+R43</f>
        <v>0</v>
      </c>
      <c r="T43" s="158"/>
      <c r="U43" s="158"/>
      <c r="V43" s="158"/>
      <c r="W43" s="158"/>
      <c r="X43" s="158"/>
      <c r="Y43" s="229">
        <f t="shared" ref="Y43:Y49" si="20">IFERROR(Z43/Q43,0)</f>
        <v>0</v>
      </c>
      <c r="Z43" s="158"/>
      <c r="AA43" s="228">
        <f>S43+Z43</f>
        <v>0</v>
      </c>
      <c r="AB43" s="286"/>
      <c r="AC43" s="283">
        <f>S43+Z43+AB43</f>
        <v>0</v>
      </c>
    </row>
    <row r="44" spans="1:29" ht="16.25" customHeight="1" x14ac:dyDescent="0.2">
      <c r="A44" s="230" t="s">
        <v>7</v>
      </c>
      <c r="B44" s="158"/>
      <c r="C44" s="158"/>
      <c r="D44" s="161"/>
      <c r="E44" s="158"/>
      <c r="F44" s="158"/>
      <c r="G44" s="226">
        <v>96</v>
      </c>
      <c r="H44" s="158"/>
      <c r="I44" s="161"/>
      <c r="J44" s="158"/>
      <c r="K44" s="158"/>
      <c r="L44" s="158"/>
      <c r="M44" s="158"/>
      <c r="N44" s="158"/>
      <c r="O44" s="158"/>
      <c r="P44" s="158"/>
      <c r="Q44" s="227">
        <f t="shared" ref="Q44:Q49" si="21">K44+L44+M44+N44+O44+P44</f>
        <v>0</v>
      </c>
      <c r="R44" s="227">
        <f t="shared" ref="R44:R49" si="22">Q44*15%</f>
        <v>0</v>
      </c>
      <c r="S44" s="228">
        <f t="shared" ref="S44:S49" si="23">Q44+R44</f>
        <v>0</v>
      </c>
      <c r="T44" s="158"/>
      <c r="U44" s="158"/>
      <c r="V44" s="158"/>
      <c r="W44" s="158"/>
      <c r="X44" s="158"/>
      <c r="Y44" s="229">
        <f t="shared" si="20"/>
        <v>0</v>
      </c>
      <c r="Z44" s="158"/>
      <c r="AA44" s="228">
        <f t="shared" ref="AA44:AA49" si="24">S44+Z44</f>
        <v>0</v>
      </c>
      <c r="AB44" s="287"/>
      <c r="AC44" s="284"/>
    </row>
    <row r="45" spans="1:29" ht="16.25" customHeight="1" x14ac:dyDescent="0.2">
      <c r="A45" s="230" t="s">
        <v>46</v>
      </c>
      <c r="B45" s="158"/>
      <c r="C45" s="158"/>
      <c r="D45" s="161"/>
      <c r="E45" s="158"/>
      <c r="F45" s="158"/>
      <c r="G45" s="226">
        <v>96</v>
      </c>
      <c r="H45" s="158"/>
      <c r="I45" s="161"/>
      <c r="J45" s="158"/>
      <c r="K45" s="158"/>
      <c r="L45" s="158"/>
      <c r="M45" s="158"/>
      <c r="N45" s="158"/>
      <c r="O45" s="158"/>
      <c r="P45" s="158"/>
      <c r="Q45" s="227">
        <f t="shared" si="21"/>
        <v>0</v>
      </c>
      <c r="R45" s="227">
        <f t="shared" si="22"/>
        <v>0</v>
      </c>
      <c r="S45" s="228">
        <f t="shared" si="23"/>
        <v>0</v>
      </c>
      <c r="T45" s="158"/>
      <c r="U45" s="158"/>
      <c r="V45" s="158"/>
      <c r="W45" s="158"/>
      <c r="X45" s="158"/>
      <c r="Y45" s="229">
        <f t="shared" si="20"/>
        <v>0</v>
      </c>
      <c r="Z45" s="158"/>
      <c r="AA45" s="228">
        <f>S45+Z45</f>
        <v>0</v>
      </c>
      <c r="AB45" s="287"/>
      <c r="AC45" s="284"/>
    </row>
    <row r="46" spans="1:29" ht="16.25" customHeight="1" x14ac:dyDescent="0.2">
      <c r="A46" s="230" t="s">
        <v>8</v>
      </c>
      <c r="B46" s="158"/>
      <c r="C46" s="158"/>
      <c r="D46" s="161"/>
      <c r="E46" s="158"/>
      <c r="F46" s="158"/>
      <c r="G46" s="226">
        <v>96</v>
      </c>
      <c r="H46" s="158"/>
      <c r="I46" s="161"/>
      <c r="J46" s="158"/>
      <c r="K46" s="158"/>
      <c r="L46" s="158"/>
      <c r="M46" s="158"/>
      <c r="N46" s="158"/>
      <c r="O46" s="158"/>
      <c r="P46" s="158"/>
      <c r="Q46" s="227">
        <f t="shared" si="21"/>
        <v>0</v>
      </c>
      <c r="R46" s="227">
        <f t="shared" si="22"/>
        <v>0</v>
      </c>
      <c r="S46" s="228">
        <f t="shared" si="23"/>
        <v>0</v>
      </c>
      <c r="T46" s="158"/>
      <c r="U46" s="158"/>
      <c r="V46" s="158"/>
      <c r="W46" s="158"/>
      <c r="X46" s="158"/>
      <c r="Y46" s="229">
        <f t="shared" si="20"/>
        <v>0</v>
      </c>
      <c r="Z46" s="158"/>
      <c r="AA46" s="228">
        <f t="shared" si="24"/>
        <v>0</v>
      </c>
      <c r="AB46" s="287"/>
      <c r="AC46" s="284"/>
    </row>
    <row r="47" spans="1:29" ht="16.25" customHeight="1" x14ac:dyDescent="0.2">
      <c r="A47" s="230" t="s">
        <v>48</v>
      </c>
      <c r="B47" s="158"/>
      <c r="C47" s="158"/>
      <c r="D47" s="161"/>
      <c r="E47" s="158"/>
      <c r="F47" s="158"/>
      <c r="G47" s="226">
        <v>96</v>
      </c>
      <c r="H47" s="158"/>
      <c r="I47" s="161"/>
      <c r="J47" s="158"/>
      <c r="K47" s="158"/>
      <c r="L47" s="158"/>
      <c r="M47" s="158"/>
      <c r="N47" s="158"/>
      <c r="O47" s="158"/>
      <c r="P47" s="158"/>
      <c r="Q47" s="227">
        <f t="shared" si="21"/>
        <v>0</v>
      </c>
      <c r="R47" s="227">
        <f t="shared" si="22"/>
        <v>0</v>
      </c>
      <c r="S47" s="228">
        <f t="shared" si="23"/>
        <v>0</v>
      </c>
      <c r="T47" s="158"/>
      <c r="U47" s="158"/>
      <c r="V47" s="158"/>
      <c r="W47" s="158"/>
      <c r="X47" s="158"/>
      <c r="Y47" s="229">
        <f t="shared" si="20"/>
        <v>0</v>
      </c>
      <c r="Z47" s="158"/>
      <c r="AA47" s="228">
        <f t="shared" si="24"/>
        <v>0</v>
      </c>
      <c r="AB47" s="287"/>
      <c r="AC47" s="284"/>
    </row>
    <row r="48" spans="1:29" ht="16.25" customHeight="1" x14ac:dyDescent="0.2">
      <c r="A48" s="230" t="s">
        <v>49</v>
      </c>
      <c r="B48" s="158"/>
      <c r="C48" s="158"/>
      <c r="D48" s="161"/>
      <c r="E48" s="158"/>
      <c r="F48" s="158"/>
      <c r="G48" s="226">
        <v>96</v>
      </c>
      <c r="H48" s="158"/>
      <c r="I48" s="161"/>
      <c r="J48" s="158"/>
      <c r="K48" s="158"/>
      <c r="L48" s="158"/>
      <c r="M48" s="158"/>
      <c r="N48" s="158"/>
      <c r="O48" s="158"/>
      <c r="P48" s="158"/>
      <c r="Q48" s="227">
        <f t="shared" si="21"/>
        <v>0</v>
      </c>
      <c r="R48" s="227">
        <f t="shared" si="22"/>
        <v>0</v>
      </c>
      <c r="S48" s="228">
        <f t="shared" si="23"/>
        <v>0</v>
      </c>
      <c r="T48" s="158"/>
      <c r="U48" s="158"/>
      <c r="V48" s="158"/>
      <c r="W48" s="158"/>
      <c r="X48" s="158"/>
      <c r="Y48" s="229">
        <f t="shared" si="20"/>
        <v>0</v>
      </c>
      <c r="Z48" s="158"/>
      <c r="AA48" s="228">
        <f t="shared" si="24"/>
        <v>0</v>
      </c>
      <c r="AB48" s="287"/>
      <c r="AC48" s="284"/>
    </row>
    <row r="49" spans="1:29" ht="16.25" customHeight="1" thickBot="1" x14ac:dyDescent="0.25">
      <c r="A49" s="231" t="s">
        <v>50</v>
      </c>
      <c r="B49" s="158"/>
      <c r="C49" s="158"/>
      <c r="D49" s="161"/>
      <c r="E49" s="158"/>
      <c r="F49" s="158"/>
      <c r="G49" s="226">
        <v>96</v>
      </c>
      <c r="H49" s="158"/>
      <c r="I49" s="161"/>
      <c r="J49" s="158"/>
      <c r="K49" s="158"/>
      <c r="L49" s="158"/>
      <c r="M49" s="158"/>
      <c r="N49" s="158"/>
      <c r="O49" s="158"/>
      <c r="P49" s="158"/>
      <c r="Q49" s="227">
        <f t="shared" si="21"/>
        <v>0</v>
      </c>
      <c r="R49" s="227">
        <f t="shared" si="22"/>
        <v>0</v>
      </c>
      <c r="S49" s="228">
        <f t="shared" si="23"/>
        <v>0</v>
      </c>
      <c r="T49" s="158"/>
      <c r="U49" s="158"/>
      <c r="V49" s="158"/>
      <c r="W49" s="158"/>
      <c r="X49" s="158"/>
      <c r="Y49" s="229">
        <f t="shared" si="20"/>
        <v>0</v>
      </c>
      <c r="Z49" s="158"/>
      <c r="AA49" s="228">
        <f t="shared" si="24"/>
        <v>0</v>
      </c>
      <c r="AB49" s="288"/>
      <c r="AC49" s="285"/>
    </row>
    <row r="50" spans="1:29" ht="22.25" customHeight="1" thickBot="1" x14ac:dyDescent="0.25">
      <c r="A50" s="221" t="str">
        <f>'MHE Quantities'!C67</f>
        <v>Forklift &gt;25 Ton &lt;= 45 Ton</v>
      </c>
      <c r="B50" s="222"/>
      <c r="C50" s="222"/>
      <c r="D50" s="222"/>
      <c r="E50" s="222"/>
      <c r="F50" s="222"/>
      <c r="G50" s="222"/>
      <c r="H50" s="222"/>
      <c r="I50" s="222"/>
      <c r="J50" s="222"/>
      <c r="K50" s="223"/>
      <c r="L50" s="222"/>
      <c r="M50" s="222"/>
      <c r="N50" s="222"/>
      <c r="O50" s="222"/>
      <c r="P50" s="222"/>
      <c r="Q50" s="223"/>
      <c r="R50" s="223"/>
      <c r="S50" s="223"/>
      <c r="T50" s="222"/>
      <c r="U50" s="222"/>
      <c r="V50" s="222"/>
      <c r="W50" s="222"/>
      <c r="X50" s="222"/>
      <c r="Y50" s="222"/>
      <c r="Z50" s="223"/>
      <c r="AA50" s="223"/>
      <c r="AB50" s="222"/>
      <c r="AC50" s="224"/>
    </row>
    <row r="51" spans="1:29" ht="16.25" customHeight="1" x14ac:dyDescent="0.2">
      <c r="A51" s="233" t="s">
        <v>6</v>
      </c>
      <c r="B51" s="158"/>
      <c r="C51" s="158"/>
      <c r="D51" s="161"/>
      <c r="E51" s="158"/>
      <c r="F51" s="158"/>
      <c r="G51" s="226">
        <v>96</v>
      </c>
      <c r="H51" s="158"/>
      <c r="I51" s="161"/>
      <c r="J51" s="158"/>
      <c r="K51" s="158"/>
      <c r="L51" s="158"/>
      <c r="M51" s="158"/>
      <c r="N51" s="158"/>
      <c r="O51" s="158"/>
      <c r="P51" s="158"/>
      <c r="Q51" s="227">
        <f>K51+L51+M51+N51+O51+P51</f>
        <v>0</v>
      </c>
      <c r="R51" s="227">
        <f>Q51*15%</f>
        <v>0</v>
      </c>
      <c r="S51" s="228">
        <f>Q51+R51</f>
        <v>0</v>
      </c>
      <c r="T51" s="158"/>
      <c r="U51" s="158"/>
      <c r="V51" s="158"/>
      <c r="W51" s="158"/>
      <c r="X51" s="158"/>
      <c r="Y51" s="229">
        <f t="shared" ref="Y51:Y57" si="25">IFERROR(Z51/Q51,0)</f>
        <v>0</v>
      </c>
      <c r="Z51" s="158"/>
      <c r="AA51" s="228">
        <f>S51+Z51</f>
        <v>0</v>
      </c>
      <c r="AB51" s="286"/>
      <c r="AC51" s="283">
        <f>S51+Z51+AB51</f>
        <v>0</v>
      </c>
    </row>
    <row r="52" spans="1:29" ht="16.25" customHeight="1" x14ac:dyDescent="0.2">
      <c r="A52" s="230" t="s">
        <v>7</v>
      </c>
      <c r="B52" s="158"/>
      <c r="C52" s="158"/>
      <c r="D52" s="161"/>
      <c r="E52" s="158"/>
      <c r="F52" s="158"/>
      <c r="G52" s="226">
        <v>96</v>
      </c>
      <c r="H52" s="158"/>
      <c r="I52" s="161"/>
      <c r="J52" s="158"/>
      <c r="K52" s="158"/>
      <c r="L52" s="158"/>
      <c r="M52" s="158"/>
      <c r="N52" s="158"/>
      <c r="O52" s="158"/>
      <c r="P52" s="158"/>
      <c r="Q52" s="227">
        <f t="shared" ref="Q52:Q57" si="26">K52+L52+M52+N52+O52+P52</f>
        <v>0</v>
      </c>
      <c r="R52" s="227">
        <f t="shared" ref="R52:R57" si="27">Q52*15%</f>
        <v>0</v>
      </c>
      <c r="S52" s="228">
        <f t="shared" ref="S52:S57" si="28">Q52+R52</f>
        <v>0</v>
      </c>
      <c r="T52" s="158"/>
      <c r="U52" s="158"/>
      <c r="V52" s="158"/>
      <c r="W52" s="158"/>
      <c r="X52" s="158"/>
      <c r="Y52" s="229">
        <f t="shared" si="25"/>
        <v>0</v>
      </c>
      <c r="Z52" s="158"/>
      <c r="AA52" s="228">
        <f t="shared" ref="AA52:AA57" si="29">S52+Z52</f>
        <v>0</v>
      </c>
      <c r="AB52" s="287"/>
      <c r="AC52" s="284"/>
    </row>
    <row r="53" spans="1:29" ht="16.25" customHeight="1" x14ac:dyDescent="0.2">
      <c r="A53" s="230" t="s">
        <v>46</v>
      </c>
      <c r="B53" s="158"/>
      <c r="C53" s="158"/>
      <c r="D53" s="161"/>
      <c r="E53" s="158"/>
      <c r="F53" s="158"/>
      <c r="G53" s="226">
        <v>96</v>
      </c>
      <c r="H53" s="158"/>
      <c r="I53" s="161"/>
      <c r="J53" s="158"/>
      <c r="K53" s="158"/>
      <c r="L53" s="158"/>
      <c r="M53" s="158"/>
      <c r="N53" s="158"/>
      <c r="O53" s="158"/>
      <c r="P53" s="158"/>
      <c r="Q53" s="227">
        <f t="shared" si="26"/>
        <v>0</v>
      </c>
      <c r="R53" s="227">
        <f t="shared" si="27"/>
        <v>0</v>
      </c>
      <c r="S53" s="228">
        <f t="shared" si="28"/>
        <v>0</v>
      </c>
      <c r="T53" s="158"/>
      <c r="U53" s="158"/>
      <c r="V53" s="158"/>
      <c r="W53" s="158"/>
      <c r="X53" s="158"/>
      <c r="Y53" s="229">
        <f t="shared" si="25"/>
        <v>0</v>
      </c>
      <c r="Z53" s="158"/>
      <c r="AA53" s="228">
        <f>S53+Z53</f>
        <v>0</v>
      </c>
      <c r="AB53" s="287"/>
      <c r="AC53" s="284"/>
    </row>
    <row r="54" spans="1:29" ht="16.25" customHeight="1" x14ac:dyDescent="0.2">
      <c r="A54" s="230" t="s">
        <v>8</v>
      </c>
      <c r="B54" s="158"/>
      <c r="C54" s="158"/>
      <c r="D54" s="161"/>
      <c r="E54" s="158"/>
      <c r="F54" s="158"/>
      <c r="G54" s="226">
        <v>96</v>
      </c>
      <c r="H54" s="158"/>
      <c r="I54" s="161"/>
      <c r="J54" s="158"/>
      <c r="K54" s="158"/>
      <c r="L54" s="158"/>
      <c r="M54" s="158"/>
      <c r="N54" s="158"/>
      <c r="O54" s="158"/>
      <c r="P54" s="158"/>
      <c r="Q54" s="227">
        <f t="shared" si="26"/>
        <v>0</v>
      </c>
      <c r="R54" s="227">
        <f t="shared" si="27"/>
        <v>0</v>
      </c>
      <c r="S54" s="228">
        <f t="shared" si="28"/>
        <v>0</v>
      </c>
      <c r="T54" s="158"/>
      <c r="U54" s="158"/>
      <c r="V54" s="158"/>
      <c r="W54" s="158"/>
      <c r="X54" s="158"/>
      <c r="Y54" s="229">
        <f t="shared" si="25"/>
        <v>0</v>
      </c>
      <c r="Z54" s="158"/>
      <c r="AA54" s="228">
        <f t="shared" si="29"/>
        <v>0</v>
      </c>
      <c r="AB54" s="287"/>
      <c r="AC54" s="284"/>
    </row>
    <row r="55" spans="1:29" ht="16.25" customHeight="1" x14ac:dyDescent="0.2">
      <c r="A55" s="230" t="s">
        <v>48</v>
      </c>
      <c r="B55" s="158"/>
      <c r="C55" s="158"/>
      <c r="D55" s="161"/>
      <c r="E55" s="158"/>
      <c r="F55" s="158"/>
      <c r="G55" s="226">
        <v>96</v>
      </c>
      <c r="H55" s="158"/>
      <c r="I55" s="161"/>
      <c r="J55" s="158"/>
      <c r="K55" s="158"/>
      <c r="L55" s="158"/>
      <c r="M55" s="158"/>
      <c r="N55" s="158"/>
      <c r="O55" s="158"/>
      <c r="P55" s="158"/>
      <c r="Q55" s="227">
        <f t="shared" si="26"/>
        <v>0</v>
      </c>
      <c r="R55" s="227">
        <f t="shared" si="27"/>
        <v>0</v>
      </c>
      <c r="S55" s="228">
        <f t="shared" si="28"/>
        <v>0</v>
      </c>
      <c r="T55" s="158"/>
      <c r="U55" s="158"/>
      <c r="V55" s="158"/>
      <c r="W55" s="158"/>
      <c r="X55" s="158"/>
      <c r="Y55" s="229">
        <f t="shared" si="25"/>
        <v>0</v>
      </c>
      <c r="Z55" s="158"/>
      <c r="AA55" s="228">
        <f t="shared" si="29"/>
        <v>0</v>
      </c>
      <c r="AB55" s="287"/>
      <c r="AC55" s="284"/>
    </row>
    <row r="56" spans="1:29" ht="16.25" customHeight="1" x14ac:dyDescent="0.2">
      <c r="A56" s="230" t="s">
        <v>49</v>
      </c>
      <c r="B56" s="158"/>
      <c r="C56" s="158"/>
      <c r="D56" s="161"/>
      <c r="E56" s="158"/>
      <c r="F56" s="158"/>
      <c r="G56" s="226">
        <v>96</v>
      </c>
      <c r="H56" s="158"/>
      <c r="I56" s="161"/>
      <c r="J56" s="158"/>
      <c r="K56" s="158"/>
      <c r="L56" s="158"/>
      <c r="M56" s="158"/>
      <c r="N56" s="158"/>
      <c r="O56" s="158"/>
      <c r="P56" s="158"/>
      <c r="Q56" s="227">
        <f t="shared" si="26"/>
        <v>0</v>
      </c>
      <c r="R56" s="227">
        <f t="shared" si="27"/>
        <v>0</v>
      </c>
      <c r="S56" s="228">
        <f t="shared" si="28"/>
        <v>0</v>
      </c>
      <c r="T56" s="158"/>
      <c r="U56" s="158"/>
      <c r="V56" s="158"/>
      <c r="W56" s="158"/>
      <c r="X56" s="158"/>
      <c r="Y56" s="229">
        <f t="shared" si="25"/>
        <v>0</v>
      </c>
      <c r="Z56" s="158"/>
      <c r="AA56" s="228">
        <f t="shared" si="29"/>
        <v>0</v>
      </c>
      <c r="AB56" s="287"/>
      <c r="AC56" s="284"/>
    </row>
    <row r="57" spans="1:29" ht="16.25" customHeight="1" thickBot="1" x14ac:dyDescent="0.25">
      <c r="A57" s="231" t="s">
        <v>50</v>
      </c>
      <c r="B57" s="158"/>
      <c r="C57" s="158"/>
      <c r="D57" s="161"/>
      <c r="E57" s="158"/>
      <c r="F57" s="158"/>
      <c r="G57" s="226">
        <v>96</v>
      </c>
      <c r="H57" s="158"/>
      <c r="I57" s="161"/>
      <c r="J57" s="158"/>
      <c r="K57" s="158"/>
      <c r="L57" s="158"/>
      <c r="M57" s="158"/>
      <c r="N57" s="158"/>
      <c r="O57" s="158"/>
      <c r="P57" s="158"/>
      <c r="Q57" s="227">
        <f t="shared" si="26"/>
        <v>0</v>
      </c>
      <c r="R57" s="227">
        <f t="shared" si="27"/>
        <v>0</v>
      </c>
      <c r="S57" s="228">
        <f t="shared" si="28"/>
        <v>0</v>
      </c>
      <c r="T57" s="158"/>
      <c r="U57" s="158"/>
      <c r="V57" s="158"/>
      <c r="W57" s="158"/>
      <c r="X57" s="158"/>
      <c r="Y57" s="229">
        <f t="shared" si="25"/>
        <v>0</v>
      </c>
      <c r="Z57" s="158"/>
      <c r="AA57" s="228">
        <f t="shared" si="29"/>
        <v>0</v>
      </c>
      <c r="AB57" s="288"/>
      <c r="AC57" s="285"/>
    </row>
    <row r="58" spans="1:29" ht="19.25" customHeight="1" thickBot="1" x14ac:dyDescent="0.25">
      <c r="A58" s="221" t="str">
        <f>'MHE Quantities'!C68</f>
        <v>Front End Loader</v>
      </c>
      <c r="B58" s="222"/>
      <c r="C58" s="222"/>
      <c r="D58" s="222"/>
      <c r="E58" s="222"/>
      <c r="F58" s="222"/>
      <c r="G58" s="222"/>
      <c r="H58" s="222"/>
      <c r="I58" s="222"/>
      <c r="J58" s="222"/>
      <c r="K58" s="223"/>
      <c r="L58" s="222"/>
      <c r="M58" s="222"/>
      <c r="N58" s="222"/>
      <c r="O58" s="222"/>
      <c r="P58" s="222"/>
      <c r="Q58" s="223"/>
      <c r="R58" s="223"/>
      <c r="S58" s="223"/>
      <c r="T58" s="222"/>
      <c r="U58" s="222"/>
      <c r="V58" s="222"/>
      <c r="W58" s="222"/>
      <c r="X58" s="222"/>
      <c r="Y58" s="222"/>
      <c r="Z58" s="223"/>
      <c r="AA58" s="223"/>
      <c r="AB58" s="222"/>
      <c r="AC58" s="224"/>
    </row>
    <row r="59" spans="1:29" ht="16.25" customHeight="1" x14ac:dyDescent="0.2">
      <c r="A59" s="233" t="s">
        <v>6</v>
      </c>
      <c r="B59" s="158"/>
      <c r="C59" s="158"/>
      <c r="D59" s="161"/>
      <c r="E59" s="158"/>
      <c r="F59" s="158"/>
      <c r="G59" s="226">
        <v>96</v>
      </c>
      <c r="H59" s="158"/>
      <c r="I59" s="161"/>
      <c r="J59" s="158"/>
      <c r="K59" s="158"/>
      <c r="L59" s="158"/>
      <c r="M59" s="158"/>
      <c r="N59" s="158"/>
      <c r="O59" s="158"/>
      <c r="P59" s="158"/>
      <c r="Q59" s="227">
        <f>K59+L59+M59+N59+O59+P59</f>
        <v>0</v>
      </c>
      <c r="R59" s="227">
        <f>Q59*15%</f>
        <v>0</v>
      </c>
      <c r="S59" s="228">
        <f>Q59+R59</f>
        <v>0</v>
      </c>
      <c r="T59" s="158"/>
      <c r="U59" s="158"/>
      <c r="V59" s="158"/>
      <c r="W59" s="158"/>
      <c r="X59" s="158"/>
      <c r="Y59" s="229">
        <f t="shared" ref="Y59:Y65" si="30">IFERROR(Z59/Q59,0)</f>
        <v>0</v>
      </c>
      <c r="Z59" s="158"/>
      <c r="AA59" s="228">
        <f>S59+Z59</f>
        <v>0</v>
      </c>
      <c r="AB59" s="286"/>
      <c r="AC59" s="283">
        <f>S59+Z59+AB59</f>
        <v>0</v>
      </c>
    </row>
    <row r="60" spans="1:29" ht="16.25" customHeight="1" x14ac:dyDescent="0.2">
      <c r="A60" s="234" t="s">
        <v>7</v>
      </c>
      <c r="B60" s="158"/>
      <c r="C60" s="158"/>
      <c r="D60" s="161"/>
      <c r="E60" s="158"/>
      <c r="F60" s="158"/>
      <c r="G60" s="226">
        <v>96</v>
      </c>
      <c r="H60" s="158"/>
      <c r="I60" s="161"/>
      <c r="J60" s="158"/>
      <c r="K60" s="158"/>
      <c r="L60" s="158"/>
      <c r="M60" s="158"/>
      <c r="N60" s="158"/>
      <c r="O60" s="158"/>
      <c r="P60" s="158"/>
      <c r="Q60" s="227">
        <f t="shared" ref="Q60:Q65" si="31">K60+L60+M60+N60+O60+P60</f>
        <v>0</v>
      </c>
      <c r="R60" s="227">
        <f t="shared" ref="R60:R65" si="32">Q60*15%</f>
        <v>0</v>
      </c>
      <c r="S60" s="228">
        <f t="shared" ref="S60:S65" si="33">Q60+R60</f>
        <v>0</v>
      </c>
      <c r="T60" s="158"/>
      <c r="U60" s="158"/>
      <c r="V60" s="158"/>
      <c r="W60" s="158"/>
      <c r="X60" s="158"/>
      <c r="Y60" s="229">
        <f t="shared" si="30"/>
        <v>0</v>
      </c>
      <c r="Z60" s="158"/>
      <c r="AA60" s="228">
        <f t="shared" ref="AA60:AA65" si="34">S60+Z60</f>
        <v>0</v>
      </c>
      <c r="AB60" s="287"/>
      <c r="AC60" s="284"/>
    </row>
    <row r="61" spans="1:29" ht="16.25" customHeight="1" x14ac:dyDescent="0.2">
      <c r="A61" s="230" t="s">
        <v>46</v>
      </c>
      <c r="B61" s="158"/>
      <c r="C61" s="158"/>
      <c r="D61" s="161"/>
      <c r="E61" s="158"/>
      <c r="F61" s="158"/>
      <c r="G61" s="226">
        <v>96</v>
      </c>
      <c r="H61" s="158"/>
      <c r="I61" s="161"/>
      <c r="J61" s="158"/>
      <c r="K61" s="158"/>
      <c r="L61" s="158"/>
      <c r="M61" s="158"/>
      <c r="N61" s="158"/>
      <c r="O61" s="158"/>
      <c r="P61" s="158"/>
      <c r="Q61" s="227">
        <f t="shared" si="31"/>
        <v>0</v>
      </c>
      <c r="R61" s="227">
        <f t="shared" si="32"/>
        <v>0</v>
      </c>
      <c r="S61" s="228">
        <f t="shared" si="33"/>
        <v>0</v>
      </c>
      <c r="T61" s="158"/>
      <c r="U61" s="158"/>
      <c r="V61" s="158"/>
      <c r="W61" s="158"/>
      <c r="X61" s="158"/>
      <c r="Y61" s="229">
        <f t="shared" si="30"/>
        <v>0</v>
      </c>
      <c r="Z61" s="158"/>
      <c r="AA61" s="228">
        <f>S61+Z61</f>
        <v>0</v>
      </c>
      <c r="AB61" s="287"/>
      <c r="AC61" s="284"/>
    </row>
    <row r="62" spans="1:29" ht="16.25" customHeight="1" x14ac:dyDescent="0.2">
      <c r="A62" s="230" t="s">
        <v>8</v>
      </c>
      <c r="B62" s="158"/>
      <c r="C62" s="158"/>
      <c r="D62" s="161"/>
      <c r="E62" s="158"/>
      <c r="F62" s="158"/>
      <c r="G62" s="226">
        <v>96</v>
      </c>
      <c r="H62" s="158"/>
      <c r="I62" s="161"/>
      <c r="J62" s="158"/>
      <c r="K62" s="158"/>
      <c r="L62" s="158"/>
      <c r="M62" s="158"/>
      <c r="N62" s="158"/>
      <c r="O62" s="158"/>
      <c r="P62" s="158"/>
      <c r="Q62" s="227">
        <f t="shared" si="31"/>
        <v>0</v>
      </c>
      <c r="R62" s="227">
        <f t="shared" si="32"/>
        <v>0</v>
      </c>
      <c r="S62" s="228">
        <f t="shared" si="33"/>
        <v>0</v>
      </c>
      <c r="T62" s="158"/>
      <c r="U62" s="158"/>
      <c r="V62" s="158"/>
      <c r="W62" s="158"/>
      <c r="X62" s="158"/>
      <c r="Y62" s="229">
        <f t="shared" si="30"/>
        <v>0</v>
      </c>
      <c r="Z62" s="158"/>
      <c r="AA62" s="228">
        <f t="shared" si="34"/>
        <v>0</v>
      </c>
      <c r="AB62" s="287"/>
      <c r="AC62" s="284"/>
    </row>
    <row r="63" spans="1:29" ht="16.25" customHeight="1" x14ac:dyDescent="0.2">
      <c r="A63" s="230" t="s">
        <v>48</v>
      </c>
      <c r="B63" s="158"/>
      <c r="C63" s="158"/>
      <c r="D63" s="161"/>
      <c r="E63" s="158"/>
      <c r="F63" s="158"/>
      <c r="G63" s="226">
        <v>96</v>
      </c>
      <c r="H63" s="158"/>
      <c r="I63" s="161"/>
      <c r="J63" s="158"/>
      <c r="K63" s="158"/>
      <c r="L63" s="158"/>
      <c r="M63" s="158"/>
      <c r="N63" s="158"/>
      <c r="O63" s="158"/>
      <c r="P63" s="158"/>
      <c r="Q63" s="227">
        <f t="shared" si="31"/>
        <v>0</v>
      </c>
      <c r="R63" s="227">
        <f t="shared" si="32"/>
        <v>0</v>
      </c>
      <c r="S63" s="228">
        <f t="shared" si="33"/>
        <v>0</v>
      </c>
      <c r="T63" s="158"/>
      <c r="U63" s="158"/>
      <c r="V63" s="158"/>
      <c r="W63" s="158"/>
      <c r="X63" s="158"/>
      <c r="Y63" s="229">
        <f t="shared" si="30"/>
        <v>0</v>
      </c>
      <c r="Z63" s="158"/>
      <c r="AA63" s="228">
        <f t="shared" si="34"/>
        <v>0</v>
      </c>
      <c r="AB63" s="287"/>
      <c r="AC63" s="284"/>
    </row>
    <row r="64" spans="1:29" ht="16.25" customHeight="1" x14ac:dyDescent="0.2">
      <c r="A64" s="230" t="s">
        <v>49</v>
      </c>
      <c r="B64" s="158"/>
      <c r="C64" s="158"/>
      <c r="D64" s="161"/>
      <c r="E64" s="158"/>
      <c r="F64" s="158"/>
      <c r="G64" s="226">
        <v>96</v>
      </c>
      <c r="H64" s="158"/>
      <c r="I64" s="161"/>
      <c r="J64" s="158"/>
      <c r="K64" s="158"/>
      <c r="L64" s="158"/>
      <c r="M64" s="158"/>
      <c r="N64" s="158"/>
      <c r="O64" s="158"/>
      <c r="P64" s="158"/>
      <c r="Q64" s="227">
        <f t="shared" si="31"/>
        <v>0</v>
      </c>
      <c r="R64" s="227">
        <f t="shared" si="32"/>
        <v>0</v>
      </c>
      <c r="S64" s="228">
        <f t="shared" si="33"/>
        <v>0</v>
      </c>
      <c r="T64" s="158"/>
      <c r="U64" s="158"/>
      <c r="V64" s="158"/>
      <c r="W64" s="158"/>
      <c r="X64" s="158"/>
      <c r="Y64" s="229">
        <f t="shared" si="30"/>
        <v>0</v>
      </c>
      <c r="Z64" s="158"/>
      <c r="AA64" s="228">
        <f t="shared" si="34"/>
        <v>0</v>
      </c>
      <c r="AB64" s="287"/>
      <c r="AC64" s="284"/>
    </row>
    <row r="65" spans="1:29" ht="16.25" customHeight="1" thickBot="1" x14ac:dyDescent="0.25">
      <c r="A65" s="231" t="s">
        <v>50</v>
      </c>
      <c r="B65" s="158"/>
      <c r="C65" s="158"/>
      <c r="D65" s="161"/>
      <c r="E65" s="158"/>
      <c r="F65" s="158"/>
      <c r="G65" s="226">
        <v>96</v>
      </c>
      <c r="H65" s="158"/>
      <c r="I65" s="161"/>
      <c r="J65" s="158"/>
      <c r="K65" s="158"/>
      <c r="L65" s="158"/>
      <c r="M65" s="158"/>
      <c r="N65" s="158"/>
      <c r="O65" s="158"/>
      <c r="P65" s="158"/>
      <c r="Q65" s="227">
        <f t="shared" si="31"/>
        <v>0</v>
      </c>
      <c r="R65" s="227">
        <f t="shared" si="32"/>
        <v>0</v>
      </c>
      <c r="S65" s="228">
        <f t="shared" si="33"/>
        <v>0</v>
      </c>
      <c r="T65" s="158"/>
      <c r="U65" s="158"/>
      <c r="V65" s="158"/>
      <c r="W65" s="158"/>
      <c r="X65" s="158"/>
      <c r="Y65" s="229">
        <f t="shared" si="30"/>
        <v>0</v>
      </c>
      <c r="Z65" s="158"/>
      <c r="AA65" s="228">
        <f t="shared" si="34"/>
        <v>0</v>
      </c>
      <c r="AB65" s="288"/>
      <c r="AC65" s="285"/>
    </row>
    <row r="66" spans="1:29" ht="24" customHeight="1" thickBot="1" x14ac:dyDescent="0.25">
      <c r="A66" s="221" t="str">
        <f>'MHE Quantities'!C69</f>
        <v>Terminal Tractor/Haulers</v>
      </c>
      <c r="B66" s="222"/>
      <c r="C66" s="222"/>
      <c r="D66" s="222"/>
      <c r="E66" s="222"/>
      <c r="F66" s="222"/>
      <c r="G66" s="222"/>
      <c r="H66" s="222"/>
      <c r="I66" s="222"/>
      <c r="J66" s="222"/>
      <c r="K66" s="223"/>
      <c r="L66" s="222"/>
      <c r="M66" s="222"/>
      <c r="N66" s="222"/>
      <c r="O66" s="222"/>
      <c r="P66" s="222"/>
      <c r="Q66" s="223"/>
      <c r="R66" s="223"/>
      <c r="S66" s="223"/>
      <c r="T66" s="222"/>
      <c r="U66" s="222"/>
      <c r="V66" s="222"/>
      <c r="W66" s="222"/>
      <c r="X66" s="222"/>
      <c r="Y66" s="222"/>
      <c r="Z66" s="223"/>
      <c r="AA66" s="223"/>
      <c r="AB66" s="222"/>
      <c r="AC66" s="224"/>
    </row>
    <row r="67" spans="1:29" ht="16.25" customHeight="1" x14ac:dyDescent="0.2">
      <c r="A67" s="233" t="s">
        <v>6</v>
      </c>
      <c r="B67" s="158"/>
      <c r="C67" s="158"/>
      <c r="D67" s="161"/>
      <c r="E67" s="158"/>
      <c r="F67" s="158"/>
      <c r="G67" s="226">
        <v>96</v>
      </c>
      <c r="H67" s="158"/>
      <c r="I67" s="161"/>
      <c r="J67" s="158"/>
      <c r="K67" s="158"/>
      <c r="L67" s="158"/>
      <c r="M67" s="158"/>
      <c r="N67" s="158"/>
      <c r="O67" s="158"/>
      <c r="P67" s="158"/>
      <c r="Q67" s="227">
        <f>K67+L67+M67+N67+O67+P67</f>
        <v>0</v>
      </c>
      <c r="R67" s="227">
        <f>Q67*15%</f>
        <v>0</v>
      </c>
      <c r="S67" s="228">
        <f>Q67+R67</f>
        <v>0</v>
      </c>
      <c r="T67" s="158"/>
      <c r="U67" s="158"/>
      <c r="V67" s="158"/>
      <c r="W67" s="158"/>
      <c r="X67" s="158"/>
      <c r="Y67" s="229">
        <f t="shared" ref="Y67:Y73" si="35">IFERROR(Z67/Q67,0)</f>
        <v>0</v>
      </c>
      <c r="Z67" s="158"/>
      <c r="AA67" s="228">
        <f>S67+Z67</f>
        <v>0</v>
      </c>
      <c r="AB67" s="286"/>
      <c r="AC67" s="283">
        <f>S67+Z67+AB67</f>
        <v>0</v>
      </c>
    </row>
    <row r="68" spans="1:29" ht="16.25" customHeight="1" x14ac:dyDescent="0.2">
      <c r="A68" s="234" t="s">
        <v>7</v>
      </c>
      <c r="B68" s="158"/>
      <c r="C68" s="158"/>
      <c r="D68" s="161"/>
      <c r="E68" s="158"/>
      <c r="F68" s="158"/>
      <c r="G68" s="226">
        <v>96</v>
      </c>
      <c r="H68" s="158"/>
      <c r="I68" s="161"/>
      <c r="J68" s="158"/>
      <c r="K68" s="158"/>
      <c r="L68" s="158"/>
      <c r="M68" s="158"/>
      <c r="N68" s="158"/>
      <c r="O68" s="158"/>
      <c r="P68" s="158"/>
      <c r="Q68" s="227">
        <f t="shared" ref="Q68:Q73" si="36">K68+L68+M68+N68+O68+P68</f>
        <v>0</v>
      </c>
      <c r="R68" s="227">
        <f t="shared" ref="R68:R73" si="37">Q68*15%</f>
        <v>0</v>
      </c>
      <c r="S68" s="228">
        <f t="shared" ref="S68:S73" si="38">Q68+R68</f>
        <v>0</v>
      </c>
      <c r="T68" s="158"/>
      <c r="U68" s="158"/>
      <c r="V68" s="158"/>
      <c r="W68" s="158"/>
      <c r="X68" s="158"/>
      <c r="Y68" s="229">
        <f t="shared" si="35"/>
        <v>0</v>
      </c>
      <c r="Z68" s="158"/>
      <c r="AA68" s="228">
        <f t="shared" ref="AA68:AA73" si="39">S68+Z68</f>
        <v>0</v>
      </c>
      <c r="AB68" s="287"/>
      <c r="AC68" s="284"/>
    </row>
    <row r="69" spans="1:29" ht="16.25" customHeight="1" x14ac:dyDescent="0.2">
      <c r="A69" s="230" t="s">
        <v>46</v>
      </c>
      <c r="B69" s="158"/>
      <c r="C69" s="158"/>
      <c r="D69" s="161"/>
      <c r="E69" s="158"/>
      <c r="F69" s="158"/>
      <c r="G69" s="226">
        <v>96</v>
      </c>
      <c r="H69" s="158"/>
      <c r="I69" s="161"/>
      <c r="J69" s="158"/>
      <c r="K69" s="158"/>
      <c r="L69" s="158"/>
      <c r="M69" s="158"/>
      <c r="N69" s="158"/>
      <c r="O69" s="158"/>
      <c r="P69" s="158"/>
      <c r="Q69" s="227">
        <f t="shared" si="36"/>
        <v>0</v>
      </c>
      <c r="R69" s="227">
        <f t="shared" si="37"/>
        <v>0</v>
      </c>
      <c r="S69" s="228">
        <f t="shared" si="38"/>
        <v>0</v>
      </c>
      <c r="T69" s="158"/>
      <c r="U69" s="158"/>
      <c r="V69" s="158"/>
      <c r="W69" s="158"/>
      <c r="X69" s="158"/>
      <c r="Y69" s="229">
        <f t="shared" si="35"/>
        <v>0</v>
      </c>
      <c r="Z69" s="158"/>
      <c r="AA69" s="228">
        <f>S69+Z69</f>
        <v>0</v>
      </c>
      <c r="AB69" s="287"/>
      <c r="AC69" s="284"/>
    </row>
    <row r="70" spans="1:29" ht="16.25" customHeight="1" x14ac:dyDescent="0.2">
      <c r="A70" s="230" t="s">
        <v>8</v>
      </c>
      <c r="B70" s="158"/>
      <c r="C70" s="158"/>
      <c r="D70" s="161"/>
      <c r="E70" s="158"/>
      <c r="F70" s="158"/>
      <c r="G70" s="226">
        <v>96</v>
      </c>
      <c r="H70" s="158"/>
      <c r="I70" s="161"/>
      <c r="J70" s="158"/>
      <c r="K70" s="158"/>
      <c r="L70" s="158"/>
      <c r="M70" s="158"/>
      <c r="N70" s="158"/>
      <c r="O70" s="158"/>
      <c r="P70" s="158"/>
      <c r="Q70" s="227">
        <f t="shared" si="36"/>
        <v>0</v>
      </c>
      <c r="R70" s="227">
        <f t="shared" si="37"/>
        <v>0</v>
      </c>
      <c r="S70" s="228">
        <f t="shared" si="38"/>
        <v>0</v>
      </c>
      <c r="T70" s="158"/>
      <c r="U70" s="158"/>
      <c r="V70" s="158"/>
      <c r="W70" s="158"/>
      <c r="X70" s="158"/>
      <c r="Y70" s="229">
        <f t="shared" si="35"/>
        <v>0</v>
      </c>
      <c r="Z70" s="158"/>
      <c r="AA70" s="228">
        <f t="shared" si="39"/>
        <v>0</v>
      </c>
      <c r="AB70" s="287"/>
      <c r="AC70" s="284"/>
    </row>
    <row r="71" spans="1:29" ht="16.25" customHeight="1" x14ac:dyDescent="0.2">
      <c r="A71" s="230" t="s">
        <v>48</v>
      </c>
      <c r="B71" s="158"/>
      <c r="C71" s="158"/>
      <c r="D71" s="161"/>
      <c r="E71" s="158"/>
      <c r="F71" s="158"/>
      <c r="G71" s="226">
        <v>96</v>
      </c>
      <c r="H71" s="158"/>
      <c r="I71" s="161"/>
      <c r="J71" s="158"/>
      <c r="K71" s="158"/>
      <c r="L71" s="158"/>
      <c r="M71" s="158"/>
      <c r="N71" s="158"/>
      <c r="O71" s="158"/>
      <c r="P71" s="158"/>
      <c r="Q71" s="227">
        <f t="shared" si="36"/>
        <v>0</v>
      </c>
      <c r="R71" s="227">
        <f t="shared" si="37"/>
        <v>0</v>
      </c>
      <c r="S71" s="228">
        <f t="shared" si="38"/>
        <v>0</v>
      </c>
      <c r="T71" s="158"/>
      <c r="U71" s="158"/>
      <c r="V71" s="158"/>
      <c r="W71" s="158"/>
      <c r="X71" s="158"/>
      <c r="Y71" s="229">
        <f t="shared" si="35"/>
        <v>0</v>
      </c>
      <c r="Z71" s="158"/>
      <c r="AA71" s="228">
        <f t="shared" si="39"/>
        <v>0</v>
      </c>
      <c r="AB71" s="287"/>
      <c r="AC71" s="284"/>
    </row>
    <row r="72" spans="1:29" ht="16.25" customHeight="1" x14ac:dyDescent="0.2">
      <c r="A72" s="230" t="s">
        <v>49</v>
      </c>
      <c r="B72" s="158"/>
      <c r="C72" s="158"/>
      <c r="D72" s="161"/>
      <c r="E72" s="158"/>
      <c r="F72" s="158"/>
      <c r="G72" s="226">
        <v>96</v>
      </c>
      <c r="H72" s="158"/>
      <c r="I72" s="161"/>
      <c r="J72" s="158"/>
      <c r="K72" s="158"/>
      <c r="L72" s="158"/>
      <c r="M72" s="158"/>
      <c r="N72" s="158"/>
      <c r="O72" s="158"/>
      <c r="P72" s="158"/>
      <c r="Q72" s="227">
        <f t="shared" si="36"/>
        <v>0</v>
      </c>
      <c r="R72" s="227">
        <f t="shared" si="37"/>
        <v>0</v>
      </c>
      <c r="S72" s="228">
        <f t="shared" si="38"/>
        <v>0</v>
      </c>
      <c r="T72" s="158"/>
      <c r="U72" s="158"/>
      <c r="V72" s="158"/>
      <c r="W72" s="158"/>
      <c r="X72" s="158"/>
      <c r="Y72" s="229">
        <f t="shared" si="35"/>
        <v>0</v>
      </c>
      <c r="Z72" s="158"/>
      <c r="AA72" s="228">
        <f t="shared" si="39"/>
        <v>0</v>
      </c>
      <c r="AB72" s="287"/>
      <c r="AC72" s="284"/>
    </row>
    <row r="73" spans="1:29" ht="16.25" customHeight="1" thickBot="1" x14ac:dyDescent="0.25">
      <c r="A73" s="231" t="s">
        <v>50</v>
      </c>
      <c r="B73" s="158"/>
      <c r="C73" s="158"/>
      <c r="D73" s="161"/>
      <c r="E73" s="158"/>
      <c r="F73" s="158"/>
      <c r="G73" s="226">
        <v>96</v>
      </c>
      <c r="H73" s="158"/>
      <c r="I73" s="161"/>
      <c r="J73" s="158"/>
      <c r="K73" s="158"/>
      <c r="L73" s="158"/>
      <c r="M73" s="158"/>
      <c r="N73" s="158"/>
      <c r="O73" s="158"/>
      <c r="P73" s="158"/>
      <c r="Q73" s="227">
        <f t="shared" si="36"/>
        <v>0</v>
      </c>
      <c r="R73" s="227">
        <f t="shared" si="37"/>
        <v>0</v>
      </c>
      <c r="S73" s="228">
        <f t="shared" si="38"/>
        <v>0</v>
      </c>
      <c r="T73" s="158"/>
      <c r="U73" s="158"/>
      <c r="V73" s="158"/>
      <c r="W73" s="158"/>
      <c r="X73" s="158"/>
      <c r="Y73" s="229">
        <f t="shared" si="35"/>
        <v>0</v>
      </c>
      <c r="Z73" s="158"/>
      <c r="AA73" s="228">
        <f t="shared" si="39"/>
        <v>0</v>
      </c>
      <c r="AB73" s="288"/>
      <c r="AC73" s="285"/>
    </row>
    <row r="74" spans="1:29" ht="19.25" customHeight="1" thickBot="1" x14ac:dyDescent="0.25">
      <c r="A74" s="221" t="str">
        <f>'MHE Quantities'!C70</f>
        <v>Reach Stacker</v>
      </c>
      <c r="B74" s="222"/>
      <c r="C74" s="222"/>
      <c r="D74" s="222"/>
      <c r="E74" s="222"/>
      <c r="F74" s="222"/>
      <c r="G74" s="222"/>
      <c r="H74" s="222"/>
      <c r="I74" s="222"/>
      <c r="J74" s="222"/>
      <c r="K74" s="223"/>
      <c r="L74" s="222"/>
      <c r="M74" s="222"/>
      <c r="N74" s="222"/>
      <c r="O74" s="222"/>
      <c r="P74" s="222"/>
      <c r="Q74" s="223"/>
      <c r="R74" s="223"/>
      <c r="S74" s="223"/>
      <c r="T74" s="222"/>
      <c r="U74" s="222"/>
      <c r="V74" s="222"/>
      <c r="W74" s="222"/>
      <c r="X74" s="222"/>
      <c r="Y74" s="222"/>
      <c r="Z74" s="223"/>
      <c r="AA74" s="223"/>
      <c r="AB74" s="222"/>
      <c r="AC74" s="224"/>
    </row>
    <row r="75" spans="1:29" ht="16.25" customHeight="1" x14ac:dyDescent="0.2">
      <c r="A75" s="233" t="s">
        <v>6</v>
      </c>
      <c r="B75" s="158"/>
      <c r="C75" s="158"/>
      <c r="D75" s="161"/>
      <c r="E75" s="158"/>
      <c r="F75" s="158"/>
      <c r="G75" s="226">
        <v>96</v>
      </c>
      <c r="H75" s="158"/>
      <c r="I75" s="161"/>
      <c r="J75" s="158"/>
      <c r="K75" s="158"/>
      <c r="L75" s="158"/>
      <c r="M75" s="158"/>
      <c r="N75" s="158"/>
      <c r="O75" s="158"/>
      <c r="P75" s="158"/>
      <c r="Q75" s="227">
        <f>K75+L75+M75+N75+O75+P75</f>
        <v>0</v>
      </c>
      <c r="R75" s="227">
        <f>Q75*15%</f>
        <v>0</v>
      </c>
      <c r="S75" s="228">
        <f>Q75+R75</f>
        <v>0</v>
      </c>
      <c r="T75" s="158"/>
      <c r="U75" s="158"/>
      <c r="V75" s="158"/>
      <c r="W75" s="158"/>
      <c r="X75" s="158"/>
      <c r="Y75" s="229">
        <f t="shared" ref="Y75:Y81" si="40">IFERROR(Z75/Q75,0)</f>
        <v>0</v>
      </c>
      <c r="Z75" s="158"/>
      <c r="AA75" s="228">
        <f>S75+Z75</f>
        <v>0</v>
      </c>
      <c r="AB75" s="286"/>
      <c r="AC75" s="283">
        <f>S75+Z75+AB75</f>
        <v>0</v>
      </c>
    </row>
    <row r="76" spans="1:29" ht="16.25" customHeight="1" x14ac:dyDescent="0.2">
      <c r="A76" s="234" t="s">
        <v>7</v>
      </c>
      <c r="B76" s="158"/>
      <c r="C76" s="158"/>
      <c r="D76" s="161"/>
      <c r="E76" s="158"/>
      <c r="F76" s="158"/>
      <c r="G76" s="226">
        <v>96</v>
      </c>
      <c r="H76" s="158"/>
      <c r="I76" s="161"/>
      <c r="J76" s="158"/>
      <c r="K76" s="158"/>
      <c r="L76" s="158"/>
      <c r="M76" s="158"/>
      <c r="N76" s="158"/>
      <c r="O76" s="158"/>
      <c r="P76" s="158"/>
      <c r="Q76" s="227">
        <f t="shared" ref="Q76:Q81" si="41">K76+L76+M76+N76+O76+P76</f>
        <v>0</v>
      </c>
      <c r="R76" s="227">
        <f t="shared" ref="R76:R81" si="42">Q76*15%</f>
        <v>0</v>
      </c>
      <c r="S76" s="228">
        <f t="shared" ref="S76:S81" si="43">Q76+R76</f>
        <v>0</v>
      </c>
      <c r="T76" s="158"/>
      <c r="U76" s="158"/>
      <c r="V76" s="158"/>
      <c r="W76" s="158"/>
      <c r="X76" s="158"/>
      <c r="Y76" s="229">
        <f t="shared" si="40"/>
        <v>0</v>
      </c>
      <c r="Z76" s="158"/>
      <c r="AA76" s="228">
        <f t="shared" ref="AA76:AA81" si="44">S76+Z76</f>
        <v>0</v>
      </c>
      <c r="AB76" s="287"/>
      <c r="AC76" s="284"/>
    </row>
    <row r="77" spans="1:29" ht="16.25" customHeight="1" x14ac:dyDescent="0.2">
      <c r="A77" s="230" t="s">
        <v>46</v>
      </c>
      <c r="B77" s="158"/>
      <c r="C77" s="158"/>
      <c r="D77" s="161"/>
      <c r="E77" s="158"/>
      <c r="F77" s="158"/>
      <c r="G77" s="226">
        <v>96</v>
      </c>
      <c r="H77" s="158"/>
      <c r="I77" s="161"/>
      <c r="J77" s="158"/>
      <c r="K77" s="158"/>
      <c r="L77" s="158"/>
      <c r="M77" s="158"/>
      <c r="N77" s="158"/>
      <c r="O77" s="158"/>
      <c r="P77" s="158"/>
      <c r="Q77" s="227">
        <f t="shared" si="41"/>
        <v>0</v>
      </c>
      <c r="R77" s="227">
        <f t="shared" si="42"/>
        <v>0</v>
      </c>
      <c r="S77" s="228">
        <f t="shared" si="43"/>
        <v>0</v>
      </c>
      <c r="T77" s="158"/>
      <c r="U77" s="158"/>
      <c r="V77" s="158"/>
      <c r="W77" s="158"/>
      <c r="X77" s="158"/>
      <c r="Y77" s="229">
        <f t="shared" si="40"/>
        <v>0</v>
      </c>
      <c r="Z77" s="158"/>
      <c r="AA77" s="228">
        <f>S77+Z77</f>
        <v>0</v>
      </c>
      <c r="AB77" s="287"/>
      <c r="AC77" s="284"/>
    </row>
    <row r="78" spans="1:29" ht="16.25" customHeight="1" x14ac:dyDescent="0.2">
      <c r="A78" s="230" t="s">
        <v>8</v>
      </c>
      <c r="B78" s="158"/>
      <c r="C78" s="158"/>
      <c r="D78" s="161"/>
      <c r="E78" s="158"/>
      <c r="F78" s="158"/>
      <c r="G78" s="226">
        <v>96</v>
      </c>
      <c r="H78" s="158"/>
      <c r="I78" s="161"/>
      <c r="J78" s="158"/>
      <c r="K78" s="158"/>
      <c r="L78" s="158"/>
      <c r="M78" s="158"/>
      <c r="N78" s="158"/>
      <c r="O78" s="158"/>
      <c r="P78" s="158"/>
      <c r="Q78" s="227">
        <f t="shared" si="41"/>
        <v>0</v>
      </c>
      <c r="R78" s="227">
        <f t="shared" si="42"/>
        <v>0</v>
      </c>
      <c r="S78" s="228">
        <f t="shared" si="43"/>
        <v>0</v>
      </c>
      <c r="T78" s="158"/>
      <c r="U78" s="158"/>
      <c r="V78" s="158"/>
      <c r="W78" s="158"/>
      <c r="X78" s="158"/>
      <c r="Y78" s="229">
        <f t="shared" si="40"/>
        <v>0</v>
      </c>
      <c r="Z78" s="158"/>
      <c r="AA78" s="228">
        <f t="shared" si="44"/>
        <v>0</v>
      </c>
      <c r="AB78" s="287"/>
      <c r="AC78" s="284"/>
    </row>
    <row r="79" spans="1:29" ht="16.25" customHeight="1" x14ac:dyDescent="0.2">
      <c r="A79" s="230" t="s">
        <v>48</v>
      </c>
      <c r="B79" s="158"/>
      <c r="C79" s="158"/>
      <c r="D79" s="161"/>
      <c r="E79" s="158"/>
      <c r="F79" s="158"/>
      <c r="G79" s="226">
        <v>96</v>
      </c>
      <c r="H79" s="158"/>
      <c r="I79" s="161"/>
      <c r="J79" s="158"/>
      <c r="K79" s="158"/>
      <c r="L79" s="158"/>
      <c r="M79" s="158"/>
      <c r="N79" s="158"/>
      <c r="O79" s="158"/>
      <c r="P79" s="158"/>
      <c r="Q79" s="227">
        <f t="shared" si="41"/>
        <v>0</v>
      </c>
      <c r="R79" s="227">
        <f t="shared" si="42"/>
        <v>0</v>
      </c>
      <c r="S79" s="228">
        <f t="shared" si="43"/>
        <v>0</v>
      </c>
      <c r="T79" s="158"/>
      <c r="U79" s="158"/>
      <c r="V79" s="158"/>
      <c r="W79" s="158"/>
      <c r="X79" s="158"/>
      <c r="Y79" s="229">
        <f t="shared" si="40"/>
        <v>0</v>
      </c>
      <c r="Z79" s="158"/>
      <c r="AA79" s="228">
        <f t="shared" si="44"/>
        <v>0</v>
      </c>
      <c r="AB79" s="287"/>
      <c r="AC79" s="284"/>
    </row>
    <row r="80" spans="1:29" ht="16.25" customHeight="1" x14ac:dyDescent="0.2">
      <c r="A80" s="230" t="s">
        <v>49</v>
      </c>
      <c r="B80" s="158"/>
      <c r="C80" s="158"/>
      <c r="D80" s="161"/>
      <c r="E80" s="158"/>
      <c r="F80" s="158"/>
      <c r="G80" s="226">
        <v>96</v>
      </c>
      <c r="H80" s="158"/>
      <c r="I80" s="161"/>
      <c r="J80" s="158"/>
      <c r="K80" s="158"/>
      <c r="L80" s="158"/>
      <c r="M80" s="158"/>
      <c r="N80" s="158"/>
      <c r="O80" s="158"/>
      <c r="P80" s="158"/>
      <c r="Q80" s="227">
        <f t="shared" si="41"/>
        <v>0</v>
      </c>
      <c r="R80" s="227">
        <f t="shared" si="42"/>
        <v>0</v>
      </c>
      <c r="S80" s="228">
        <f t="shared" si="43"/>
        <v>0</v>
      </c>
      <c r="T80" s="158"/>
      <c r="U80" s="158"/>
      <c r="V80" s="158"/>
      <c r="W80" s="158"/>
      <c r="X80" s="158"/>
      <c r="Y80" s="229">
        <f t="shared" si="40"/>
        <v>0</v>
      </c>
      <c r="Z80" s="158"/>
      <c r="AA80" s="228">
        <f t="shared" si="44"/>
        <v>0</v>
      </c>
      <c r="AB80" s="287"/>
      <c r="AC80" s="284"/>
    </row>
    <row r="81" spans="1:29" ht="16.25" customHeight="1" thickBot="1" x14ac:dyDescent="0.25">
      <c r="A81" s="231" t="s">
        <v>50</v>
      </c>
      <c r="B81" s="158"/>
      <c r="C81" s="158"/>
      <c r="D81" s="161"/>
      <c r="E81" s="158"/>
      <c r="F81" s="158"/>
      <c r="G81" s="226">
        <v>96</v>
      </c>
      <c r="H81" s="158"/>
      <c r="I81" s="161"/>
      <c r="J81" s="158"/>
      <c r="K81" s="158"/>
      <c r="L81" s="158"/>
      <c r="M81" s="158"/>
      <c r="N81" s="158"/>
      <c r="O81" s="158"/>
      <c r="P81" s="158"/>
      <c r="Q81" s="227">
        <f t="shared" si="41"/>
        <v>0</v>
      </c>
      <c r="R81" s="227">
        <f t="shared" si="42"/>
        <v>0</v>
      </c>
      <c r="S81" s="228">
        <f t="shared" si="43"/>
        <v>0</v>
      </c>
      <c r="T81" s="158"/>
      <c r="U81" s="158"/>
      <c r="V81" s="158"/>
      <c r="W81" s="158"/>
      <c r="X81" s="158"/>
      <c r="Y81" s="229">
        <f t="shared" si="40"/>
        <v>0</v>
      </c>
      <c r="Z81" s="158"/>
      <c r="AA81" s="228">
        <f t="shared" si="44"/>
        <v>0</v>
      </c>
      <c r="AB81" s="288"/>
      <c r="AC81" s="285"/>
    </row>
    <row r="82" spans="1:29" ht="21.65" customHeight="1" thickBot="1" x14ac:dyDescent="0.25">
      <c r="A82" s="221" t="str">
        <f>'MHE Quantities'!C72</f>
        <v>Trailer  - Industrial Type (One ton)</v>
      </c>
      <c r="B82" s="222"/>
      <c r="C82" s="222"/>
      <c r="D82" s="222"/>
      <c r="E82" s="222"/>
      <c r="F82" s="222"/>
      <c r="G82" s="222"/>
      <c r="H82" s="222"/>
      <c r="I82" s="222"/>
      <c r="J82" s="222"/>
      <c r="K82" s="223"/>
      <c r="L82" s="222"/>
      <c r="M82" s="222"/>
      <c r="N82" s="222"/>
      <c r="O82" s="222"/>
      <c r="P82" s="222"/>
      <c r="Q82" s="223"/>
      <c r="R82" s="223"/>
      <c r="S82" s="223"/>
      <c r="T82" s="222"/>
      <c r="U82" s="222"/>
      <c r="V82" s="222"/>
      <c r="W82" s="222"/>
      <c r="X82" s="222"/>
      <c r="Y82" s="222"/>
      <c r="Z82" s="223"/>
      <c r="AA82" s="223"/>
      <c r="AB82" s="222"/>
      <c r="AC82" s="224"/>
    </row>
    <row r="83" spans="1:29" ht="21.65" customHeight="1" thickBot="1" x14ac:dyDescent="0.25">
      <c r="A83" s="235" t="s">
        <v>721</v>
      </c>
      <c r="B83" s="158"/>
      <c r="C83" s="158"/>
      <c r="D83" s="161"/>
      <c r="E83" s="158"/>
      <c r="F83" s="158"/>
      <c r="G83" s="226">
        <v>96</v>
      </c>
      <c r="H83" s="158"/>
      <c r="I83" s="161"/>
      <c r="J83" s="158"/>
      <c r="K83" s="158"/>
      <c r="L83" s="158"/>
      <c r="M83" s="158"/>
      <c r="N83" s="158"/>
      <c r="O83" s="158"/>
      <c r="P83" s="158"/>
      <c r="Q83" s="227">
        <f>K83+L83+M83+N83+O83+P83</f>
        <v>0</v>
      </c>
      <c r="R83" s="227">
        <f>Q83*15%</f>
        <v>0</v>
      </c>
      <c r="S83" s="228">
        <f>Q83+R83</f>
        <v>0</v>
      </c>
      <c r="T83" s="158"/>
      <c r="U83" s="158"/>
      <c r="V83" s="158"/>
      <c r="W83" s="158"/>
      <c r="X83" s="158"/>
      <c r="Y83" s="229">
        <f>IFERROR(Z83/Q83,0)</f>
        <v>0</v>
      </c>
      <c r="Z83" s="158"/>
      <c r="AA83" s="228">
        <f>S83+Z83</f>
        <v>0</v>
      </c>
      <c r="AB83" s="160"/>
      <c r="AC83" s="236">
        <f>S83+Z83+AB83</f>
        <v>0</v>
      </c>
    </row>
    <row r="84" spans="1:29" ht="21.65" customHeight="1" thickBot="1" x14ac:dyDescent="0.25">
      <c r="A84" s="221" t="str">
        <f>'MHE Quantities'!C73</f>
        <v xml:space="preserve">Trailer - Industrial Type (Two ton) </v>
      </c>
      <c r="B84" s="222"/>
      <c r="C84" s="222"/>
      <c r="D84" s="222"/>
      <c r="E84" s="222"/>
      <c r="F84" s="222"/>
      <c r="G84" s="222"/>
      <c r="H84" s="222"/>
      <c r="I84" s="222"/>
      <c r="J84" s="222"/>
      <c r="K84" s="223"/>
      <c r="L84" s="222"/>
      <c r="M84" s="222"/>
      <c r="N84" s="222"/>
      <c r="O84" s="222"/>
      <c r="P84" s="222"/>
      <c r="Q84" s="223"/>
      <c r="R84" s="223"/>
      <c r="S84" s="223"/>
      <c r="T84" s="222"/>
      <c r="U84" s="222"/>
      <c r="V84" s="222"/>
      <c r="W84" s="222"/>
      <c r="X84" s="222"/>
      <c r="Y84" s="222"/>
      <c r="Z84" s="223"/>
      <c r="AA84" s="223"/>
      <c r="AB84" s="222"/>
      <c r="AC84" s="224"/>
    </row>
    <row r="85" spans="1:29" ht="21.65" customHeight="1" thickBot="1" x14ac:dyDescent="0.25">
      <c r="A85" s="237" t="s">
        <v>721</v>
      </c>
      <c r="B85" s="158"/>
      <c r="C85" s="158"/>
      <c r="D85" s="161"/>
      <c r="E85" s="158"/>
      <c r="F85" s="158"/>
      <c r="G85" s="226">
        <v>96</v>
      </c>
      <c r="H85" s="158"/>
      <c r="I85" s="161"/>
      <c r="J85" s="158"/>
      <c r="K85" s="158"/>
      <c r="L85" s="158"/>
      <c r="M85" s="158"/>
      <c r="N85" s="158"/>
      <c r="O85" s="158"/>
      <c r="P85" s="158"/>
      <c r="Q85" s="227">
        <f>K85+L85+M85+N85+O85+P85</f>
        <v>0</v>
      </c>
      <c r="R85" s="227">
        <f>Q85*15%</f>
        <v>0</v>
      </c>
      <c r="S85" s="228">
        <f>Q85+R85</f>
        <v>0</v>
      </c>
      <c r="T85" s="158"/>
      <c r="U85" s="158"/>
      <c r="V85" s="158"/>
      <c r="W85" s="158"/>
      <c r="X85" s="158"/>
      <c r="Y85" s="229">
        <f>IFERROR(Z85/Q85,0)</f>
        <v>0</v>
      </c>
      <c r="Z85" s="158"/>
      <c r="AA85" s="228">
        <f>S85+Z85</f>
        <v>0</v>
      </c>
      <c r="AB85" s="159"/>
      <c r="AC85" s="232">
        <f>S85+Z85+AB85</f>
        <v>0</v>
      </c>
    </row>
    <row r="86" spans="1:29" ht="21.65" customHeight="1" thickBot="1" x14ac:dyDescent="0.25">
      <c r="A86" s="221" t="str">
        <f>'MHE Quantities'!C74</f>
        <v xml:space="preserve">Trailer Light (Luggage trailers) </v>
      </c>
      <c r="B86" s="222"/>
      <c r="C86" s="222"/>
      <c r="D86" s="222"/>
      <c r="E86" s="222"/>
      <c r="F86" s="222"/>
      <c r="G86" s="222"/>
      <c r="H86" s="222"/>
      <c r="I86" s="222"/>
      <c r="J86" s="222"/>
      <c r="K86" s="223"/>
      <c r="L86" s="222"/>
      <c r="M86" s="222"/>
      <c r="N86" s="222"/>
      <c r="O86" s="222"/>
      <c r="P86" s="222"/>
      <c r="Q86" s="223"/>
      <c r="R86" s="223"/>
      <c r="S86" s="223"/>
      <c r="T86" s="222"/>
      <c r="U86" s="222"/>
      <c r="V86" s="222"/>
      <c r="W86" s="222"/>
      <c r="X86" s="222"/>
      <c r="Y86" s="222"/>
      <c r="Z86" s="223"/>
      <c r="AA86" s="223"/>
      <c r="AB86" s="222"/>
      <c r="AC86" s="224"/>
    </row>
    <row r="87" spans="1:29" ht="21.65" customHeight="1" thickBot="1" x14ac:dyDescent="0.25">
      <c r="A87" s="235" t="s">
        <v>721</v>
      </c>
      <c r="B87" s="158"/>
      <c r="C87" s="158"/>
      <c r="D87" s="161"/>
      <c r="E87" s="158"/>
      <c r="F87" s="158"/>
      <c r="G87" s="226">
        <v>96</v>
      </c>
      <c r="H87" s="158"/>
      <c r="I87" s="161"/>
      <c r="J87" s="158"/>
      <c r="K87" s="158"/>
      <c r="L87" s="158"/>
      <c r="M87" s="158"/>
      <c r="N87" s="158"/>
      <c r="O87" s="158"/>
      <c r="P87" s="158"/>
      <c r="Q87" s="227">
        <f>K87+L87+M87+N87+O87+P87</f>
        <v>0</v>
      </c>
      <c r="R87" s="227">
        <f>Q87*15%</f>
        <v>0</v>
      </c>
      <c r="S87" s="228">
        <f>Q87+R87</f>
        <v>0</v>
      </c>
      <c r="T87" s="158"/>
      <c r="U87" s="158"/>
      <c r="V87" s="158"/>
      <c r="W87" s="158"/>
      <c r="X87" s="158"/>
      <c r="Y87" s="229">
        <f>IFERROR(Z87/Q87,0)</f>
        <v>0</v>
      </c>
      <c r="Z87" s="158"/>
      <c r="AA87" s="228">
        <f>S87+Z87</f>
        <v>0</v>
      </c>
      <c r="AB87" s="160"/>
      <c r="AC87" s="236">
        <f>S87+Z87+AB87</f>
        <v>0</v>
      </c>
    </row>
    <row r="88" spans="1:29" ht="21" customHeight="1" thickBot="1" x14ac:dyDescent="0.25">
      <c r="A88" s="221" t="str">
        <f>'MHE Quantities'!C75</f>
        <v xml:space="preserve">Trailer Medium 1 and 2 axels (+10 Ton, flat bed) </v>
      </c>
      <c r="B88" s="222"/>
      <c r="C88" s="222"/>
      <c r="D88" s="222"/>
      <c r="E88" s="222"/>
      <c r="F88" s="222"/>
      <c r="G88" s="222"/>
      <c r="H88" s="222"/>
      <c r="I88" s="222"/>
      <c r="J88" s="222"/>
      <c r="K88" s="223"/>
      <c r="L88" s="222"/>
      <c r="M88" s="222"/>
      <c r="N88" s="222"/>
      <c r="O88" s="222"/>
      <c r="P88" s="222"/>
      <c r="Q88" s="223"/>
      <c r="R88" s="223"/>
      <c r="S88" s="223"/>
      <c r="T88" s="222"/>
      <c r="U88" s="222"/>
      <c r="V88" s="222"/>
      <c r="W88" s="222"/>
      <c r="X88" s="222"/>
      <c r="Y88" s="222"/>
      <c r="Z88" s="223"/>
      <c r="AA88" s="223"/>
      <c r="AB88" s="222"/>
      <c r="AC88" s="224"/>
    </row>
    <row r="89" spans="1:29" ht="21.65" customHeight="1" thickBot="1" x14ac:dyDescent="0.25">
      <c r="A89" s="235" t="s">
        <v>721</v>
      </c>
      <c r="B89" s="158"/>
      <c r="C89" s="158"/>
      <c r="D89" s="161"/>
      <c r="E89" s="158"/>
      <c r="F89" s="158"/>
      <c r="G89" s="226">
        <v>96</v>
      </c>
      <c r="H89" s="158"/>
      <c r="I89" s="161"/>
      <c r="J89" s="158"/>
      <c r="K89" s="158"/>
      <c r="L89" s="158"/>
      <c r="M89" s="158"/>
      <c r="N89" s="158"/>
      <c r="O89" s="158"/>
      <c r="P89" s="158"/>
      <c r="Q89" s="227">
        <f>K89+L89+M89+N89+O89+P89</f>
        <v>0</v>
      </c>
      <c r="R89" s="227">
        <f>Q89*15%</f>
        <v>0</v>
      </c>
      <c r="S89" s="228">
        <f>Q89+R89</f>
        <v>0</v>
      </c>
      <c r="T89" s="158"/>
      <c r="U89" s="158"/>
      <c r="V89" s="158"/>
      <c r="W89" s="158"/>
      <c r="X89" s="158"/>
      <c r="Y89" s="229">
        <f>IFERROR(Z89/Q89,0)</f>
        <v>0</v>
      </c>
      <c r="Z89" s="158"/>
      <c r="AA89" s="228">
        <f>S89+Z89</f>
        <v>0</v>
      </c>
      <c r="AB89" s="160"/>
      <c r="AC89" s="236">
        <f>S89+Z89+AB89</f>
        <v>0</v>
      </c>
    </row>
    <row r="90" spans="1:29" ht="22.25" customHeight="1" thickBot="1" x14ac:dyDescent="0.25">
      <c r="A90" s="221" t="str">
        <f>'MHE Quantities'!C76</f>
        <v>Trailer Heavy duty 3 and 4 axels (+10 Ton, flat bed)</v>
      </c>
      <c r="B90" s="222"/>
      <c r="C90" s="222"/>
      <c r="D90" s="222"/>
      <c r="E90" s="222"/>
      <c r="F90" s="222"/>
      <c r="G90" s="222"/>
      <c r="H90" s="222"/>
      <c r="I90" s="222"/>
      <c r="J90" s="222"/>
      <c r="K90" s="223"/>
      <c r="L90" s="222"/>
      <c r="M90" s="222"/>
      <c r="N90" s="222"/>
      <c r="O90" s="222"/>
      <c r="P90" s="222"/>
      <c r="Q90" s="223"/>
      <c r="R90" s="223"/>
      <c r="S90" s="223"/>
      <c r="T90" s="222"/>
      <c r="U90" s="222"/>
      <c r="V90" s="222"/>
      <c r="W90" s="222"/>
      <c r="X90" s="222"/>
      <c r="Y90" s="222"/>
      <c r="Z90" s="223"/>
      <c r="AA90" s="223"/>
      <c r="AB90" s="222"/>
      <c r="AC90" s="224"/>
    </row>
    <row r="91" spans="1:29" ht="21.65" customHeight="1" thickBot="1" x14ac:dyDescent="0.25">
      <c r="A91" s="242" t="s">
        <v>721</v>
      </c>
      <c r="B91" s="243"/>
      <c r="C91" s="243"/>
      <c r="D91" s="244"/>
      <c r="E91" s="243"/>
      <c r="F91" s="243"/>
      <c r="G91" s="245">
        <v>96</v>
      </c>
      <c r="H91" s="243"/>
      <c r="I91" s="244"/>
      <c r="J91" s="243"/>
      <c r="K91" s="243"/>
      <c r="L91" s="243"/>
      <c r="M91" s="243"/>
      <c r="N91" s="243"/>
      <c r="O91" s="243"/>
      <c r="P91" s="243"/>
      <c r="Q91" s="246">
        <f>K91+L91+M91+N91+O91+P91</f>
        <v>0</v>
      </c>
      <c r="R91" s="246">
        <f>Q91*15%</f>
        <v>0</v>
      </c>
      <c r="S91" s="247">
        <f>Q91+R91</f>
        <v>0</v>
      </c>
      <c r="T91" s="243"/>
      <c r="U91" s="243"/>
      <c r="V91" s="243"/>
      <c r="W91" s="243"/>
      <c r="X91" s="243"/>
      <c r="Y91" s="238">
        <f>IFERROR(Z91/Q91,0)</f>
        <v>0</v>
      </c>
      <c r="Z91" s="243"/>
      <c r="AA91" s="247">
        <f>S91+Z91</f>
        <v>0</v>
      </c>
      <c r="AB91" s="248"/>
      <c r="AC91" s="236">
        <f>S91+Z91+AB91</f>
        <v>0</v>
      </c>
    </row>
    <row r="92" spans="1:29" ht="14" hidden="1" x14ac:dyDescent="0.3">
      <c r="A92" s="77"/>
      <c r="B92" s="77"/>
      <c r="C92" s="77"/>
      <c r="D92" s="77"/>
      <c r="E92" s="77"/>
      <c r="F92" s="77"/>
      <c r="G92" s="77"/>
      <c r="H92" s="77"/>
      <c r="I92" s="77"/>
      <c r="J92" s="77"/>
      <c r="K92" s="74"/>
      <c r="L92" s="77"/>
      <c r="M92" s="77"/>
      <c r="N92" s="220"/>
      <c r="O92" s="220"/>
      <c r="P92" s="220"/>
      <c r="Q92" s="239"/>
      <c r="R92" s="239"/>
      <c r="S92" s="239"/>
      <c r="T92" s="220"/>
      <c r="U92" s="220"/>
      <c r="V92" s="240"/>
      <c r="W92" s="220"/>
      <c r="X92" s="220"/>
      <c r="Y92" s="220"/>
      <c r="Z92" s="239"/>
      <c r="AA92" s="239"/>
      <c r="AB92" s="220"/>
      <c r="AC92" s="220"/>
    </row>
    <row r="93" spans="1:29" ht="14" hidden="1" x14ac:dyDescent="0.3">
      <c r="A93" s="77"/>
      <c r="B93" s="77"/>
      <c r="C93" s="77"/>
      <c r="D93" s="77"/>
      <c r="E93" s="77"/>
      <c r="F93" s="77"/>
      <c r="G93" s="77"/>
      <c r="H93" s="77"/>
      <c r="I93" s="77"/>
      <c r="J93" s="77"/>
      <c r="K93" s="74"/>
      <c r="L93" s="77"/>
      <c r="M93" s="77"/>
      <c r="N93" s="220"/>
      <c r="O93" s="220"/>
      <c r="P93" s="220"/>
      <c r="Q93" s="239"/>
      <c r="R93" s="239"/>
      <c r="S93" s="239"/>
      <c r="T93" s="220"/>
      <c r="U93" s="220"/>
      <c r="V93" s="220"/>
      <c r="W93" s="220"/>
      <c r="X93" s="220"/>
      <c r="Y93" s="220"/>
      <c r="Z93" s="239"/>
      <c r="AA93" s="239"/>
      <c r="AB93" s="220"/>
      <c r="AC93" s="220"/>
    </row>
    <row r="94" spans="1:29" ht="14" hidden="1" x14ac:dyDescent="0.3">
      <c r="A94" s="77"/>
      <c r="B94" s="77"/>
      <c r="C94" s="77"/>
      <c r="D94" s="77"/>
      <c r="E94" s="77"/>
      <c r="F94" s="77"/>
      <c r="G94" s="77"/>
      <c r="H94" s="77"/>
      <c r="I94" s="77"/>
      <c r="J94" s="77"/>
      <c r="K94" s="74"/>
      <c r="L94" s="77"/>
      <c r="M94" s="77"/>
      <c r="N94" s="220"/>
      <c r="O94" s="220"/>
      <c r="P94" s="220"/>
      <c r="Q94" s="239"/>
      <c r="R94" s="239"/>
      <c r="S94" s="239"/>
      <c r="T94" s="220"/>
      <c r="U94" s="220"/>
      <c r="V94" s="220"/>
      <c r="W94" s="220"/>
      <c r="X94" s="220"/>
      <c r="Y94" s="220"/>
      <c r="Z94" s="239"/>
      <c r="AA94" s="239"/>
      <c r="AB94" s="220"/>
      <c r="AC94" s="220"/>
    </row>
    <row r="95" spans="1:29" ht="14" hidden="1" x14ac:dyDescent="0.3">
      <c r="A95" s="77"/>
      <c r="B95" s="77"/>
      <c r="C95" s="77"/>
      <c r="D95" s="77"/>
      <c r="E95" s="77"/>
      <c r="F95" s="77"/>
      <c r="G95" s="77"/>
      <c r="H95" s="77"/>
      <c r="I95" s="77"/>
      <c r="J95" s="77"/>
      <c r="K95" s="74"/>
      <c r="L95" s="77"/>
      <c r="M95" s="77"/>
      <c r="N95" s="220"/>
      <c r="O95" s="220"/>
      <c r="P95" s="220"/>
      <c r="Q95" s="239"/>
      <c r="R95" s="239"/>
      <c r="S95" s="239"/>
      <c r="T95" s="220"/>
      <c r="U95" s="220"/>
      <c r="V95" s="220"/>
      <c r="W95" s="220"/>
      <c r="X95" s="220"/>
      <c r="Y95" s="220"/>
      <c r="Z95" s="239"/>
      <c r="AA95" s="239"/>
      <c r="AB95" s="220"/>
      <c r="AC95" s="220"/>
    </row>
    <row r="96" spans="1:29" ht="14" hidden="1" x14ac:dyDescent="0.3">
      <c r="A96" s="77"/>
      <c r="B96" s="77"/>
      <c r="C96" s="77"/>
      <c r="D96" s="77"/>
      <c r="E96" s="77"/>
      <c r="F96" s="77"/>
      <c r="G96" s="77"/>
      <c r="H96" s="77"/>
      <c r="I96" s="77"/>
      <c r="J96" s="77"/>
      <c r="K96" s="74"/>
      <c r="L96" s="77"/>
      <c r="M96" s="77"/>
      <c r="N96" s="220"/>
      <c r="O96" s="220"/>
      <c r="P96" s="220"/>
      <c r="Q96" s="239"/>
      <c r="R96" s="239"/>
      <c r="S96" s="239"/>
      <c r="T96" s="220"/>
      <c r="U96" s="220"/>
      <c r="V96" s="220"/>
      <c r="W96" s="220"/>
      <c r="X96" s="220"/>
      <c r="Y96" s="220"/>
      <c r="Z96" s="239"/>
      <c r="AA96" s="239"/>
      <c r="AB96" s="220"/>
      <c r="AC96" s="220"/>
    </row>
    <row r="97" spans="1:29" ht="14" hidden="1" x14ac:dyDescent="0.3">
      <c r="A97" s="77"/>
      <c r="B97" s="77"/>
      <c r="C97" s="77"/>
      <c r="D97" s="77"/>
      <c r="E97" s="77"/>
      <c r="F97" s="77"/>
      <c r="G97" s="77"/>
      <c r="H97" s="77"/>
      <c r="I97" s="77"/>
      <c r="J97" s="77"/>
      <c r="K97" s="74"/>
      <c r="L97" s="77"/>
      <c r="M97" s="77"/>
      <c r="N97" s="220"/>
      <c r="O97" s="220"/>
      <c r="P97" s="220"/>
      <c r="Q97" s="239"/>
      <c r="R97" s="239"/>
      <c r="S97" s="239"/>
      <c r="T97" s="220"/>
      <c r="U97" s="220"/>
      <c r="V97" s="220"/>
      <c r="W97" s="220"/>
      <c r="X97" s="220"/>
      <c r="Y97" s="220"/>
      <c r="Z97" s="239"/>
      <c r="AA97" s="239"/>
      <c r="AB97" s="220"/>
      <c r="AC97" s="220"/>
    </row>
    <row r="98" spans="1:29" ht="14" hidden="1" x14ac:dyDescent="0.3">
      <c r="A98" s="77"/>
      <c r="B98" s="77"/>
      <c r="C98" s="77"/>
      <c r="D98" s="77"/>
      <c r="E98" s="77"/>
      <c r="F98" s="77"/>
      <c r="G98" s="77"/>
      <c r="H98" s="77"/>
      <c r="I98" s="77"/>
      <c r="J98" s="77"/>
      <c r="K98" s="74"/>
      <c r="L98" s="77"/>
      <c r="M98" s="77"/>
      <c r="N98" s="220"/>
      <c r="O98" s="220"/>
      <c r="P98" s="220"/>
      <c r="Q98" s="239"/>
      <c r="R98" s="239"/>
      <c r="S98" s="239"/>
      <c r="T98" s="220"/>
      <c r="U98" s="220"/>
      <c r="V98" s="220"/>
      <c r="W98" s="220"/>
      <c r="X98" s="220"/>
      <c r="Y98" s="220"/>
      <c r="Z98" s="239"/>
      <c r="AA98" s="239"/>
      <c r="AB98" s="220"/>
      <c r="AC98" s="220"/>
    </row>
    <row r="99" spans="1:29" ht="14" hidden="1" x14ac:dyDescent="0.3">
      <c r="A99" s="77"/>
      <c r="B99" s="77"/>
      <c r="C99" s="77"/>
      <c r="D99" s="77"/>
      <c r="E99" s="77"/>
      <c r="F99" s="77"/>
      <c r="G99" s="77"/>
      <c r="H99" s="77"/>
      <c r="I99" s="77"/>
      <c r="J99" s="77"/>
      <c r="K99" s="74"/>
      <c r="L99" s="77"/>
      <c r="M99" s="77"/>
      <c r="N99" s="220"/>
      <c r="O99" s="220"/>
      <c r="P99" s="220"/>
      <c r="Q99" s="239"/>
      <c r="R99" s="239"/>
      <c r="S99" s="239"/>
      <c r="T99" s="220"/>
      <c r="U99" s="220"/>
      <c r="V99" s="220"/>
      <c r="W99" s="220"/>
      <c r="X99" s="220"/>
      <c r="Y99" s="220"/>
      <c r="Z99" s="239"/>
      <c r="AA99" s="239"/>
      <c r="AB99" s="220"/>
      <c r="AC99" s="220"/>
    </row>
    <row r="100" spans="1:29" ht="14" hidden="1" x14ac:dyDescent="0.3">
      <c r="A100" s="77"/>
      <c r="B100" s="77"/>
      <c r="C100" s="77"/>
      <c r="D100" s="77"/>
      <c r="E100" s="77"/>
      <c r="F100" s="77"/>
      <c r="G100" s="77"/>
      <c r="H100" s="77"/>
      <c r="I100" s="77"/>
      <c r="J100" s="77"/>
      <c r="K100" s="74"/>
      <c r="L100" s="77"/>
      <c r="M100" s="77"/>
      <c r="N100" s="220"/>
      <c r="O100" s="220"/>
      <c r="P100" s="220"/>
      <c r="Q100" s="239"/>
      <c r="R100" s="239"/>
      <c r="S100" s="239"/>
      <c r="T100" s="220"/>
      <c r="U100" s="220"/>
      <c r="V100" s="220"/>
      <c r="W100" s="220"/>
      <c r="X100" s="220"/>
      <c r="Y100" s="220"/>
      <c r="Z100" s="239"/>
      <c r="AA100" s="239"/>
      <c r="AB100" s="220"/>
      <c r="AC100" s="220"/>
    </row>
    <row r="101" spans="1:29" hidden="1" x14ac:dyDescent="0.2">
      <c r="A101" s="220"/>
      <c r="B101" s="220"/>
      <c r="C101" s="220"/>
      <c r="D101" s="220"/>
      <c r="E101" s="220"/>
      <c r="F101" s="220"/>
      <c r="G101" s="220"/>
      <c r="H101" s="220"/>
      <c r="I101" s="220"/>
      <c r="J101" s="220"/>
      <c r="K101" s="239"/>
      <c r="L101" s="220"/>
      <c r="M101" s="220"/>
      <c r="N101" s="220"/>
      <c r="O101" s="220"/>
      <c r="P101" s="220"/>
      <c r="Q101" s="239"/>
      <c r="R101" s="239"/>
      <c r="S101" s="239"/>
      <c r="T101" s="220"/>
      <c r="U101" s="220"/>
      <c r="V101" s="220"/>
      <c r="W101" s="220"/>
      <c r="X101" s="220"/>
      <c r="Y101" s="220"/>
      <c r="Z101" s="239"/>
      <c r="AA101" s="239"/>
      <c r="AB101" s="220"/>
      <c r="AC101" s="220"/>
    </row>
    <row r="102" spans="1:29" hidden="1" x14ac:dyDescent="0.2">
      <c r="A102" s="220"/>
      <c r="B102" s="220"/>
      <c r="C102" s="220"/>
      <c r="D102" s="220"/>
      <c r="E102" s="220"/>
      <c r="F102" s="220"/>
      <c r="G102" s="220"/>
      <c r="H102" s="220"/>
      <c r="I102" s="220"/>
      <c r="J102" s="220"/>
      <c r="K102" s="239"/>
      <c r="L102" s="220"/>
      <c r="M102" s="220"/>
      <c r="N102" s="220"/>
      <c r="O102" s="220"/>
      <c r="P102" s="220"/>
      <c r="Q102" s="239"/>
      <c r="R102" s="239"/>
      <c r="S102" s="239"/>
      <c r="T102" s="220"/>
      <c r="U102" s="220"/>
      <c r="V102" s="220"/>
      <c r="W102" s="220"/>
      <c r="X102" s="220"/>
      <c r="Y102" s="220"/>
      <c r="Z102" s="239"/>
      <c r="AA102" s="239"/>
      <c r="AB102" s="220"/>
      <c r="AC102" s="220"/>
    </row>
    <row r="103" spans="1:29" hidden="1" x14ac:dyDescent="0.2">
      <c r="A103" s="220"/>
      <c r="B103" s="220"/>
      <c r="C103" s="220"/>
      <c r="D103" s="220"/>
      <c r="E103" s="220"/>
      <c r="F103" s="220"/>
      <c r="G103" s="220"/>
      <c r="H103" s="220"/>
      <c r="I103" s="220"/>
      <c r="J103" s="220"/>
      <c r="K103" s="239"/>
      <c r="L103" s="220"/>
      <c r="M103" s="220"/>
      <c r="N103" s="220"/>
      <c r="O103" s="220"/>
      <c r="P103" s="220"/>
      <c r="Q103" s="239"/>
      <c r="R103" s="239"/>
      <c r="S103" s="239"/>
      <c r="T103" s="220"/>
      <c r="U103" s="220"/>
      <c r="V103" s="220"/>
      <c r="W103" s="220"/>
      <c r="X103" s="220"/>
      <c r="Y103" s="220"/>
      <c r="Z103" s="239"/>
      <c r="AA103" s="239"/>
      <c r="AB103" s="220"/>
      <c r="AC103" s="220"/>
    </row>
    <row r="104" spans="1:29" hidden="1" x14ac:dyDescent="0.2">
      <c r="A104" s="220"/>
      <c r="B104" s="220"/>
      <c r="C104" s="220"/>
      <c r="D104" s="220"/>
      <c r="E104" s="220"/>
      <c r="F104" s="220"/>
      <c r="G104" s="220"/>
      <c r="H104" s="220"/>
      <c r="I104" s="220"/>
      <c r="J104" s="220"/>
      <c r="K104" s="239"/>
      <c r="L104" s="220"/>
      <c r="M104" s="220"/>
      <c r="N104" s="220"/>
      <c r="O104" s="220"/>
      <c r="P104" s="220"/>
      <c r="Q104" s="239"/>
      <c r="R104" s="239"/>
      <c r="S104" s="239"/>
      <c r="T104" s="220"/>
      <c r="U104" s="220"/>
      <c r="V104" s="220"/>
      <c r="W104" s="220"/>
      <c r="X104" s="220"/>
      <c r="Y104" s="220"/>
      <c r="Z104" s="239"/>
      <c r="AA104" s="239"/>
      <c r="AB104" s="220"/>
      <c r="AC104" s="220"/>
    </row>
    <row r="105" spans="1:29" hidden="1" x14ac:dyDescent="0.2">
      <c r="A105" s="220"/>
      <c r="B105" s="220"/>
      <c r="C105" s="220"/>
      <c r="D105" s="220"/>
      <c r="E105" s="220"/>
      <c r="F105" s="220"/>
      <c r="G105" s="220"/>
      <c r="H105" s="220"/>
      <c r="I105" s="220"/>
      <c r="J105" s="220"/>
      <c r="K105" s="239"/>
      <c r="L105" s="220"/>
      <c r="M105" s="220"/>
      <c r="N105" s="220"/>
      <c r="O105" s="220"/>
      <c r="P105" s="220"/>
      <c r="Q105" s="239"/>
      <c r="R105" s="239"/>
      <c r="S105" s="239"/>
      <c r="T105" s="220"/>
      <c r="U105" s="220"/>
      <c r="V105" s="220"/>
      <c r="W105" s="220"/>
      <c r="X105" s="220"/>
      <c r="Y105" s="220"/>
      <c r="Z105" s="239"/>
      <c r="AA105" s="239"/>
      <c r="AB105" s="220"/>
      <c r="AC105" s="220"/>
    </row>
    <row r="106" spans="1:29" hidden="1" x14ac:dyDescent="0.2">
      <c r="A106" s="220"/>
      <c r="B106" s="220"/>
      <c r="C106" s="220"/>
      <c r="D106" s="220"/>
      <c r="E106" s="220"/>
      <c r="F106" s="220"/>
      <c r="G106" s="220"/>
      <c r="H106" s="220"/>
      <c r="I106" s="220"/>
      <c r="J106" s="220"/>
      <c r="K106" s="239"/>
      <c r="L106" s="220"/>
      <c r="M106" s="220"/>
      <c r="N106" s="220"/>
      <c r="O106" s="220"/>
      <c r="P106" s="220"/>
      <c r="Q106" s="239"/>
      <c r="R106" s="239"/>
      <c r="S106" s="239"/>
      <c r="T106" s="220"/>
      <c r="U106" s="220"/>
      <c r="V106" s="220"/>
      <c r="W106" s="220"/>
      <c r="X106" s="220"/>
      <c r="Y106" s="220"/>
      <c r="Z106" s="239"/>
      <c r="AA106" s="239"/>
      <c r="AB106" s="220"/>
      <c r="AC106" s="220"/>
    </row>
    <row r="107" spans="1:29" hidden="1" x14ac:dyDescent="0.2">
      <c r="A107" s="220"/>
      <c r="B107" s="220"/>
      <c r="C107" s="220"/>
      <c r="D107" s="220"/>
      <c r="E107" s="220"/>
      <c r="F107" s="220"/>
      <c r="G107" s="220"/>
      <c r="H107" s="220"/>
      <c r="I107" s="220"/>
      <c r="J107" s="220"/>
      <c r="K107" s="239"/>
      <c r="L107" s="220"/>
      <c r="M107" s="220"/>
      <c r="N107" s="220"/>
      <c r="O107" s="220"/>
      <c r="P107" s="220"/>
      <c r="Q107" s="239"/>
      <c r="R107" s="239"/>
      <c r="S107" s="239"/>
      <c r="T107" s="220"/>
      <c r="U107" s="220"/>
      <c r="V107" s="220"/>
      <c r="W107" s="220"/>
      <c r="X107" s="220"/>
      <c r="Y107" s="220"/>
      <c r="Z107" s="239"/>
      <c r="AA107" s="239"/>
      <c r="AB107" s="220"/>
      <c r="AC107" s="220"/>
    </row>
    <row r="108" spans="1:29" hidden="1" x14ac:dyDescent="0.2">
      <c r="A108" s="220"/>
      <c r="B108" s="220"/>
      <c r="C108" s="220"/>
      <c r="D108" s="220"/>
      <c r="E108" s="220"/>
      <c r="F108" s="220"/>
      <c r="G108" s="220"/>
      <c r="H108" s="220"/>
      <c r="I108" s="220"/>
      <c r="J108" s="220"/>
      <c r="K108" s="239"/>
      <c r="L108" s="220"/>
      <c r="M108" s="220"/>
      <c r="N108" s="220"/>
      <c r="O108" s="220"/>
      <c r="P108" s="220"/>
      <c r="Q108" s="239"/>
      <c r="R108" s="239"/>
      <c r="S108" s="239"/>
      <c r="T108" s="220"/>
      <c r="U108" s="220"/>
      <c r="V108" s="220"/>
      <c r="W108" s="220"/>
      <c r="X108" s="220"/>
      <c r="Y108" s="220"/>
      <c r="Z108" s="239"/>
      <c r="AA108" s="239"/>
      <c r="AB108" s="220"/>
      <c r="AC108" s="220"/>
    </row>
    <row r="109" spans="1:29" hidden="1" x14ac:dyDescent="0.2">
      <c r="A109" s="220"/>
      <c r="B109" s="220"/>
      <c r="C109" s="220"/>
      <c r="D109" s="220"/>
      <c r="E109" s="220"/>
      <c r="F109" s="220"/>
      <c r="G109" s="220"/>
      <c r="H109" s="220"/>
      <c r="I109" s="220"/>
      <c r="J109" s="220"/>
      <c r="K109" s="239"/>
      <c r="L109" s="220"/>
      <c r="M109" s="220"/>
      <c r="N109" s="220"/>
      <c r="O109" s="220"/>
      <c r="P109" s="220"/>
      <c r="Q109" s="239"/>
      <c r="R109" s="239"/>
      <c r="S109" s="239"/>
      <c r="T109" s="220"/>
      <c r="U109" s="220"/>
      <c r="V109" s="220"/>
      <c r="W109" s="220"/>
      <c r="X109" s="220"/>
      <c r="Y109" s="220"/>
      <c r="Z109" s="239"/>
      <c r="AA109" s="239"/>
      <c r="AB109" s="220"/>
      <c r="AC109" s="220"/>
    </row>
    <row r="110" spans="1:29" hidden="1" x14ac:dyDescent="0.2">
      <c r="A110" s="220"/>
      <c r="B110" s="220"/>
      <c r="C110" s="220"/>
      <c r="D110" s="220"/>
      <c r="E110" s="220"/>
      <c r="F110" s="220"/>
      <c r="G110" s="220"/>
      <c r="H110" s="220"/>
      <c r="I110" s="220"/>
      <c r="J110" s="220"/>
      <c r="K110" s="239"/>
      <c r="L110" s="220"/>
      <c r="M110" s="220"/>
      <c r="N110" s="220"/>
      <c r="O110" s="220"/>
      <c r="P110" s="220"/>
      <c r="Q110" s="239"/>
      <c r="R110" s="239"/>
      <c r="S110" s="239"/>
      <c r="T110" s="220"/>
      <c r="U110" s="220"/>
      <c r="V110" s="220"/>
      <c r="W110" s="220"/>
      <c r="X110" s="220"/>
      <c r="Y110" s="220"/>
      <c r="Z110" s="239"/>
      <c r="AA110" s="239"/>
      <c r="AB110" s="220"/>
      <c r="AC110" s="220"/>
    </row>
    <row r="111" spans="1:29" hidden="1" x14ac:dyDescent="0.2">
      <c r="A111" s="220"/>
      <c r="B111" s="220"/>
      <c r="C111" s="220"/>
      <c r="D111" s="220"/>
      <c r="E111" s="220"/>
      <c r="F111" s="220"/>
      <c r="G111" s="220"/>
      <c r="H111" s="220"/>
      <c r="I111" s="220"/>
      <c r="J111" s="220"/>
      <c r="K111" s="239"/>
      <c r="L111" s="220"/>
      <c r="M111" s="220"/>
      <c r="N111" s="220"/>
      <c r="O111" s="220"/>
      <c r="P111" s="220"/>
      <c r="Q111" s="239"/>
      <c r="R111" s="239"/>
      <c r="S111" s="239"/>
      <c r="T111" s="220"/>
      <c r="U111" s="220"/>
      <c r="V111" s="220"/>
      <c r="W111" s="220"/>
      <c r="X111" s="220"/>
      <c r="Y111" s="220"/>
      <c r="Z111" s="239"/>
      <c r="AA111" s="239"/>
      <c r="AB111" s="220"/>
      <c r="AC111" s="220"/>
    </row>
    <row r="112" spans="1:29" hidden="1" x14ac:dyDescent="0.2">
      <c r="A112" s="220"/>
      <c r="B112" s="220"/>
      <c r="C112" s="220"/>
      <c r="D112" s="220"/>
      <c r="E112" s="220"/>
      <c r="F112" s="220"/>
      <c r="G112" s="220"/>
      <c r="H112" s="220"/>
      <c r="I112" s="220"/>
      <c r="J112" s="220"/>
      <c r="K112" s="239"/>
      <c r="L112" s="220"/>
      <c r="M112" s="220"/>
      <c r="N112" s="220"/>
      <c r="O112" s="220"/>
      <c r="P112" s="220"/>
      <c r="Q112" s="239"/>
      <c r="R112" s="239"/>
      <c r="S112" s="239"/>
      <c r="T112" s="220"/>
      <c r="U112" s="220"/>
      <c r="V112" s="220"/>
      <c r="W112" s="220"/>
      <c r="X112" s="220"/>
      <c r="Y112" s="220"/>
      <c r="Z112" s="239"/>
      <c r="AA112" s="239"/>
      <c r="AB112" s="220"/>
      <c r="AC112" s="220"/>
    </row>
    <row r="113" spans="1:29" hidden="1" x14ac:dyDescent="0.2">
      <c r="A113" s="220"/>
      <c r="B113" s="220"/>
      <c r="C113" s="220"/>
      <c r="D113" s="220"/>
      <c r="E113" s="220"/>
      <c r="F113" s="220"/>
      <c r="G113" s="220"/>
      <c r="H113" s="220"/>
      <c r="I113" s="220"/>
      <c r="J113" s="220"/>
      <c r="K113" s="239"/>
      <c r="L113" s="220"/>
      <c r="M113" s="220"/>
      <c r="N113" s="220"/>
      <c r="O113" s="220"/>
      <c r="P113" s="220"/>
      <c r="Q113" s="239"/>
      <c r="R113" s="239"/>
      <c r="S113" s="239"/>
      <c r="T113" s="220"/>
      <c r="U113" s="220"/>
      <c r="V113" s="220"/>
      <c r="W113" s="220"/>
      <c r="X113" s="220"/>
      <c r="Y113" s="220"/>
      <c r="Z113" s="239"/>
      <c r="AA113" s="239"/>
      <c r="AB113" s="220"/>
      <c r="AC113" s="220"/>
    </row>
    <row r="114" spans="1:29" hidden="1" x14ac:dyDescent="0.2">
      <c r="A114" s="220"/>
      <c r="B114" s="220"/>
      <c r="C114" s="220"/>
      <c r="D114" s="220"/>
      <c r="E114" s="220"/>
      <c r="F114" s="220"/>
      <c r="G114" s="220"/>
      <c r="H114" s="220"/>
      <c r="I114" s="220"/>
      <c r="J114" s="220"/>
      <c r="K114" s="239"/>
      <c r="L114" s="220"/>
      <c r="M114" s="220"/>
      <c r="N114" s="220"/>
      <c r="O114" s="220"/>
      <c r="P114" s="220"/>
      <c r="Q114" s="239"/>
      <c r="R114" s="239"/>
      <c r="S114" s="239"/>
      <c r="T114" s="220"/>
      <c r="U114" s="220"/>
      <c r="V114" s="220"/>
      <c r="W114" s="220"/>
      <c r="X114" s="220"/>
      <c r="Y114" s="220"/>
      <c r="Z114" s="239"/>
      <c r="AA114" s="239"/>
      <c r="AB114" s="220"/>
      <c r="AC114" s="220"/>
    </row>
    <row r="115" spans="1:29" hidden="1" x14ac:dyDescent="0.2">
      <c r="A115" s="220"/>
      <c r="B115" s="220"/>
      <c r="C115" s="220"/>
      <c r="D115" s="220"/>
      <c r="E115" s="220"/>
      <c r="F115" s="220"/>
      <c r="G115" s="220"/>
      <c r="H115" s="220"/>
      <c r="I115" s="220"/>
      <c r="J115" s="220"/>
      <c r="K115" s="239"/>
      <c r="L115" s="220"/>
      <c r="M115" s="220"/>
      <c r="N115" s="220"/>
      <c r="O115" s="220"/>
      <c r="P115" s="220"/>
      <c r="Q115" s="239"/>
      <c r="R115" s="239"/>
      <c r="S115" s="239"/>
      <c r="T115" s="220"/>
      <c r="U115" s="220"/>
      <c r="V115" s="220"/>
      <c r="W115" s="220"/>
      <c r="X115" s="220"/>
      <c r="Y115" s="220"/>
      <c r="Z115" s="239"/>
      <c r="AA115" s="239"/>
      <c r="AB115" s="220"/>
      <c r="AC115" s="220"/>
    </row>
    <row r="116" spans="1:29" hidden="1" x14ac:dyDescent="0.2">
      <c r="A116" s="220"/>
      <c r="B116" s="220"/>
      <c r="C116" s="220"/>
      <c r="D116" s="220"/>
      <c r="E116" s="220"/>
      <c r="F116" s="220"/>
      <c r="G116" s="220"/>
      <c r="H116" s="220"/>
      <c r="I116" s="220"/>
      <c r="J116" s="220"/>
      <c r="K116" s="239"/>
      <c r="L116" s="220"/>
      <c r="M116" s="220"/>
      <c r="N116" s="220"/>
      <c r="O116" s="220"/>
      <c r="P116" s="220"/>
      <c r="Q116" s="239"/>
      <c r="R116" s="239"/>
      <c r="S116" s="239"/>
      <c r="T116" s="220"/>
      <c r="U116" s="220"/>
      <c r="V116" s="220"/>
      <c r="W116" s="220"/>
      <c r="X116" s="220"/>
      <c r="Y116" s="220"/>
      <c r="Z116" s="239"/>
      <c r="AA116" s="239"/>
      <c r="AB116" s="220"/>
      <c r="AC116" s="220"/>
    </row>
    <row r="117" spans="1:29" x14ac:dyDescent="0.2"/>
    <row r="118" spans="1:29" x14ac:dyDescent="0.2"/>
    <row r="119" spans="1:29" x14ac:dyDescent="0.2"/>
    <row r="120" spans="1:29" x14ac:dyDescent="0.2"/>
    <row r="121" spans="1:29" x14ac:dyDescent="0.2"/>
    <row r="122" spans="1:29" x14ac:dyDescent="0.2"/>
    <row r="123" spans="1:29" x14ac:dyDescent="0.2"/>
    <row r="124" spans="1:29" x14ac:dyDescent="0.2"/>
    <row r="125" spans="1:29" x14ac:dyDescent="0.2"/>
    <row r="126" spans="1:29" x14ac:dyDescent="0.2"/>
    <row r="127" spans="1:29" x14ac:dyDescent="0.2"/>
    <row r="128" spans="1:29"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8" x14ac:dyDescent="0.2"/>
    <row r="209" x14ac:dyDescent="0.2"/>
  </sheetData>
  <sheetProtection algorithmName="SHA-512" hashValue="gNgHHAO9o6jejMd9/Tr9va6VvQZG7Jzq9aTYsEeRXgSDz7sGeJp3ureZdIZmFoL0Xyu4x4p7cZuCRysc929Tfw==" saltValue="SAwPHeaqIIYn8nm/Uc5pQQ==" spinCount="100000" sheet="1" objects="1" scenarios="1"/>
  <mergeCells count="22">
    <mergeCell ref="B8:J8"/>
    <mergeCell ref="AB67:AB73"/>
    <mergeCell ref="AB75:AB81"/>
    <mergeCell ref="K8:P8"/>
    <mergeCell ref="Q8:S8"/>
    <mergeCell ref="T8:Y8"/>
    <mergeCell ref="AB59:AB65"/>
    <mergeCell ref="AB11:AB17"/>
    <mergeCell ref="AB19:AB25"/>
    <mergeCell ref="AB27:AB33"/>
    <mergeCell ref="AB35:AB41"/>
    <mergeCell ref="AB43:AB49"/>
    <mergeCell ref="AB51:AB57"/>
    <mergeCell ref="AC51:AC57"/>
    <mergeCell ref="AC59:AC65"/>
    <mergeCell ref="AC67:AC73"/>
    <mergeCell ref="AC75:AC81"/>
    <mergeCell ref="AC11:AC17"/>
    <mergeCell ref="AC19:AC25"/>
    <mergeCell ref="AC27:AC33"/>
    <mergeCell ref="AC35:AC41"/>
    <mergeCell ref="AC43:AC49"/>
  </mergeCells>
  <dataValidations count="1">
    <dataValidation type="decimal" allowBlank="1" showInputMessage="1" showErrorMessage="1" sqref="Q51:Q57 Q27:Q33 Q35:Q41 Q19:Q25 Q11:Q17 Q67:Q73 Q75:Q81 Q43:Q49 Q59:Q65 Q83 Q85 Q87 Q89 Q91" xr:uid="{00000000-0002-0000-0500-000000000000}">
      <formula1>0</formula1>
      <formula2>2000000</formula2>
    </dataValidation>
  </dataValidations>
  <hyperlinks>
    <hyperlink ref="G5" location="Instructions!A1" display="Instructions" xr:uid="{1DA90A6A-FA82-4F06-BB80-94320820CDE9}"/>
  </hyperlinks>
  <pageMargins left="0.7" right="0.7" top="0.75" bottom="0.75" header="0.3" footer="0.3"/>
  <pageSetup orientation="portrait" verticalDpi="0" r:id="rId1"/>
  <ignoredErrors>
    <ignoredError sqref="Y11:Y17 R11 R12:R17 R19:S73 Q11:Q17 Q18 AC11:AC73 Y19:Y73 R74:S81 Q74:Q81 AC74:AC81 Y74:Y81 R82:S91 Q82:Q91 AC82:AC91 Y82:Y91 Q20:Q73"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B1:E96"/>
  <sheetViews>
    <sheetView showGridLines="0" zoomScale="90" zoomScaleNormal="90" workbookViewId="0">
      <selection activeCell="E3" sqref="E3"/>
    </sheetView>
  </sheetViews>
  <sheetFormatPr defaultColWidth="8.90625" defaultRowHeight="14" x14ac:dyDescent="0.3"/>
  <cols>
    <col min="1" max="1" width="4.453125" style="69" customWidth="1"/>
    <col min="2" max="2" width="47.453125" style="69" customWidth="1"/>
    <col min="3" max="3" width="30.81640625" style="69" customWidth="1"/>
    <col min="4" max="4" width="31.1796875" style="69" customWidth="1"/>
    <col min="5" max="5" width="35.08984375" style="69" customWidth="1"/>
    <col min="6" max="16384" width="8.90625" style="69"/>
  </cols>
  <sheetData>
    <row r="1" spans="2:5" ht="14.5" thickBot="1" x14ac:dyDescent="0.35"/>
    <row r="2" spans="2:5" ht="20.5" thickBot="1" x14ac:dyDescent="0.35">
      <c r="B2" s="292" t="s">
        <v>795</v>
      </c>
      <c r="C2" s="292"/>
      <c r="D2" s="293"/>
      <c r="E2" s="163" t="s">
        <v>764</v>
      </c>
    </row>
    <row r="3" spans="2:5" ht="14.5" thickBot="1" x14ac:dyDescent="0.35">
      <c r="E3" s="164" t="s">
        <v>765</v>
      </c>
    </row>
    <row r="4" spans="2:5" ht="20" x14ac:dyDescent="0.3">
      <c r="B4" s="168"/>
      <c r="C4" s="168"/>
      <c r="D4" s="168"/>
      <c r="E4" s="168"/>
    </row>
    <row r="5" spans="2:5" ht="20" x14ac:dyDescent="0.3">
      <c r="B5" s="165" t="str">
        <f>Instructions!B6</f>
        <v xml:space="preserve">ANNEXURE D: PRICING SCHEDULE </v>
      </c>
    </row>
    <row r="6" spans="2:5" ht="20" x14ac:dyDescent="0.3">
      <c r="B6" s="165" t="str">
        <f>Instructions!B7</f>
        <v>RFP: TCC/2023/08/0001/40193/RFP</v>
      </c>
    </row>
    <row r="7" spans="2:5" ht="22.25" customHeight="1" thickBot="1" x14ac:dyDescent="0.35">
      <c r="B7" s="79"/>
    </row>
    <row r="8" spans="2:5" ht="21" customHeight="1" thickBot="1" x14ac:dyDescent="0.35">
      <c r="B8" s="99" t="s">
        <v>729</v>
      </c>
      <c r="C8" s="294" t="s">
        <v>728</v>
      </c>
      <c r="D8" s="295"/>
      <c r="E8" s="296"/>
    </row>
    <row r="9" spans="2:5" ht="36" customHeight="1" thickBot="1" x14ac:dyDescent="0.35">
      <c r="B9" s="87" t="s">
        <v>0</v>
      </c>
      <c r="C9" s="88" t="s">
        <v>726</v>
      </c>
      <c r="D9" s="88" t="s">
        <v>727</v>
      </c>
      <c r="E9" s="89" t="s">
        <v>799</v>
      </c>
    </row>
    <row r="10" spans="2:5" ht="23.4" customHeight="1" thickBot="1" x14ac:dyDescent="0.35">
      <c r="B10" s="169" t="str">
        <f>'MHE Quantities'!C62</f>
        <v>Forklift &lt;= 3.5 Ton</v>
      </c>
      <c r="C10" s="170"/>
      <c r="D10" s="170"/>
      <c r="E10" s="171"/>
    </row>
    <row r="11" spans="2:5" x14ac:dyDescent="0.3">
      <c r="B11" s="13" t="s">
        <v>6</v>
      </c>
      <c r="C11" s="271">
        <f>(('Pricing and Delivery Schedule'!Q11*'MHE Quantities'!$D$12)+('Pricing and Delivery Schedule'!Q12*'MHE Quantities'!$E$12)+('Pricing and Delivery Schedule'!Q13*'MHE Quantities'!$F$12)+('Pricing and Delivery Schedule'!Q14*'MHE Quantities'!$G$12)+('Pricing and Delivery Schedule'!Q15*'MHE Quantities'!$H$12)+('Pricing and Delivery Schedule'!Q16*'MHE Quantities'!$I$12)+('Pricing and Delivery Schedule'!Q17*'MHE Quantities'!$J$12))*'MHE Quantities'!$B$12</f>
        <v>0</v>
      </c>
      <c r="D11" s="271">
        <f>(('Pricing and Delivery Schedule'!Z11*'MHE Quantities'!$D$12)+('Pricing and Delivery Schedule'!Z12*'MHE Quantities'!$E$12)+('Pricing and Delivery Schedule'!Z13*'MHE Quantities'!$F$12)+('Pricing and Delivery Schedule'!Z14*'MHE Quantities'!$G$12)+('Pricing and Delivery Schedule'!Z15*'MHE Quantities'!$H$12)+('Pricing and Delivery Schedule'!Z16*'MHE Quantities'!$I$12)+('Pricing and Delivery Schedule'!Z17*'MHE Quantities'!$J$12))*'MHE Quantities'!$K$12</f>
        <v>0</v>
      </c>
      <c r="E11" s="274">
        <f>('Pricing and Delivery Schedule'!AB11*'MHE Quantities'!$L$12)</f>
        <v>0</v>
      </c>
    </row>
    <row r="12" spans="2:5" x14ac:dyDescent="0.3">
      <c r="B12" s="13" t="s">
        <v>7</v>
      </c>
      <c r="C12" s="272"/>
      <c r="D12" s="272"/>
      <c r="E12" s="275"/>
    </row>
    <row r="13" spans="2:5" x14ac:dyDescent="0.3">
      <c r="B13" s="20" t="s">
        <v>46</v>
      </c>
      <c r="C13" s="272"/>
      <c r="D13" s="272"/>
      <c r="E13" s="275"/>
    </row>
    <row r="14" spans="2:5" ht="14.5" thickBot="1" x14ac:dyDescent="0.35">
      <c r="B14" s="14" t="s">
        <v>8</v>
      </c>
      <c r="C14" s="272"/>
      <c r="D14" s="272"/>
      <c r="E14" s="275"/>
    </row>
    <row r="15" spans="2:5" ht="14.5" thickBot="1" x14ac:dyDescent="0.35">
      <c r="B15" s="14" t="s">
        <v>48</v>
      </c>
      <c r="C15" s="272"/>
      <c r="D15" s="272"/>
      <c r="E15" s="275"/>
    </row>
    <row r="16" spans="2:5" ht="14.5" thickBot="1" x14ac:dyDescent="0.35">
      <c r="B16" s="14" t="s">
        <v>49</v>
      </c>
      <c r="C16" s="272"/>
      <c r="D16" s="272"/>
      <c r="E16" s="275"/>
    </row>
    <row r="17" spans="2:5" ht="14.5" thickBot="1" x14ac:dyDescent="0.35">
      <c r="B17" s="14" t="s">
        <v>50</v>
      </c>
      <c r="C17" s="273"/>
      <c r="D17" s="273"/>
      <c r="E17" s="276"/>
    </row>
    <row r="18" spans="2:5" ht="23.4" customHeight="1" thickBot="1" x14ac:dyDescent="0.35">
      <c r="B18" s="169" t="str">
        <f>'MHE Quantities'!C63</f>
        <v>Forklift &gt;3.5 Ton &lt;= 7 Ton</v>
      </c>
      <c r="C18" s="170"/>
      <c r="D18" s="170"/>
      <c r="E18" s="171"/>
    </row>
    <row r="19" spans="2:5" x14ac:dyDescent="0.3">
      <c r="B19" s="13" t="s">
        <v>6</v>
      </c>
      <c r="C19" s="271">
        <f>(('Pricing and Delivery Schedule'!Q19*'MHE Quantities'!$D$13)+('Pricing and Delivery Schedule'!Q20*'MHE Quantities'!$E$13)+('Pricing and Delivery Schedule'!Q21*'MHE Quantities'!$F$13)+('Pricing and Delivery Schedule'!Q22*'MHE Quantities'!$G$13)+('Pricing and Delivery Schedule'!Q23*'MHE Quantities'!$H$13)+('Pricing and Delivery Schedule'!Q24*'MHE Quantities'!$I$13)+('Pricing and Delivery Schedule'!Q25*'MHE Quantities'!$J$13))*'MHE Quantities'!$B$13</f>
        <v>0</v>
      </c>
      <c r="D19" s="297">
        <f>(('Pricing and Delivery Schedule'!Z19*'MHE Quantities'!$D$13)+('Pricing and Delivery Schedule'!Z20*'MHE Quantities'!$E$13)+('Pricing and Delivery Schedule'!Z21*'MHE Quantities'!$F$13)+('Pricing and Delivery Schedule'!Z22*'MHE Quantities'!$G$13)+('Pricing and Delivery Schedule'!Z23*'MHE Quantities'!$H$13)+('Pricing and Delivery Schedule'!Z24*'MHE Quantities'!$I$13)+('Pricing and Delivery Schedule'!Z25*'MHE Quantities'!$J$13))*'MHE Quantities'!$K$13</f>
        <v>0</v>
      </c>
      <c r="E19" s="274">
        <f>('Pricing and Delivery Schedule'!AB19*'MHE Quantities'!$L$13)</f>
        <v>0</v>
      </c>
    </row>
    <row r="20" spans="2:5" x14ac:dyDescent="0.3">
      <c r="B20" s="13" t="s">
        <v>7</v>
      </c>
      <c r="C20" s="272"/>
      <c r="D20" s="298"/>
      <c r="E20" s="275"/>
    </row>
    <row r="21" spans="2:5" x14ac:dyDescent="0.3">
      <c r="B21" s="20" t="s">
        <v>46</v>
      </c>
      <c r="C21" s="272"/>
      <c r="D21" s="298"/>
      <c r="E21" s="275"/>
    </row>
    <row r="22" spans="2:5" ht="14.5" thickBot="1" x14ac:dyDescent="0.35">
      <c r="B22" s="14" t="s">
        <v>8</v>
      </c>
      <c r="C22" s="272"/>
      <c r="D22" s="298"/>
      <c r="E22" s="275"/>
    </row>
    <row r="23" spans="2:5" ht="14.5" thickBot="1" x14ac:dyDescent="0.35">
      <c r="B23" s="14" t="s">
        <v>48</v>
      </c>
      <c r="C23" s="272"/>
      <c r="D23" s="298"/>
      <c r="E23" s="275"/>
    </row>
    <row r="24" spans="2:5" ht="14.5" thickBot="1" x14ac:dyDescent="0.35">
      <c r="B24" s="14" t="s">
        <v>49</v>
      </c>
      <c r="C24" s="272"/>
      <c r="D24" s="298"/>
      <c r="E24" s="275"/>
    </row>
    <row r="25" spans="2:5" ht="14.5" thickBot="1" x14ac:dyDescent="0.35">
      <c r="B25" s="14" t="s">
        <v>50</v>
      </c>
      <c r="C25" s="273"/>
      <c r="D25" s="299"/>
      <c r="E25" s="276"/>
    </row>
    <row r="26" spans="2:5" ht="23.4" customHeight="1" thickBot="1" x14ac:dyDescent="0.35">
      <c r="B26" s="169" t="str">
        <f>'MHE Quantities'!C64</f>
        <v>Forklift &gt;7 Ton &lt;= 10 Ton</v>
      </c>
      <c r="C26" s="170"/>
      <c r="D26" s="170"/>
      <c r="E26" s="171"/>
    </row>
    <row r="27" spans="2:5" x14ac:dyDescent="0.3">
      <c r="B27" s="13" t="s">
        <v>6</v>
      </c>
      <c r="C27" s="271">
        <f>(('Pricing and Delivery Schedule'!Q27*'MHE Quantities'!$D$14)+('Pricing and Delivery Schedule'!Q28*'MHE Quantities'!$E$14)+('Pricing and Delivery Schedule'!Q29*'MHE Quantities'!$F$14)+('Pricing and Delivery Schedule'!Q30*'MHE Quantities'!$G$14)+('Pricing and Delivery Schedule'!Q31*'MHE Quantities'!$H$14)+('Pricing and Delivery Schedule'!Q32*'MHE Quantities'!$I$14)+('Pricing and Delivery Schedule'!Q33*'MHE Quantities'!$J$14))*'MHE Quantities'!$B$14</f>
        <v>0</v>
      </c>
      <c r="D27" s="271">
        <f>(('Pricing and Delivery Schedule'!Z27*'MHE Quantities'!$D$14)+('Pricing and Delivery Schedule'!Z28*'MHE Quantities'!$E$14)+('Pricing and Delivery Schedule'!Z29*'MHE Quantities'!$F$14)+('Pricing and Delivery Schedule'!Z30*'MHE Quantities'!$G$14)+('Pricing and Delivery Schedule'!Z31*'MHE Quantities'!$H$14)+('Pricing and Delivery Schedule'!Z32*'MHE Quantities'!$I$14)+('Pricing and Delivery Schedule'!Z33*'MHE Quantities'!$J$14))*'MHE Quantities'!$K$14</f>
        <v>0</v>
      </c>
      <c r="E27" s="274">
        <f>('Pricing and Delivery Schedule'!AB27*'MHE Quantities'!$L$14)</f>
        <v>0</v>
      </c>
    </row>
    <row r="28" spans="2:5" x14ac:dyDescent="0.3">
      <c r="B28" s="13" t="s">
        <v>7</v>
      </c>
      <c r="C28" s="272"/>
      <c r="D28" s="272"/>
      <c r="E28" s="275"/>
    </row>
    <row r="29" spans="2:5" x14ac:dyDescent="0.3">
      <c r="B29" s="20" t="s">
        <v>46</v>
      </c>
      <c r="C29" s="272"/>
      <c r="D29" s="272"/>
      <c r="E29" s="275"/>
    </row>
    <row r="30" spans="2:5" ht="14.5" thickBot="1" x14ac:dyDescent="0.35">
      <c r="B30" s="14" t="s">
        <v>8</v>
      </c>
      <c r="C30" s="272"/>
      <c r="D30" s="272"/>
      <c r="E30" s="275"/>
    </row>
    <row r="31" spans="2:5" ht="14.5" thickBot="1" x14ac:dyDescent="0.35">
      <c r="B31" s="14" t="s">
        <v>48</v>
      </c>
      <c r="C31" s="272"/>
      <c r="D31" s="272"/>
      <c r="E31" s="275"/>
    </row>
    <row r="32" spans="2:5" ht="14.5" thickBot="1" x14ac:dyDescent="0.35">
      <c r="B32" s="14" t="s">
        <v>49</v>
      </c>
      <c r="C32" s="272"/>
      <c r="D32" s="272"/>
      <c r="E32" s="275"/>
    </row>
    <row r="33" spans="2:5" ht="14.5" thickBot="1" x14ac:dyDescent="0.35">
      <c r="B33" s="14" t="s">
        <v>50</v>
      </c>
      <c r="C33" s="273"/>
      <c r="D33" s="273"/>
      <c r="E33" s="276"/>
    </row>
    <row r="34" spans="2:5" ht="14.5" thickBot="1" x14ac:dyDescent="0.35">
      <c r="B34" s="169" t="str">
        <f>'MHE Quantities'!C65</f>
        <v>Forklift &gt;10 Ton &lt;= 15 Ton</v>
      </c>
      <c r="C34" s="170"/>
      <c r="D34" s="170"/>
      <c r="E34" s="171"/>
    </row>
    <row r="35" spans="2:5" x14ac:dyDescent="0.3">
      <c r="B35" s="13" t="s">
        <v>6</v>
      </c>
      <c r="C35" s="271">
        <f>(('Pricing and Delivery Schedule'!Q35*'MHE Quantities'!$D$15)+('Pricing and Delivery Schedule'!Q36*'MHE Quantities'!$E$15)+('Pricing and Delivery Schedule'!Q37*'MHE Quantities'!$F$15)+('Pricing and Delivery Schedule'!Q38*'MHE Quantities'!$G$15)+('Pricing and Delivery Schedule'!Q39*'MHE Quantities'!$H$15)+('Pricing and Delivery Schedule'!Q40*'MHE Quantities'!$I$15)+('Pricing and Delivery Schedule'!Q41*'MHE Quantities'!$J$15))*'MHE Quantities'!$B$15</f>
        <v>0</v>
      </c>
      <c r="D35" s="271">
        <f>(('Pricing and Delivery Schedule'!Z35*'MHE Quantities'!$D$15)+('Pricing and Delivery Schedule'!Z36*'MHE Quantities'!$E$15)+('Pricing and Delivery Schedule'!Z37*'MHE Quantities'!$F$15)+('Pricing and Delivery Schedule'!Z38*'MHE Quantities'!$G$15)+('Pricing and Delivery Schedule'!Z39*'MHE Quantities'!$H$15)+('Pricing and Delivery Schedule'!Z40*'MHE Quantities'!$I$15)+('Pricing and Delivery Schedule'!Z41*'MHE Quantities'!$J$15))*'MHE Quantities'!$K$15</f>
        <v>0</v>
      </c>
      <c r="E35" s="274">
        <f>('Pricing and Delivery Schedule'!AB35*'MHE Quantities'!$L$15)</f>
        <v>0</v>
      </c>
    </row>
    <row r="36" spans="2:5" x14ac:dyDescent="0.3">
      <c r="B36" s="13" t="s">
        <v>7</v>
      </c>
      <c r="C36" s="272"/>
      <c r="D36" s="272"/>
      <c r="E36" s="275"/>
    </row>
    <row r="37" spans="2:5" x14ac:dyDescent="0.3">
      <c r="B37" s="20" t="s">
        <v>46</v>
      </c>
      <c r="C37" s="272"/>
      <c r="D37" s="272"/>
      <c r="E37" s="275"/>
    </row>
    <row r="38" spans="2:5" ht="14.5" thickBot="1" x14ac:dyDescent="0.35">
      <c r="B38" s="14" t="s">
        <v>8</v>
      </c>
      <c r="C38" s="272"/>
      <c r="D38" s="272"/>
      <c r="E38" s="275"/>
    </row>
    <row r="39" spans="2:5" ht="14.5" thickBot="1" x14ac:dyDescent="0.35">
      <c r="B39" s="14" t="s">
        <v>48</v>
      </c>
      <c r="C39" s="272"/>
      <c r="D39" s="272"/>
      <c r="E39" s="275"/>
    </row>
    <row r="40" spans="2:5" ht="14.5" thickBot="1" x14ac:dyDescent="0.35">
      <c r="B40" s="14" t="s">
        <v>49</v>
      </c>
      <c r="C40" s="272"/>
      <c r="D40" s="272"/>
      <c r="E40" s="275"/>
    </row>
    <row r="41" spans="2:5" ht="14.5" thickBot="1" x14ac:dyDescent="0.35">
      <c r="B41" s="14" t="s">
        <v>50</v>
      </c>
      <c r="C41" s="273"/>
      <c r="D41" s="273"/>
      <c r="E41" s="276"/>
    </row>
    <row r="42" spans="2:5" ht="23.4" customHeight="1" thickBot="1" x14ac:dyDescent="0.35">
      <c r="B42" s="169" t="str">
        <f>'MHE Quantities'!C66</f>
        <v>Forklift &gt;15 Ton &lt;= 25 Ton</v>
      </c>
      <c r="C42" s="170"/>
      <c r="D42" s="170"/>
      <c r="E42" s="171"/>
    </row>
    <row r="43" spans="2:5" x14ac:dyDescent="0.3">
      <c r="B43" s="13" t="s">
        <v>6</v>
      </c>
      <c r="C43" s="271">
        <f>(('Pricing and Delivery Schedule'!Q43*'MHE Quantities'!$D$16)+('Pricing and Delivery Schedule'!Q44*'MHE Quantities'!$E$16)+('Pricing and Delivery Schedule'!Q45*'MHE Quantities'!$F$16)+('Pricing and Delivery Schedule'!Q46*'MHE Quantities'!$G$16)+('Pricing and Delivery Schedule'!Q47*'MHE Quantities'!$H$16)+('Pricing and Delivery Schedule'!Q48*'MHE Quantities'!$I$16)+('Pricing and Delivery Schedule'!Q49*'MHE Quantities'!$J$16))*'MHE Quantities'!$B$16</f>
        <v>0</v>
      </c>
      <c r="D43" s="271">
        <f>(('Pricing and Delivery Schedule'!Z43*'MHE Quantities'!$D$16)+('Pricing and Delivery Schedule'!Z44*'MHE Quantities'!$E$16)+('Pricing and Delivery Schedule'!Z45*'MHE Quantities'!$F$16)+('Pricing and Delivery Schedule'!Z46*'MHE Quantities'!$G$16)+('Pricing and Delivery Schedule'!Z47*'MHE Quantities'!$H$16)+('Pricing and Delivery Schedule'!Z48*'MHE Quantities'!$I$16)+('Pricing and Delivery Schedule'!Z49*'MHE Quantities'!$J$16))*'MHE Quantities'!$K$16</f>
        <v>0</v>
      </c>
      <c r="E43" s="274">
        <f>('Pricing and Delivery Schedule'!AB43*'MHE Quantities'!$L$16)</f>
        <v>0</v>
      </c>
    </row>
    <row r="44" spans="2:5" x14ac:dyDescent="0.3">
      <c r="B44" s="13" t="s">
        <v>7</v>
      </c>
      <c r="C44" s="272"/>
      <c r="D44" s="272"/>
      <c r="E44" s="275"/>
    </row>
    <row r="45" spans="2:5" x14ac:dyDescent="0.3">
      <c r="B45" s="20" t="s">
        <v>46</v>
      </c>
      <c r="C45" s="272"/>
      <c r="D45" s="272"/>
      <c r="E45" s="275"/>
    </row>
    <row r="46" spans="2:5" ht="14.5" thickBot="1" x14ac:dyDescent="0.35">
      <c r="B46" s="14" t="s">
        <v>8</v>
      </c>
      <c r="C46" s="272"/>
      <c r="D46" s="272"/>
      <c r="E46" s="275"/>
    </row>
    <row r="47" spans="2:5" ht="14.5" thickBot="1" x14ac:dyDescent="0.35">
      <c r="B47" s="14" t="s">
        <v>48</v>
      </c>
      <c r="C47" s="272"/>
      <c r="D47" s="272"/>
      <c r="E47" s="275"/>
    </row>
    <row r="48" spans="2:5" ht="14.5" thickBot="1" x14ac:dyDescent="0.35">
      <c r="B48" s="14" t="s">
        <v>49</v>
      </c>
      <c r="C48" s="272"/>
      <c r="D48" s="272"/>
      <c r="E48" s="275"/>
    </row>
    <row r="49" spans="2:5" ht="14.5" thickBot="1" x14ac:dyDescent="0.35">
      <c r="B49" s="14" t="s">
        <v>50</v>
      </c>
      <c r="C49" s="273"/>
      <c r="D49" s="273"/>
      <c r="E49" s="276"/>
    </row>
    <row r="50" spans="2:5" ht="23.4" customHeight="1" thickBot="1" x14ac:dyDescent="0.35">
      <c r="B50" s="169" t="str">
        <f>'MHE Quantities'!C67</f>
        <v>Forklift &gt;25 Ton &lt;= 45 Ton</v>
      </c>
      <c r="C50" s="170"/>
      <c r="D50" s="170"/>
      <c r="E50" s="171"/>
    </row>
    <row r="51" spans="2:5" x14ac:dyDescent="0.3">
      <c r="B51" s="13" t="s">
        <v>6</v>
      </c>
      <c r="C51" s="271">
        <f>(('Pricing and Delivery Schedule'!Q51*'MHE Quantities'!$D$17)+('Pricing and Delivery Schedule'!Q52*'MHE Quantities'!$E$17)+('Pricing and Delivery Schedule'!Q53*'MHE Quantities'!$F$17)+('Pricing and Delivery Schedule'!Q54*'MHE Quantities'!$G$17)+('Pricing and Delivery Schedule'!Q55*'MHE Quantities'!$H$17)+('Pricing and Delivery Schedule'!Q56*'MHE Quantities'!$I$17)+('Pricing and Delivery Schedule'!Q57*'MHE Quantities'!$J$17))*'MHE Quantities'!$B$17</f>
        <v>0</v>
      </c>
      <c r="D51" s="271">
        <f>(('Pricing and Delivery Schedule'!Z51*'MHE Quantities'!$D$17)+('Pricing and Delivery Schedule'!Z52*'MHE Quantities'!$E$17)+('Pricing and Delivery Schedule'!Z53*'MHE Quantities'!$F$17)+('Pricing and Delivery Schedule'!Z54*'MHE Quantities'!$G$17)+('Pricing and Delivery Schedule'!Z55*'MHE Quantities'!$H$17)+('Pricing and Delivery Schedule'!Z56*'MHE Quantities'!$I$17)+('Pricing and Delivery Schedule'!Z57*'MHE Quantities'!$J$17))*'MHE Quantities'!$K$17</f>
        <v>0</v>
      </c>
      <c r="E51" s="274">
        <f>('Pricing and Delivery Schedule'!AB51*'MHE Quantities'!$L$17)</f>
        <v>0</v>
      </c>
    </row>
    <row r="52" spans="2:5" x14ac:dyDescent="0.3">
      <c r="B52" s="13" t="s">
        <v>7</v>
      </c>
      <c r="C52" s="272"/>
      <c r="D52" s="272"/>
      <c r="E52" s="275"/>
    </row>
    <row r="53" spans="2:5" x14ac:dyDescent="0.3">
      <c r="B53" s="20" t="s">
        <v>46</v>
      </c>
      <c r="C53" s="272"/>
      <c r="D53" s="272"/>
      <c r="E53" s="275"/>
    </row>
    <row r="54" spans="2:5" ht="14.5" thickBot="1" x14ac:dyDescent="0.35">
      <c r="B54" s="14" t="s">
        <v>8</v>
      </c>
      <c r="C54" s="272"/>
      <c r="D54" s="272"/>
      <c r="E54" s="275"/>
    </row>
    <row r="55" spans="2:5" ht="14.5" thickBot="1" x14ac:dyDescent="0.35">
      <c r="B55" s="14" t="s">
        <v>48</v>
      </c>
      <c r="C55" s="272"/>
      <c r="D55" s="272"/>
      <c r="E55" s="275"/>
    </row>
    <row r="56" spans="2:5" ht="14.5" thickBot="1" x14ac:dyDescent="0.35">
      <c r="B56" s="14" t="s">
        <v>49</v>
      </c>
      <c r="C56" s="272"/>
      <c r="D56" s="272"/>
      <c r="E56" s="275"/>
    </row>
    <row r="57" spans="2:5" ht="14.5" thickBot="1" x14ac:dyDescent="0.35">
      <c r="B57" s="14" t="s">
        <v>50</v>
      </c>
      <c r="C57" s="273"/>
      <c r="D57" s="273"/>
      <c r="E57" s="276"/>
    </row>
    <row r="58" spans="2:5" ht="23.4" customHeight="1" thickBot="1" x14ac:dyDescent="0.35">
      <c r="B58" s="169" t="str">
        <f>'MHE Quantities'!C68</f>
        <v>Front End Loader</v>
      </c>
      <c r="C58" s="170"/>
      <c r="D58" s="170"/>
      <c r="E58" s="171"/>
    </row>
    <row r="59" spans="2:5" x14ac:dyDescent="0.3">
      <c r="B59" s="13" t="s">
        <v>6</v>
      </c>
      <c r="C59" s="271">
        <f>(('Pricing and Delivery Schedule'!Q59*'MHE Quantities'!$D$18)+('Pricing and Delivery Schedule'!Q60*'MHE Quantities'!$E$18)+('Pricing and Delivery Schedule'!Q61*'MHE Quantities'!$F$18)+('Pricing and Delivery Schedule'!Q62*'MHE Quantities'!$G$18)+('Pricing and Delivery Schedule'!Q63*'MHE Quantities'!$H$18)+('Pricing and Delivery Schedule'!Q64*'MHE Quantities'!$I$18)+('Pricing and Delivery Schedule'!Q65*'MHE Quantities'!$J$18))*'MHE Quantities'!$B$18</f>
        <v>0</v>
      </c>
      <c r="D59" s="271">
        <f>(('Pricing and Delivery Schedule'!Z59*'MHE Quantities'!$D$18)+('Pricing and Delivery Schedule'!Z60*'MHE Quantities'!$E$18)+('Pricing and Delivery Schedule'!Z61*'MHE Quantities'!$F$18)+('Pricing and Delivery Schedule'!Z62*'MHE Quantities'!$G$18)+('Pricing and Delivery Schedule'!Z63*'MHE Quantities'!$H$18)+('Pricing and Delivery Schedule'!Z64*'MHE Quantities'!$I$18)+('Pricing and Delivery Schedule'!Z65*'MHE Quantities'!$J$18))*'MHE Quantities'!$K$18</f>
        <v>0</v>
      </c>
      <c r="E59" s="274">
        <f>('Pricing and Delivery Schedule'!AB59*'MHE Quantities'!$L$18)</f>
        <v>0</v>
      </c>
    </row>
    <row r="60" spans="2:5" x14ac:dyDescent="0.3">
      <c r="B60" s="13" t="s">
        <v>7</v>
      </c>
      <c r="C60" s="272"/>
      <c r="D60" s="272"/>
      <c r="E60" s="275"/>
    </row>
    <row r="61" spans="2:5" x14ac:dyDescent="0.3">
      <c r="B61" s="20" t="s">
        <v>46</v>
      </c>
      <c r="C61" s="272"/>
      <c r="D61" s="272"/>
      <c r="E61" s="275"/>
    </row>
    <row r="62" spans="2:5" ht="14.5" thickBot="1" x14ac:dyDescent="0.35">
      <c r="B62" s="14" t="s">
        <v>8</v>
      </c>
      <c r="C62" s="272"/>
      <c r="D62" s="272"/>
      <c r="E62" s="275"/>
    </row>
    <row r="63" spans="2:5" ht="14.5" thickBot="1" x14ac:dyDescent="0.35">
      <c r="B63" s="14" t="s">
        <v>48</v>
      </c>
      <c r="C63" s="272"/>
      <c r="D63" s="272"/>
      <c r="E63" s="275"/>
    </row>
    <row r="64" spans="2:5" ht="14.5" thickBot="1" x14ac:dyDescent="0.35">
      <c r="B64" s="14" t="s">
        <v>49</v>
      </c>
      <c r="C64" s="272"/>
      <c r="D64" s="272"/>
      <c r="E64" s="275"/>
    </row>
    <row r="65" spans="2:5" ht="14.5" thickBot="1" x14ac:dyDescent="0.35">
      <c r="B65" s="14" t="s">
        <v>50</v>
      </c>
      <c r="C65" s="273"/>
      <c r="D65" s="273"/>
      <c r="E65" s="276"/>
    </row>
    <row r="66" spans="2:5" ht="23.4" customHeight="1" thickBot="1" x14ac:dyDescent="0.35">
      <c r="B66" s="169" t="str">
        <f>'MHE Quantities'!C69</f>
        <v>Terminal Tractor/Haulers</v>
      </c>
      <c r="C66" s="170"/>
      <c r="D66" s="170"/>
      <c r="E66" s="171"/>
    </row>
    <row r="67" spans="2:5" x14ac:dyDescent="0.3">
      <c r="B67" s="13" t="s">
        <v>6</v>
      </c>
      <c r="C67" s="271">
        <f>(('Pricing and Delivery Schedule'!Q67*'MHE Quantities'!$D$19)+('Pricing and Delivery Schedule'!Q68*'MHE Quantities'!$E$19)+('Pricing and Delivery Schedule'!Q69*'MHE Quantities'!$F$19)+('Pricing and Delivery Schedule'!Q70*'MHE Quantities'!$G$19)+('Pricing and Delivery Schedule'!Q71*'MHE Quantities'!$H$19)+('Pricing and Delivery Schedule'!Q72*'MHE Quantities'!$I$19)+('Pricing and Delivery Schedule'!Q73*'MHE Quantities'!$J$19))*'MHE Quantities'!$B$19</f>
        <v>0</v>
      </c>
      <c r="D67" s="271">
        <f>(('Pricing and Delivery Schedule'!Z67*'MHE Quantities'!$D$19)+('Pricing and Delivery Schedule'!Z68*'MHE Quantities'!$E$19)+('Pricing and Delivery Schedule'!Z69*'MHE Quantities'!$F$19)+('Pricing and Delivery Schedule'!Z70*'MHE Quantities'!$G$19)+('Pricing and Delivery Schedule'!Z71*'MHE Quantities'!$H$19)+('Pricing and Delivery Schedule'!Z72*'MHE Quantities'!$I$19)+('Pricing and Delivery Schedule'!Z73*'MHE Quantities'!$J$19))*'MHE Quantities'!$K$19</f>
        <v>0</v>
      </c>
      <c r="E67" s="274">
        <f>('Pricing and Delivery Schedule'!AB67*'MHE Quantities'!$L$19)</f>
        <v>0</v>
      </c>
    </row>
    <row r="68" spans="2:5" x14ac:dyDescent="0.3">
      <c r="B68" s="13" t="s">
        <v>7</v>
      </c>
      <c r="C68" s="272"/>
      <c r="D68" s="272"/>
      <c r="E68" s="275"/>
    </row>
    <row r="69" spans="2:5" x14ac:dyDescent="0.3">
      <c r="B69" s="20" t="s">
        <v>46</v>
      </c>
      <c r="C69" s="272"/>
      <c r="D69" s="272"/>
      <c r="E69" s="275"/>
    </row>
    <row r="70" spans="2:5" ht="14.5" thickBot="1" x14ac:dyDescent="0.35">
      <c r="B70" s="14" t="s">
        <v>8</v>
      </c>
      <c r="C70" s="272"/>
      <c r="D70" s="272"/>
      <c r="E70" s="275"/>
    </row>
    <row r="71" spans="2:5" ht="14.5" thickBot="1" x14ac:dyDescent="0.35">
      <c r="B71" s="14" t="s">
        <v>48</v>
      </c>
      <c r="C71" s="272"/>
      <c r="D71" s="272"/>
      <c r="E71" s="275"/>
    </row>
    <row r="72" spans="2:5" ht="14.5" thickBot="1" x14ac:dyDescent="0.35">
      <c r="B72" s="14" t="s">
        <v>49</v>
      </c>
      <c r="C72" s="272"/>
      <c r="D72" s="272"/>
      <c r="E72" s="275"/>
    </row>
    <row r="73" spans="2:5" ht="14.5" thickBot="1" x14ac:dyDescent="0.35">
      <c r="B73" s="14" t="s">
        <v>50</v>
      </c>
      <c r="C73" s="273"/>
      <c r="D73" s="273"/>
      <c r="E73" s="276"/>
    </row>
    <row r="74" spans="2:5" ht="23.4" customHeight="1" thickBot="1" x14ac:dyDescent="0.35">
      <c r="B74" s="169" t="str">
        <f>'MHE Quantities'!C70</f>
        <v>Reach Stacker</v>
      </c>
      <c r="C74" s="170"/>
      <c r="D74" s="170"/>
      <c r="E74" s="171"/>
    </row>
    <row r="75" spans="2:5" x14ac:dyDescent="0.3">
      <c r="B75" s="13" t="s">
        <v>6</v>
      </c>
      <c r="C75" s="271">
        <f>(('Pricing and Delivery Schedule'!Q75*'MHE Quantities'!$D$20)+('Pricing and Delivery Schedule'!Q76*'MHE Quantities'!$E$20)+('Pricing and Delivery Schedule'!Q77*'MHE Quantities'!$F$20)+('Pricing and Delivery Schedule'!Q78*'MHE Quantities'!$G$20)+('Pricing and Delivery Schedule'!Q79*'MHE Quantities'!$H$20)+('Pricing and Delivery Schedule'!Q80*'MHE Quantities'!$I$20)+('Pricing and Delivery Schedule'!Q81*'MHE Quantities'!$J$20))*'MHE Quantities'!$B$20</f>
        <v>0</v>
      </c>
      <c r="D75" s="271">
        <f>(('Pricing and Delivery Schedule'!Z75*'MHE Quantities'!$D$20)+('Pricing and Delivery Schedule'!Z76*'MHE Quantities'!$E$20)+('Pricing and Delivery Schedule'!Z77*'MHE Quantities'!$F$20)+('Pricing and Delivery Schedule'!Z78*'MHE Quantities'!$G$20)+('Pricing and Delivery Schedule'!Z79*'MHE Quantities'!$H$20)+('Pricing and Delivery Schedule'!Z80*'MHE Quantities'!$I$20)+('Pricing and Delivery Schedule'!Z81*'MHE Quantities'!$J$20))*'MHE Quantities'!$K$20</f>
        <v>0</v>
      </c>
      <c r="E75" s="274">
        <f>('Pricing and Delivery Schedule'!AB75*'MHE Quantities'!$L$20)</f>
        <v>0</v>
      </c>
    </row>
    <row r="76" spans="2:5" x14ac:dyDescent="0.3">
      <c r="B76" s="13" t="s">
        <v>7</v>
      </c>
      <c r="C76" s="272"/>
      <c r="D76" s="272"/>
      <c r="E76" s="275"/>
    </row>
    <row r="77" spans="2:5" x14ac:dyDescent="0.3">
      <c r="B77" s="20" t="s">
        <v>46</v>
      </c>
      <c r="C77" s="272"/>
      <c r="D77" s="272"/>
      <c r="E77" s="275"/>
    </row>
    <row r="78" spans="2:5" ht="14.5" thickBot="1" x14ac:dyDescent="0.35">
      <c r="B78" s="14" t="s">
        <v>8</v>
      </c>
      <c r="C78" s="272"/>
      <c r="D78" s="272"/>
      <c r="E78" s="275"/>
    </row>
    <row r="79" spans="2:5" ht="14.5" thickBot="1" x14ac:dyDescent="0.35">
      <c r="B79" s="14" t="s">
        <v>48</v>
      </c>
      <c r="C79" s="272"/>
      <c r="D79" s="272"/>
      <c r="E79" s="275"/>
    </row>
    <row r="80" spans="2:5" ht="14.5" thickBot="1" x14ac:dyDescent="0.35">
      <c r="B80" s="14" t="s">
        <v>49</v>
      </c>
      <c r="C80" s="272"/>
      <c r="D80" s="272"/>
      <c r="E80" s="275"/>
    </row>
    <row r="81" spans="2:5" ht="14.5" thickBot="1" x14ac:dyDescent="0.35">
      <c r="B81" s="14" t="s">
        <v>50</v>
      </c>
      <c r="C81" s="273"/>
      <c r="D81" s="273"/>
      <c r="E81" s="276"/>
    </row>
    <row r="82" spans="2:5" ht="14.5" thickBot="1" x14ac:dyDescent="0.35">
      <c r="B82" s="82"/>
      <c r="C82" s="83"/>
      <c r="D82" s="83"/>
      <c r="E82" s="90"/>
    </row>
    <row r="83" spans="2:5" ht="23.4" customHeight="1" thickBot="1" x14ac:dyDescent="0.35">
      <c r="B83" s="169" t="s">
        <v>15</v>
      </c>
      <c r="C83" s="170"/>
      <c r="D83" s="170"/>
      <c r="E83" s="171"/>
    </row>
    <row r="84" spans="2:5" ht="14.5" thickBot="1" x14ac:dyDescent="0.35">
      <c r="B84" s="7" t="s">
        <v>734</v>
      </c>
      <c r="C84" s="93">
        <f>('Pricing and Delivery Schedule'!Q83*'MHE Quantities'!$B$23)</f>
        <v>0</v>
      </c>
      <c r="D84" s="93">
        <f>('Pricing and Delivery Schedule'!Z83*'MHE Quantities'!$K$23)</f>
        <v>0</v>
      </c>
      <c r="E84" s="94">
        <f>('Pricing and Delivery Schedule'!AB83*'MHE Quantities'!$L$23)</f>
        <v>0</v>
      </c>
    </row>
    <row r="85" spans="2:5" ht="23.4" customHeight="1" thickBot="1" x14ac:dyDescent="0.35">
      <c r="B85" s="169" t="s">
        <v>17</v>
      </c>
      <c r="C85" s="170"/>
      <c r="D85" s="170"/>
      <c r="E85" s="171"/>
    </row>
    <row r="86" spans="2:5" ht="14.5" thickBot="1" x14ac:dyDescent="0.35">
      <c r="B86" s="8" t="s">
        <v>734</v>
      </c>
      <c r="C86" s="93">
        <f>('Pricing and Delivery Schedule'!Q85*'MHE Quantities'!$B$24)</f>
        <v>0</v>
      </c>
      <c r="D86" s="93">
        <f>('Pricing and Delivery Schedule'!Z85*'MHE Quantities'!$K$24)</f>
        <v>0</v>
      </c>
      <c r="E86" s="94">
        <f>('Pricing and Delivery Schedule'!AB85*'MHE Quantities'!$L$24)</f>
        <v>0</v>
      </c>
    </row>
    <row r="87" spans="2:5" ht="23.4" customHeight="1" thickBot="1" x14ac:dyDescent="0.35">
      <c r="B87" s="169" t="s">
        <v>18</v>
      </c>
      <c r="C87" s="170"/>
      <c r="D87" s="170"/>
      <c r="E87" s="171"/>
    </row>
    <row r="88" spans="2:5" ht="14.5" thickBot="1" x14ac:dyDescent="0.35">
      <c r="B88" s="7" t="s">
        <v>734</v>
      </c>
      <c r="C88" s="93">
        <f>('Pricing and Delivery Schedule'!Q87*'MHE Quantities'!$B$25)</f>
        <v>0</v>
      </c>
      <c r="D88" s="93">
        <f>('Pricing and Delivery Schedule'!Z87*'MHE Quantities'!$K$25)</f>
        <v>0</v>
      </c>
      <c r="E88" s="94">
        <f>('Pricing and Delivery Schedule'!AB87*'MHE Quantities'!$L$25)</f>
        <v>0</v>
      </c>
    </row>
    <row r="89" spans="2:5" ht="23.4" customHeight="1" thickBot="1" x14ac:dyDescent="0.35">
      <c r="B89" s="169" t="s">
        <v>724</v>
      </c>
      <c r="C89" s="170"/>
      <c r="D89" s="170"/>
      <c r="E89" s="171"/>
    </row>
    <row r="90" spans="2:5" ht="14.5" thickBot="1" x14ac:dyDescent="0.35">
      <c r="B90" s="8" t="s">
        <v>734</v>
      </c>
      <c r="C90" s="93">
        <f>('Pricing and Delivery Schedule'!Q89*'MHE Quantities'!$B$26)</f>
        <v>0</v>
      </c>
      <c r="D90" s="93">
        <f>('Pricing and Delivery Schedule'!Z89*'MHE Quantities'!$K$26)</f>
        <v>0</v>
      </c>
      <c r="E90" s="94">
        <f>('Pricing and Delivery Schedule'!AB89*'MHE Quantities'!$L$26)</f>
        <v>0</v>
      </c>
    </row>
    <row r="91" spans="2:5" ht="23.4" customHeight="1" thickBot="1" x14ac:dyDescent="0.35">
      <c r="B91" s="169" t="s">
        <v>725</v>
      </c>
      <c r="C91" s="170"/>
      <c r="D91" s="170"/>
      <c r="E91" s="171"/>
    </row>
    <row r="92" spans="2:5" ht="14.5" thickBot="1" x14ac:dyDescent="0.35">
      <c r="B92" s="7" t="s">
        <v>734</v>
      </c>
      <c r="C92" s="85">
        <f>('Pricing and Delivery Schedule'!Q91*'MHE Quantities'!$B$27)</f>
        <v>0</v>
      </c>
      <c r="D92" s="85">
        <f>('Pricing and Delivery Schedule'!Z91*'MHE Quantities'!$K$27)</f>
        <v>0</v>
      </c>
      <c r="E92" s="86">
        <f>('Pricing and Delivery Schedule'!AB91*'MHE Quantities'!$L$27)</f>
        <v>0</v>
      </c>
    </row>
    <row r="93" spans="2:5" x14ac:dyDescent="0.3">
      <c r="B93" s="6"/>
      <c r="C93" s="26"/>
      <c r="D93" s="26"/>
      <c r="E93" s="26"/>
    </row>
    <row r="94" spans="2:5" s="79" customFormat="1" ht="16.75" customHeight="1" thickBot="1" x14ac:dyDescent="0.4">
      <c r="B94" s="137" t="s">
        <v>701</v>
      </c>
      <c r="C94" s="162">
        <f>SUM(C11,C19,C27,C35,C43,C51,C59,C67,C75,C84,C86,C88,C90,C92)</f>
        <v>0</v>
      </c>
      <c r="D94" s="162">
        <f>SUM(D11,D19,D27,D35,D43,D51,D59,D67,D75,D84,D86,D88,D90,D92)</f>
        <v>0</v>
      </c>
      <c r="E94" s="162">
        <f>SUM(E11,E19,E27,E35,E43,E51,E59,E67,E75,E84,E86,E88,E90,E92)</f>
        <v>0</v>
      </c>
    </row>
    <row r="95" spans="2:5" ht="14.5" thickTop="1" x14ac:dyDescent="0.3">
      <c r="B95" s="6"/>
      <c r="C95" s="91"/>
      <c r="D95" s="92"/>
      <c r="E95" s="92"/>
    </row>
    <row r="96" spans="2:5" x14ac:dyDescent="0.3">
      <c r="B96" s="6"/>
      <c r="C96" s="9"/>
      <c r="D96" s="9"/>
      <c r="E96" s="9"/>
    </row>
  </sheetData>
  <sheetProtection algorithmName="SHA-512" hashValue="kp8JDK2LLVdPPcXr+D32RehnTLwH8sXGRElGqMgJbKfrFVTCYyTaF9oVQmcFnnJZltjMQZzVyFX5acQfstM/6A==" saltValue="SIKNXMhBHXGHY4r/hFSObg==" spinCount="100000" sheet="1" objects="1" scenarios="1"/>
  <mergeCells count="29">
    <mergeCell ref="C51:C57"/>
    <mergeCell ref="D51:D57"/>
    <mergeCell ref="E51:E57"/>
    <mergeCell ref="C75:C81"/>
    <mergeCell ref="D75:D81"/>
    <mergeCell ref="E75:E81"/>
    <mergeCell ref="C59:C65"/>
    <mergeCell ref="D59:D65"/>
    <mergeCell ref="E59:E65"/>
    <mergeCell ref="C67:C73"/>
    <mergeCell ref="D67:D73"/>
    <mergeCell ref="E67:E73"/>
    <mergeCell ref="C35:C41"/>
    <mergeCell ref="D35:D41"/>
    <mergeCell ref="E35:E41"/>
    <mergeCell ref="C43:C49"/>
    <mergeCell ref="D43:D49"/>
    <mergeCell ref="E43:E49"/>
    <mergeCell ref="C19:C25"/>
    <mergeCell ref="D19:D25"/>
    <mergeCell ref="E19:E25"/>
    <mergeCell ref="C27:C33"/>
    <mergeCell ref="D27:D33"/>
    <mergeCell ref="E27:E33"/>
    <mergeCell ref="B2:D2"/>
    <mergeCell ref="C8:E8"/>
    <mergeCell ref="C11:C17"/>
    <mergeCell ref="D11:D17"/>
    <mergeCell ref="E11:E17"/>
  </mergeCells>
  <hyperlinks>
    <hyperlink ref="E3" location="'Pricing and Delivery Schedule'!A1" display="Pricing And Delvery Schedule" xr:uid="{3C7CB843-8CE7-4CB8-8181-7A4EB712EC28}"/>
  </hyperlinks>
  <pageMargins left="0.7" right="0.7" top="0.75" bottom="0.75" header="0.3" footer="0.3"/>
  <pageSetup orientation="portrait" verticalDpi="0" r:id="rId1"/>
  <ignoredErrors>
    <ignoredError sqref="C12:E73 C75:E81 C84:E92 C11:E11"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3:S76"/>
  <sheetViews>
    <sheetView showGridLines="0" topLeftCell="A59" zoomScale="70" zoomScaleNormal="70" workbookViewId="0">
      <selection activeCell="P16" sqref="P16"/>
    </sheetView>
  </sheetViews>
  <sheetFormatPr defaultColWidth="8.90625" defaultRowHeight="14" x14ac:dyDescent="0.3"/>
  <cols>
    <col min="1" max="1" width="8.90625" style="69" customWidth="1"/>
    <col min="2" max="2" width="16.90625" style="102" customWidth="1"/>
    <col min="3" max="3" width="52.08984375" style="69" customWidth="1"/>
    <col min="4" max="4" width="19.90625" style="69" customWidth="1"/>
    <col min="5" max="5" width="17.54296875" style="69" customWidth="1"/>
    <col min="6" max="6" width="17.6328125" style="69" customWidth="1"/>
    <col min="7" max="7" width="17.54296875" style="69" customWidth="1"/>
    <col min="8" max="8" width="16.90625" style="69" customWidth="1"/>
    <col min="9" max="9" width="17.6328125" style="69" customWidth="1"/>
    <col min="10" max="10" width="17.453125" style="69" customWidth="1"/>
    <col min="11" max="12" width="14.81640625" style="74" customWidth="1"/>
    <col min="13" max="13" width="12.36328125" style="74" customWidth="1"/>
    <col min="14" max="14" width="12.1796875" style="69" customWidth="1"/>
    <col min="15" max="16384" width="8.90625" style="69"/>
  </cols>
  <sheetData>
    <row r="3" spans="2:19" ht="20" x14ac:dyDescent="0.4">
      <c r="C3" s="101" t="str">
        <f>Instructions!B5</f>
        <v xml:space="preserve">FOR THE PROVISION OF SPECIALISED MATERIAL HANDLING EQUIPMENT (MHE) FLEET MANAGEMENT SERVICES FOR A PERIOD OF EIGHT (8) YEARS. </v>
      </c>
    </row>
    <row r="5" spans="2:19" ht="20" x14ac:dyDescent="0.4">
      <c r="C5" s="101" t="str">
        <f>Instructions!B6</f>
        <v xml:space="preserve">ANNEXURE D: PRICING SCHEDULE </v>
      </c>
    </row>
    <row r="7" spans="2:19" ht="24.65" customHeight="1" x14ac:dyDescent="0.4">
      <c r="C7" s="101" t="str">
        <f>Instructions!B7</f>
        <v>RFP: TCC/2023/08/0001/40193/RFP</v>
      </c>
    </row>
    <row r="8" spans="2:19" ht="14.4" customHeight="1" thickBot="1" x14ac:dyDescent="0.35">
      <c r="K8" s="70"/>
      <c r="L8" s="70"/>
    </row>
    <row r="9" spans="2:19" ht="22" customHeight="1" thickBot="1" x14ac:dyDescent="0.35">
      <c r="B9" s="316" t="s">
        <v>723</v>
      </c>
      <c r="C9" s="317"/>
      <c r="D9" s="318" t="s">
        <v>732</v>
      </c>
      <c r="E9" s="319"/>
      <c r="F9" s="319"/>
      <c r="G9" s="319"/>
      <c r="H9" s="319"/>
      <c r="I9" s="319"/>
      <c r="J9" s="319"/>
      <c r="K9" s="319"/>
      <c r="L9" s="319"/>
      <c r="M9" s="320"/>
      <c r="N9" s="115"/>
      <c r="O9" s="111"/>
      <c r="P9" s="111"/>
      <c r="Q9" s="111"/>
      <c r="R9" s="112"/>
      <c r="S9" s="112"/>
    </row>
    <row r="10" spans="2:19" s="79" customFormat="1" ht="21.5" customHeight="1" thickBot="1" x14ac:dyDescent="0.4">
      <c r="B10" s="113" t="s">
        <v>628</v>
      </c>
      <c r="C10" s="110" t="s">
        <v>29</v>
      </c>
      <c r="D10" s="109" t="s">
        <v>6</v>
      </c>
      <c r="E10" s="109" t="s">
        <v>7</v>
      </c>
      <c r="F10" s="109" t="s">
        <v>46</v>
      </c>
      <c r="G10" s="109" t="s">
        <v>8</v>
      </c>
      <c r="H10" s="109" t="s">
        <v>48</v>
      </c>
      <c r="I10" s="109" t="s">
        <v>49</v>
      </c>
      <c r="J10" s="109" t="s">
        <v>50</v>
      </c>
      <c r="K10" s="114" t="s">
        <v>35</v>
      </c>
      <c r="L10" s="114" t="s">
        <v>34</v>
      </c>
      <c r="M10" s="116" t="s">
        <v>722</v>
      </c>
    </row>
    <row r="11" spans="2:19" ht="5" customHeight="1" thickBot="1" x14ac:dyDescent="0.35">
      <c r="B11" s="117"/>
      <c r="C11" s="118"/>
      <c r="D11" s="119"/>
      <c r="E11" s="119"/>
      <c r="F11" s="119"/>
      <c r="G11" s="119"/>
      <c r="H11" s="119"/>
      <c r="I11" s="119"/>
      <c r="J11" s="119"/>
      <c r="K11" s="120"/>
      <c r="L11" s="120"/>
      <c r="M11" s="121"/>
    </row>
    <row r="12" spans="2:19" s="79" customFormat="1" ht="19" customHeight="1" x14ac:dyDescent="0.35">
      <c r="B12" s="125">
        <f t="shared" ref="B12:C17" si="0">B62</f>
        <v>119</v>
      </c>
      <c r="C12" s="129" t="str">
        <f>C62</f>
        <v>Forklift &lt;= 3.5 Ton</v>
      </c>
      <c r="D12" s="145">
        <f>IFERROR((D62/$B$12),"0"%)</f>
        <v>0.59663865546218486</v>
      </c>
      <c r="E12" s="145">
        <f>IFERROR((E62/$B$12),"0"%)</f>
        <v>0.17647058823529413</v>
      </c>
      <c r="F12" s="145">
        <f t="shared" ref="F12:J12" si="1">IFERROR((F62/$B$12),"0"%)</f>
        <v>0.19327731092436976</v>
      </c>
      <c r="G12" s="145">
        <f t="shared" si="1"/>
        <v>1.680672268907563E-2</v>
      </c>
      <c r="H12" s="145">
        <f t="shared" si="1"/>
        <v>1.680672268907563E-2</v>
      </c>
      <c r="I12" s="145">
        <f t="shared" si="1"/>
        <v>0</v>
      </c>
      <c r="J12" s="145">
        <f t="shared" si="1"/>
        <v>0</v>
      </c>
      <c r="K12" s="146">
        <f t="shared" ref="K12:L17" si="2">K62</f>
        <v>241</v>
      </c>
      <c r="L12" s="146">
        <f t="shared" si="2"/>
        <v>241</v>
      </c>
      <c r="M12" s="122">
        <f>SUM(D12:J12)</f>
        <v>1</v>
      </c>
    </row>
    <row r="13" spans="2:19" s="79" customFormat="1" ht="19" customHeight="1" x14ac:dyDescent="0.35">
      <c r="B13" s="107">
        <f t="shared" si="0"/>
        <v>59</v>
      </c>
      <c r="C13" s="131" t="str">
        <f>C63</f>
        <v>Forklift &gt;3.5 Ton &lt;= 7 Ton</v>
      </c>
      <c r="D13" s="147">
        <f>IFERROR((D63/$B$13),"0"%)</f>
        <v>0.3728813559322034</v>
      </c>
      <c r="E13" s="147">
        <f t="shared" ref="E13:J13" si="3">IFERROR((E63/$B$13),"0"%)</f>
        <v>0.2711864406779661</v>
      </c>
      <c r="F13" s="147">
        <f t="shared" si="3"/>
        <v>0.23728813559322035</v>
      </c>
      <c r="G13" s="147">
        <f t="shared" si="3"/>
        <v>6.7796610169491525E-2</v>
      </c>
      <c r="H13" s="147">
        <f t="shared" si="3"/>
        <v>0</v>
      </c>
      <c r="I13" s="147">
        <f t="shared" si="3"/>
        <v>0</v>
      </c>
      <c r="J13" s="147">
        <f t="shared" si="3"/>
        <v>5.0847457627118647E-2</v>
      </c>
      <c r="K13" s="148">
        <f t="shared" si="2"/>
        <v>59</v>
      </c>
      <c r="L13" s="148">
        <f t="shared" si="2"/>
        <v>147</v>
      </c>
      <c r="M13" s="123">
        <f t="shared" ref="M13:M17" si="4">SUM(D13:J13)</f>
        <v>1.0000000000000002</v>
      </c>
    </row>
    <row r="14" spans="2:19" s="79" customFormat="1" ht="19" customHeight="1" x14ac:dyDescent="0.35">
      <c r="B14" s="107">
        <f t="shared" si="0"/>
        <v>0.99999999999999978</v>
      </c>
      <c r="C14" s="131" t="str">
        <f t="shared" si="0"/>
        <v>Forklift &gt;7 Ton &lt;= 10 Ton</v>
      </c>
      <c r="D14" s="147">
        <f>IFERROR((D64/$B$14),"0"%)</f>
        <v>0.14285714285714288</v>
      </c>
      <c r="E14" s="147">
        <f t="shared" ref="E14:J14" si="5">IFERROR((E64/$B$14),"0"%)</f>
        <v>0.14285714285714288</v>
      </c>
      <c r="F14" s="147">
        <f t="shared" si="5"/>
        <v>0.14285714285714288</v>
      </c>
      <c r="G14" s="147">
        <f t="shared" si="5"/>
        <v>0.14285714285714288</v>
      </c>
      <c r="H14" s="147">
        <f t="shared" si="5"/>
        <v>0.14285714285714288</v>
      </c>
      <c r="I14" s="147">
        <f t="shared" si="5"/>
        <v>0.14285714285714288</v>
      </c>
      <c r="J14" s="147">
        <f t="shared" si="5"/>
        <v>0.14285714285714288</v>
      </c>
      <c r="K14" s="148">
        <f t="shared" si="2"/>
        <v>31</v>
      </c>
      <c r="L14" s="148">
        <f t="shared" si="2"/>
        <v>31</v>
      </c>
      <c r="M14" s="123">
        <f t="shared" si="4"/>
        <v>1.0000000000000002</v>
      </c>
    </row>
    <row r="15" spans="2:19" s="79" customFormat="1" ht="19" customHeight="1" x14ac:dyDescent="0.35">
      <c r="B15" s="107">
        <f t="shared" si="0"/>
        <v>3</v>
      </c>
      <c r="C15" s="131" t="str">
        <f t="shared" si="0"/>
        <v>Forklift &gt;10 Ton &lt;= 15 Ton</v>
      </c>
      <c r="D15" s="147">
        <f>IFERROR((D65/$B$15),"0"%)</f>
        <v>0.66666666666666663</v>
      </c>
      <c r="E15" s="147">
        <f t="shared" ref="E15:J15" si="6">IFERROR((E65/$B$15),"0"%)</f>
        <v>0.33333333333333331</v>
      </c>
      <c r="F15" s="147">
        <f t="shared" si="6"/>
        <v>0</v>
      </c>
      <c r="G15" s="147">
        <f t="shared" si="6"/>
        <v>0</v>
      </c>
      <c r="H15" s="147">
        <f t="shared" si="6"/>
        <v>0</v>
      </c>
      <c r="I15" s="147">
        <f t="shared" si="6"/>
        <v>0</v>
      </c>
      <c r="J15" s="147">
        <f t="shared" si="6"/>
        <v>0</v>
      </c>
      <c r="K15" s="148">
        <f t="shared" si="2"/>
        <v>8</v>
      </c>
      <c r="L15" s="148">
        <f t="shared" si="2"/>
        <v>8</v>
      </c>
      <c r="M15" s="123">
        <f t="shared" si="4"/>
        <v>1</v>
      </c>
    </row>
    <row r="16" spans="2:19" s="79" customFormat="1" ht="19" customHeight="1" x14ac:dyDescent="0.35">
      <c r="B16" s="107">
        <f t="shared" si="0"/>
        <v>0.99999999999999978</v>
      </c>
      <c r="C16" s="131" t="str">
        <f t="shared" si="0"/>
        <v>Forklift &gt;15 Ton &lt;= 25 Ton</v>
      </c>
      <c r="D16" s="147">
        <f>IFERROR((D66/$B$16),"0"%)</f>
        <v>0.14285714285714288</v>
      </c>
      <c r="E16" s="147">
        <f t="shared" ref="E16:J16" si="7">IFERROR((E66/$B$16),"0"%)</f>
        <v>0.14285714285714288</v>
      </c>
      <c r="F16" s="147">
        <f t="shared" si="7"/>
        <v>0.14285714285714288</v>
      </c>
      <c r="G16" s="147">
        <f t="shared" si="7"/>
        <v>0.14285714285714288</v>
      </c>
      <c r="H16" s="147">
        <f t="shared" si="7"/>
        <v>0.14285714285714288</v>
      </c>
      <c r="I16" s="147">
        <f t="shared" si="7"/>
        <v>0.14285714285714288</v>
      </c>
      <c r="J16" s="147">
        <f t="shared" si="7"/>
        <v>0.14285714285714288</v>
      </c>
      <c r="K16" s="148">
        <f t="shared" si="2"/>
        <v>7</v>
      </c>
      <c r="L16" s="148">
        <f t="shared" si="2"/>
        <v>7</v>
      </c>
      <c r="M16" s="123">
        <f t="shared" si="4"/>
        <v>1.0000000000000002</v>
      </c>
    </row>
    <row r="17" spans="2:13" s="79" customFormat="1" ht="19" customHeight="1" x14ac:dyDescent="0.35">
      <c r="B17" s="107">
        <f t="shared" si="0"/>
        <v>0.99999999999999978</v>
      </c>
      <c r="C17" s="131" t="str">
        <f t="shared" si="0"/>
        <v>Forklift &gt;25 Ton &lt;= 45 Ton</v>
      </c>
      <c r="D17" s="147">
        <f>IFERROR((D67/$B$17),"0"%)</f>
        <v>0.14285714285714288</v>
      </c>
      <c r="E17" s="147">
        <f t="shared" ref="E17:J17" si="8">IFERROR((E67/$B$17),"0"%)</f>
        <v>0.14285714285714288</v>
      </c>
      <c r="F17" s="147">
        <f t="shared" si="8"/>
        <v>0.14285714285714288</v>
      </c>
      <c r="G17" s="147">
        <f t="shared" si="8"/>
        <v>0.14285714285714288</v>
      </c>
      <c r="H17" s="147">
        <f t="shared" si="8"/>
        <v>0.14285714285714288</v>
      </c>
      <c r="I17" s="147">
        <f t="shared" si="8"/>
        <v>0.14285714285714288</v>
      </c>
      <c r="J17" s="147">
        <f t="shared" si="8"/>
        <v>0.14285714285714288</v>
      </c>
      <c r="K17" s="148">
        <f t="shared" si="2"/>
        <v>5</v>
      </c>
      <c r="L17" s="148">
        <f t="shared" si="2"/>
        <v>5</v>
      </c>
      <c r="M17" s="123">
        <f t="shared" si="4"/>
        <v>1.0000000000000002</v>
      </c>
    </row>
    <row r="18" spans="2:13" s="79" customFormat="1" ht="19" customHeight="1" x14ac:dyDescent="0.35">
      <c r="B18" s="107">
        <f t="shared" ref="B18:C19" si="9">B68</f>
        <v>1</v>
      </c>
      <c r="C18" s="131" t="str">
        <f t="shared" si="9"/>
        <v>Front End Loader</v>
      </c>
      <c r="D18" s="147">
        <f>IFERROR((D68/$B$18),"0"%)</f>
        <v>0</v>
      </c>
      <c r="E18" s="147">
        <f t="shared" ref="E18:J18" si="10">IFERROR((E68/$B$18),"0"%)</f>
        <v>0</v>
      </c>
      <c r="F18" s="147">
        <f t="shared" si="10"/>
        <v>0</v>
      </c>
      <c r="G18" s="147">
        <f t="shared" si="10"/>
        <v>0</v>
      </c>
      <c r="H18" s="147">
        <f t="shared" si="10"/>
        <v>1</v>
      </c>
      <c r="I18" s="147">
        <f t="shared" si="10"/>
        <v>0</v>
      </c>
      <c r="J18" s="147">
        <f t="shared" si="10"/>
        <v>0</v>
      </c>
      <c r="K18" s="148">
        <f>K68</f>
        <v>20</v>
      </c>
      <c r="L18" s="148">
        <f>L68</f>
        <v>20</v>
      </c>
      <c r="M18" s="123">
        <f t="shared" ref="M18:M20" si="11">SUM(D18:J18)</f>
        <v>1</v>
      </c>
    </row>
    <row r="19" spans="2:13" s="79" customFormat="1" ht="19" customHeight="1" x14ac:dyDescent="0.35">
      <c r="B19" s="107">
        <f t="shared" si="9"/>
        <v>37</v>
      </c>
      <c r="C19" s="131" t="str">
        <f t="shared" si="9"/>
        <v>Terminal Tractor/Haulers</v>
      </c>
      <c r="D19" s="147">
        <f>IFERROR((D69/$B$19),"0"%)</f>
        <v>0.10810810810810811</v>
      </c>
      <c r="E19" s="147">
        <f t="shared" ref="E19:J19" si="12">IFERROR((E69/$B$19),"0"%)</f>
        <v>5.4054054054054057E-2</v>
      </c>
      <c r="F19" s="147">
        <f t="shared" si="12"/>
        <v>5.4054054054054057E-2</v>
      </c>
      <c r="G19" s="147">
        <f t="shared" si="12"/>
        <v>0</v>
      </c>
      <c r="H19" s="147">
        <f t="shared" si="12"/>
        <v>0.78378378378378377</v>
      </c>
      <c r="I19" s="147">
        <f t="shared" si="12"/>
        <v>0</v>
      </c>
      <c r="J19" s="147">
        <f t="shared" si="12"/>
        <v>0</v>
      </c>
      <c r="K19" s="148">
        <f t="shared" ref="K19:L19" si="13">K69</f>
        <v>33</v>
      </c>
      <c r="L19" s="148">
        <f t="shared" si="13"/>
        <v>33</v>
      </c>
      <c r="M19" s="123">
        <f t="shared" si="11"/>
        <v>1</v>
      </c>
    </row>
    <row r="20" spans="2:13" s="79" customFormat="1" ht="19" customHeight="1" thickBot="1" x14ac:dyDescent="0.4">
      <c r="B20" s="128">
        <f>B70</f>
        <v>49</v>
      </c>
      <c r="C20" s="144" t="str">
        <f>C70</f>
        <v>Reach Stacker</v>
      </c>
      <c r="D20" s="149">
        <f>IFERROR((D70/$B$20),"0%")</f>
        <v>8.1632653061224483E-2</v>
      </c>
      <c r="E20" s="149">
        <f t="shared" ref="E20:J20" si="14">IFERROR((E70/$B$20),"0%")</f>
        <v>0</v>
      </c>
      <c r="F20" s="149">
        <f t="shared" si="14"/>
        <v>0.2857142857142857</v>
      </c>
      <c r="G20" s="149">
        <f t="shared" si="14"/>
        <v>8.1632653061224483E-2</v>
      </c>
      <c r="H20" s="149">
        <f t="shared" si="14"/>
        <v>0.44897959183673469</v>
      </c>
      <c r="I20" s="149">
        <f t="shared" si="14"/>
        <v>8.1632653061224483E-2</v>
      </c>
      <c r="J20" s="149">
        <f t="shared" si="14"/>
        <v>2.0408163265306121E-2</v>
      </c>
      <c r="K20" s="150">
        <f t="shared" ref="K20" si="15">K70</f>
        <v>28</v>
      </c>
      <c r="L20" s="150">
        <f t="shared" ref="L20" si="16">L70</f>
        <v>28</v>
      </c>
      <c r="M20" s="124">
        <f t="shared" si="11"/>
        <v>0.99999999999999989</v>
      </c>
    </row>
    <row r="21" spans="2:13" ht="14.5" thickBot="1" x14ac:dyDescent="0.35">
      <c r="B21" s="98"/>
      <c r="D21" s="84"/>
      <c r="E21" s="84"/>
      <c r="F21" s="84"/>
      <c r="G21" s="84"/>
      <c r="H21" s="84"/>
      <c r="I21" s="84"/>
      <c r="J21" s="84"/>
      <c r="K21" s="80"/>
      <c r="L21" s="80"/>
    </row>
    <row r="22" spans="2:13" ht="22" customHeight="1" thickBot="1" x14ac:dyDescent="0.35">
      <c r="B22" s="316" t="s">
        <v>33</v>
      </c>
      <c r="C22" s="317"/>
      <c r="D22" s="326" t="s">
        <v>32</v>
      </c>
      <c r="E22" s="327"/>
      <c r="F22" s="327"/>
      <c r="G22" s="327"/>
      <c r="H22" s="327"/>
      <c r="I22" s="327"/>
      <c r="J22" s="328"/>
      <c r="K22" s="114" t="s">
        <v>35</v>
      </c>
      <c r="L22" s="114" t="s">
        <v>34</v>
      </c>
      <c r="M22" s="127"/>
    </row>
    <row r="23" spans="2:13" s="79" customFormat="1" ht="17" customHeight="1" x14ac:dyDescent="0.35">
      <c r="B23" s="125">
        <f t="shared" ref="B23:C27" si="17">B72</f>
        <v>1</v>
      </c>
      <c r="C23" s="129" t="str">
        <f t="shared" si="17"/>
        <v>Trailer  - Industrial Type (One ton)</v>
      </c>
      <c r="D23" s="300">
        <f>IFERROR((D72/B72),"0"%)</f>
        <v>1</v>
      </c>
      <c r="E23" s="301"/>
      <c r="F23" s="301"/>
      <c r="G23" s="301"/>
      <c r="H23" s="301"/>
      <c r="I23" s="301"/>
      <c r="J23" s="302"/>
      <c r="K23" s="151">
        <f>K72</f>
        <v>0</v>
      </c>
      <c r="L23" s="249">
        <f>L72</f>
        <v>17</v>
      </c>
      <c r="M23" s="130"/>
    </row>
    <row r="24" spans="2:13" s="79" customFormat="1" ht="17" customHeight="1" x14ac:dyDescent="0.35">
      <c r="B24" s="107">
        <f t="shared" si="17"/>
        <v>1</v>
      </c>
      <c r="C24" s="131" t="str">
        <f t="shared" si="17"/>
        <v xml:space="preserve">Trailer - Industrial Type (Two ton) </v>
      </c>
      <c r="D24" s="303">
        <f>IFERROR((D73/B24),"0%")</f>
        <v>1</v>
      </c>
      <c r="E24" s="304"/>
      <c r="F24" s="304"/>
      <c r="G24" s="304"/>
      <c r="H24" s="304"/>
      <c r="I24" s="304"/>
      <c r="J24" s="305"/>
      <c r="K24" s="152">
        <f t="shared" ref="K24:L26" si="18">K73</f>
        <v>0</v>
      </c>
      <c r="L24" s="250">
        <f t="shared" si="18"/>
        <v>0</v>
      </c>
      <c r="M24" s="130"/>
    </row>
    <row r="25" spans="2:13" s="79" customFormat="1" ht="17" customHeight="1" x14ac:dyDescent="0.35">
      <c r="B25" s="107">
        <f t="shared" si="17"/>
        <v>1</v>
      </c>
      <c r="C25" s="131" t="str">
        <f t="shared" si="17"/>
        <v xml:space="preserve">Trailer Light (Luggage trailers) </v>
      </c>
      <c r="D25" s="303">
        <f>IFERROR((D74/B25),"0%")</f>
        <v>1</v>
      </c>
      <c r="E25" s="304"/>
      <c r="F25" s="304"/>
      <c r="G25" s="304"/>
      <c r="H25" s="304"/>
      <c r="I25" s="304"/>
      <c r="J25" s="305"/>
      <c r="K25" s="152">
        <f t="shared" si="18"/>
        <v>0</v>
      </c>
      <c r="L25" s="250">
        <f t="shared" si="18"/>
        <v>193</v>
      </c>
      <c r="M25" s="130"/>
    </row>
    <row r="26" spans="2:13" s="79" customFormat="1" ht="17" customHeight="1" x14ac:dyDescent="0.35">
      <c r="B26" s="107">
        <f t="shared" si="17"/>
        <v>33</v>
      </c>
      <c r="C26" s="131" t="str">
        <f t="shared" si="17"/>
        <v xml:space="preserve">Trailer Medium 1 and 2 axels (+10 Ton, flat bed) </v>
      </c>
      <c r="D26" s="303">
        <f>IFERROR((D75/B26),"0%")</f>
        <v>1</v>
      </c>
      <c r="E26" s="304"/>
      <c r="F26" s="304"/>
      <c r="G26" s="304"/>
      <c r="H26" s="304"/>
      <c r="I26" s="304"/>
      <c r="J26" s="305"/>
      <c r="K26" s="152">
        <f t="shared" si="18"/>
        <v>0</v>
      </c>
      <c r="L26" s="250">
        <f t="shared" si="18"/>
        <v>1</v>
      </c>
      <c r="M26" s="130"/>
    </row>
    <row r="27" spans="2:13" s="79" customFormat="1" ht="17" customHeight="1" thickBot="1" x14ac:dyDescent="0.4">
      <c r="B27" s="128">
        <f t="shared" si="17"/>
        <v>1</v>
      </c>
      <c r="C27" s="132" t="str">
        <f t="shared" si="17"/>
        <v>Trailer Heavy duty 3 and 4 axels (+10 Ton, flat bed)</v>
      </c>
      <c r="D27" s="306">
        <f>IFERROR((D76/B27),"0%")</f>
        <v>1</v>
      </c>
      <c r="E27" s="307"/>
      <c r="F27" s="307"/>
      <c r="G27" s="307"/>
      <c r="H27" s="307"/>
      <c r="I27" s="307"/>
      <c r="J27" s="308"/>
      <c r="K27" s="153">
        <f>K76</f>
        <v>0</v>
      </c>
      <c r="L27" s="251">
        <f t="shared" ref="L27" si="19">L76</f>
        <v>9</v>
      </c>
      <c r="M27" s="130"/>
    </row>
    <row r="28" spans="2:13" x14ac:dyDescent="0.3">
      <c r="B28" s="80"/>
      <c r="D28" s="74"/>
      <c r="E28" s="74"/>
      <c r="F28" s="74"/>
      <c r="G28" s="74"/>
      <c r="H28" s="74"/>
      <c r="I28" s="74"/>
      <c r="J28" s="74"/>
    </row>
    <row r="29" spans="2:13" x14ac:dyDescent="0.3">
      <c r="D29" s="74"/>
      <c r="E29" s="74"/>
      <c r="F29" s="74"/>
      <c r="G29" s="74"/>
      <c r="H29" s="74"/>
      <c r="I29" s="74"/>
      <c r="J29" s="74"/>
    </row>
    <row r="30" spans="2:13" ht="24.5" hidden="1" x14ac:dyDescent="0.45">
      <c r="C30" s="71" t="s">
        <v>4</v>
      </c>
      <c r="D30" s="74"/>
      <c r="E30" s="74"/>
      <c r="F30" s="74"/>
      <c r="G30" s="74"/>
      <c r="H30" s="74"/>
      <c r="I30" s="74"/>
      <c r="J30" s="74"/>
    </row>
    <row r="31" spans="2:13" ht="56" hidden="1" x14ac:dyDescent="0.3">
      <c r="B31" s="73" t="s">
        <v>30</v>
      </c>
      <c r="C31" s="72" t="s">
        <v>29</v>
      </c>
      <c r="D31" s="72">
        <v>3000</v>
      </c>
      <c r="E31" s="72">
        <v>5000</v>
      </c>
      <c r="F31" s="72"/>
      <c r="G31" s="72"/>
      <c r="H31" s="72"/>
      <c r="I31" s="72"/>
      <c r="J31" s="72"/>
      <c r="K31" s="70"/>
    </row>
    <row r="32" spans="2:13" hidden="1" x14ac:dyDescent="0.3">
      <c r="D32" s="72"/>
      <c r="E32" s="72"/>
      <c r="F32" s="72"/>
      <c r="G32" s="72"/>
      <c r="H32" s="72"/>
      <c r="I32" s="72"/>
      <c r="J32" s="72"/>
      <c r="K32" s="70"/>
    </row>
    <row r="33" spans="2:10" hidden="1" x14ac:dyDescent="0.3">
      <c r="B33" s="103"/>
      <c r="C33" s="72" t="s">
        <v>28</v>
      </c>
    </row>
    <row r="34" spans="2:10" hidden="1" x14ac:dyDescent="0.3">
      <c r="B34" s="103">
        <v>167</v>
      </c>
      <c r="C34" s="69" t="s">
        <v>27</v>
      </c>
    </row>
    <row r="35" spans="2:10" hidden="1" x14ac:dyDescent="0.3">
      <c r="B35" s="103">
        <v>105</v>
      </c>
      <c r="C35" s="69" t="s">
        <v>26</v>
      </c>
    </row>
    <row r="36" spans="2:10" hidden="1" x14ac:dyDescent="0.3">
      <c r="B36" s="103">
        <v>679</v>
      </c>
      <c r="C36" s="69" t="s">
        <v>25</v>
      </c>
    </row>
    <row r="37" spans="2:10" hidden="1" x14ac:dyDescent="0.3">
      <c r="B37" s="103">
        <v>78</v>
      </c>
      <c r="C37" s="76" t="s">
        <v>42</v>
      </c>
    </row>
    <row r="38" spans="2:10" hidden="1" x14ac:dyDescent="0.3">
      <c r="B38" s="103">
        <v>31</v>
      </c>
      <c r="C38" s="69" t="s">
        <v>37</v>
      </c>
    </row>
    <row r="39" spans="2:10" hidden="1" x14ac:dyDescent="0.3">
      <c r="B39" s="103"/>
    </row>
    <row r="40" spans="2:10" hidden="1" x14ac:dyDescent="0.3">
      <c r="B40" s="103"/>
      <c r="C40" s="72" t="s">
        <v>24</v>
      </c>
    </row>
    <row r="41" spans="2:10" hidden="1" x14ac:dyDescent="0.3">
      <c r="B41" s="103">
        <v>22</v>
      </c>
      <c r="C41" s="77" t="s">
        <v>23</v>
      </c>
    </row>
    <row r="42" spans="2:10" hidden="1" x14ac:dyDescent="0.3">
      <c r="B42" s="103">
        <v>8</v>
      </c>
      <c r="C42" s="77" t="s">
        <v>22</v>
      </c>
      <c r="D42" s="77"/>
      <c r="E42" s="77"/>
      <c r="F42" s="77"/>
      <c r="G42" s="77"/>
      <c r="H42" s="77"/>
      <c r="I42" s="77"/>
      <c r="J42" s="77"/>
    </row>
    <row r="43" spans="2:10" hidden="1" x14ac:dyDescent="0.3">
      <c r="B43" s="103"/>
      <c r="D43" s="77"/>
      <c r="E43" s="77"/>
      <c r="F43" s="77"/>
      <c r="G43" s="77"/>
      <c r="H43" s="77"/>
      <c r="I43" s="77"/>
      <c r="J43" s="77"/>
    </row>
    <row r="44" spans="2:10" hidden="1" x14ac:dyDescent="0.3">
      <c r="B44" s="80"/>
      <c r="C44" s="72" t="s">
        <v>33</v>
      </c>
      <c r="D44" s="329" t="s">
        <v>32</v>
      </c>
      <c r="E44" s="329"/>
      <c r="F44" s="329"/>
      <c r="G44" s="77"/>
      <c r="H44" s="77"/>
      <c r="I44" s="77"/>
      <c r="J44" s="77"/>
    </row>
    <row r="45" spans="2:10" hidden="1" x14ac:dyDescent="0.3">
      <c r="B45" s="80">
        <v>81</v>
      </c>
      <c r="C45" s="69" t="s">
        <v>38</v>
      </c>
      <c r="D45" s="309"/>
      <c r="E45" s="309"/>
      <c r="F45" s="309"/>
      <c r="G45" s="77"/>
      <c r="H45" s="77"/>
      <c r="I45" s="77"/>
      <c r="J45" s="77"/>
    </row>
    <row r="46" spans="2:10" hidden="1" x14ac:dyDescent="0.3">
      <c r="B46" s="80">
        <v>55</v>
      </c>
      <c r="C46" s="69" t="s">
        <v>39</v>
      </c>
      <c r="D46" s="309"/>
      <c r="E46" s="309"/>
      <c r="F46" s="309"/>
      <c r="G46" s="77"/>
      <c r="H46" s="77"/>
      <c r="I46" s="77"/>
      <c r="J46" s="77"/>
    </row>
    <row r="47" spans="2:10" hidden="1" x14ac:dyDescent="0.3">
      <c r="B47" s="80">
        <v>3</v>
      </c>
      <c r="C47" s="69" t="s">
        <v>31</v>
      </c>
      <c r="D47" s="309"/>
      <c r="E47" s="309"/>
      <c r="F47" s="309"/>
      <c r="G47" s="77"/>
      <c r="H47" s="77"/>
      <c r="I47" s="77"/>
      <c r="J47" s="77"/>
    </row>
    <row r="48" spans="2:10" hidden="1" x14ac:dyDescent="0.3">
      <c r="B48" s="80">
        <v>31</v>
      </c>
      <c r="C48" s="69" t="s">
        <v>40</v>
      </c>
      <c r="D48" s="309"/>
      <c r="E48" s="309"/>
      <c r="F48" s="309"/>
      <c r="G48" s="77"/>
      <c r="H48" s="77"/>
      <c r="I48" s="77"/>
      <c r="J48" s="77"/>
    </row>
    <row r="49" spans="1:13" hidden="1" x14ac:dyDescent="0.3">
      <c r="B49" s="80">
        <v>30</v>
      </c>
      <c r="C49" s="69" t="s">
        <v>41</v>
      </c>
      <c r="D49" s="309"/>
      <c r="E49" s="309"/>
      <c r="F49" s="309"/>
      <c r="G49" s="77"/>
      <c r="H49" s="77"/>
      <c r="I49" s="77"/>
      <c r="J49" s="77"/>
    </row>
    <row r="50" spans="1:13" hidden="1" x14ac:dyDescent="0.3">
      <c r="A50" s="78"/>
      <c r="B50" s="103"/>
    </row>
    <row r="51" spans="1:13" hidden="1" x14ac:dyDescent="0.3"/>
    <row r="52" spans="1:13" ht="14.5" hidden="1" thickBot="1" x14ac:dyDescent="0.35">
      <c r="E52" s="72" t="s">
        <v>21</v>
      </c>
      <c r="L52" s="81"/>
    </row>
    <row r="53" spans="1:13" hidden="1" x14ac:dyDescent="0.3">
      <c r="F53" s="69" t="s">
        <v>45</v>
      </c>
    </row>
    <row r="54" spans="1:13" hidden="1" x14ac:dyDescent="0.3">
      <c r="L54" s="75"/>
    </row>
    <row r="55" spans="1:13" hidden="1" x14ac:dyDescent="0.3"/>
    <row r="56" spans="1:13" hidden="1" x14ac:dyDescent="0.3"/>
    <row r="57" spans="1:13" hidden="1" x14ac:dyDescent="0.3"/>
    <row r="58" spans="1:13" ht="14.5" thickBot="1" x14ac:dyDescent="0.35"/>
    <row r="59" spans="1:13" s="79" customFormat="1" ht="23.4" customHeight="1" thickBot="1" x14ac:dyDescent="0.4">
      <c r="B59" s="324" t="s">
        <v>723</v>
      </c>
      <c r="C59" s="325"/>
      <c r="D59" s="321" t="s">
        <v>733</v>
      </c>
      <c r="E59" s="322"/>
      <c r="F59" s="322"/>
      <c r="G59" s="322"/>
      <c r="H59" s="322"/>
      <c r="I59" s="322"/>
      <c r="J59" s="322"/>
      <c r="K59" s="322"/>
      <c r="L59" s="322"/>
      <c r="M59" s="323"/>
    </row>
    <row r="60" spans="1:13" s="79" customFormat="1" ht="24" customHeight="1" thickBot="1" x14ac:dyDescent="0.4">
      <c r="B60" s="113" t="s">
        <v>628</v>
      </c>
      <c r="C60" s="110" t="s">
        <v>731</v>
      </c>
      <c r="D60" s="109" t="s">
        <v>6</v>
      </c>
      <c r="E60" s="109" t="s">
        <v>7</v>
      </c>
      <c r="F60" s="109" t="s">
        <v>46</v>
      </c>
      <c r="G60" s="109" t="s">
        <v>8</v>
      </c>
      <c r="H60" s="109" t="s">
        <v>48</v>
      </c>
      <c r="I60" s="109" t="s">
        <v>49</v>
      </c>
      <c r="J60" s="109" t="s">
        <v>50</v>
      </c>
      <c r="K60" s="114" t="s">
        <v>35</v>
      </c>
      <c r="L60" s="114" t="s">
        <v>34</v>
      </c>
      <c r="M60" s="116" t="s">
        <v>722</v>
      </c>
    </row>
    <row r="61" spans="1:13" s="79" customFormat="1" ht="5.5" customHeight="1" thickBot="1" x14ac:dyDescent="0.35">
      <c r="B61" s="117"/>
      <c r="C61" s="118"/>
      <c r="D61" s="119"/>
      <c r="E61" s="119"/>
      <c r="F61" s="119"/>
      <c r="G61" s="119"/>
      <c r="H61" s="119"/>
      <c r="I61" s="119"/>
      <c r="J61" s="119"/>
      <c r="K61" s="120"/>
      <c r="L61" s="120"/>
      <c r="M61" s="121"/>
    </row>
    <row r="62" spans="1:13" s="79" customFormat="1" ht="19.25" customHeight="1" x14ac:dyDescent="0.35">
      <c r="B62" s="125">
        <f>SUM(D62:J62)</f>
        <v>119</v>
      </c>
      <c r="C62" s="126" t="s">
        <v>5</v>
      </c>
      <c r="D62" s="138">
        <v>71</v>
      </c>
      <c r="E62" s="139">
        <v>21</v>
      </c>
      <c r="F62" s="139">
        <v>23</v>
      </c>
      <c r="G62" s="139">
        <v>2</v>
      </c>
      <c r="H62" s="139">
        <v>2</v>
      </c>
      <c r="I62" s="139">
        <v>0</v>
      </c>
      <c r="J62" s="139">
        <v>0</v>
      </c>
      <c r="K62" s="139">
        <v>241</v>
      </c>
      <c r="L62" s="139">
        <v>241</v>
      </c>
      <c r="M62" s="133">
        <f>(SUM(D62:J62))-B62</f>
        <v>0</v>
      </c>
    </row>
    <row r="63" spans="1:13" s="79" customFormat="1" ht="19.25" customHeight="1" x14ac:dyDescent="0.35">
      <c r="B63" s="107">
        <f>SUM(D63:J63)</f>
        <v>59</v>
      </c>
      <c r="C63" s="104" t="s">
        <v>736</v>
      </c>
      <c r="D63" s="140">
        <v>22</v>
      </c>
      <c r="E63" s="141">
        <v>16</v>
      </c>
      <c r="F63" s="141">
        <v>14</v>
      </c>
      <c r="G63" s="141">
        <v>4</v>
      </c>
      <c r="H63" s="141">
        <v>0</v>
      </c>
      <c r="I63" s="141">
        <v>0</v>
      </c>
      <c r="J63" s="141">
        <v>3</v>
      </c>
      <c r="K63" s="141">
        <v>59</v>
      </c>
      <c r="L63" s="141">
        <v>147</v>
      </c>
      <c r="M63" s="134">
        <f t="shared" ref="M63:M76" si="20">(SUM(D63:J63))-B63</f>
        <v>0</v>
      </c>
    </row>
    <row r="64" spans="1:13" s="79" customFormat="1" ht="19.25" customHeight="1" x14ac:dyDescent="0.35">
      <c r="B64" s="252">
        <f>SUM(D64:J64)</f>
        <v>0.99999999999999978</v>
      </c>
      <c r="C64" s="104" t="s">
        <v>737</v>
      </c>
      <c r="D64" s="140">
        <f>1/7</f>
        <v>0.14285714285714285</v>
      </c>
      <c r="E64" s="140">
        <f t="shared" ref="E64:J64" si="21">1/7</f>
        <v>0.14285714285714285</v>
      </c>
      <c r="F64" s="140">
        <f t="shared" si="21"/>
        <v>0.14285714285714285</v>
      </c>
      <c r="G64" s="140">
        <f t="shared" si="21"/>
        <v>0.14285714285714285</v>
      </c>
      <c r="H64" s="140">
        <f t="shared" si="21"/>
        <v>0.14285714285714285</v>
      </c>
      <c r="I64" s="140">
        <f t="shared" si="21"/>
        <v>0.14285714285714285</v>
      </c>
      <c r="J64" s="140">
        <f t="shared" si="21"/>
        <v>0.14285714285714285</v>
      </c>
      <c r="K64" s="141">
        <v>31</v>
      </c>
      <c r="L64" s="141">
        <v>31</v>
      </c>
      <c r="M64" s="134">
        <f>(SUM(D64:J64))-B64</f>
        <v>0</v>
      </c>
    </row>
    <row r="65" spans="2:13" s="79" customFormat="1" ht="19.25" customHeight="1" x14ac:dyDescent="0.35">
      <c r="B65" s="107">
        <f>SUM(D65:J65)</f>
        <v>3</v>
      </c>
      <c r="C65" s="104" t="s">
        <v>738</v>
      </c>
      <c r="D65" s="140">
        <v>2</v>
      </c>
      <c r="E65" s="141">
        <v>1</v>
      </c>
      <c r="F65" s="141">
        <v>0</v>
      </c>
      <c r="G65" s="141">
        <v>0</v>
      </c>
      <c r="H65" s="141">
        <v>0</v>
      </c>
      <c r="I65" s="141">
        <v>0</v>
      </c>
      <c r="J65" s="141">
        <v>0</v>
      </c>
      <c r="K65" s="141">
        <v>8</v>
      </c>
      <c r="L65" s="141">
        <v>8</v>
      </c>
      <c r="M65" s="134">
        <f t="shared" si="20"/>
        <v>0</v>
      </c>
    </row>
    <row r="66" spans="2:13" s="79" customFormat="1" ht="19.25" customHeight="1" x14ac:dyDescent="0.35">
      <c r="B66" s="252">
        <f t="shared" ref="B66:B67" si="22">SUM(D66:J66)</f>
        <v>0.99999999999999978</v>
      </c>
      <c r="C66" s="104" t="s">
        <v>739</v>
      </c>
      <c r="D66" s="140">
        <f>1/7</f>
        <v>0.14285714285714285</v>
      </c>
      <c r="E66" s="140">
        <f t="shared" ref="E66:J67" si="23">1/7</f>
        <v>0.14285714285714285</v>
      </c>
      <c r="F66" s="140">
        <f t="shared" si="23"/>
        <v>0.14285714285714285</v>
      </c>
      <c r="G66" s="140">
        <f t="shared" si="23"/>
        <v>0.14285714285714285</v>
      </c>
      <c r="H66" s="140">
        <f t="shared" si="23"/>
        <v>0.14285714285714285</v>
      </c>
      <c r="I66" s="140">
        <f t="shared" si="23"/>
        <v>0.14285714285714285</v>
      </c>
      <c r="J66" s="140">
        <f t="shared" si="23"/>
        <v>0.14285714285714285</v>
      </c>
      <c r="K66" s="141">
        <v>7</v>
      </c>
      <c r="L66" s="141">
        <v>7</v>
      </c>
      <c r="M66" s="134">
        <f t="shared" si="20"/>
        <v>0</v>
      </c>
    </row>
    <row r="67" spans="2:13" s="79" customFormat="1" ht="19.25" customHeight="1" x14ac:dyDescent="0.35">
      <c r="B67" s="252">
        <f t="shared" si="22"/>
        <v>0.99999999999999978</v>
      </c>
      <c r="C67" s="104" t="s">
        <v>740</v>
      </c>
      <c r="D67" s="140">
        <f>1/7</f>
        <v>0.14285714285714285</v>
      </c>
      <c r="E67" s="140">
        <f t="shared" si="23"/>
        <v>0.14285714285714285</v>
      </c>
      <c r="F67" s="140">
        <f t="shared" si="23"/>
        <v>0.14285714285714285</v>
      </c>
      <c r="G67" s="140">
        <f t="shared" si="23"/>
        <v>0.14285714285714285</v>
      </c>
      <c r="H67" s="140">
        <f t="shared" si="23"/>
        <v>0.14285714285714285</v>
      </c>
      <c r="I67" s="140">
        <f t="shared" si="23"/>
        <v>0.14285714285714285</v>
      </c>
      <c r="J67" s="140">
        <f t="shared" si="23"/>
        <v>0.14285714285714285</v>
      </c>
      <c r="K67" s="141">
        <v>5</v>
      </c>
      <c r="L67" s="141">
        <v>5</v>
      </c>
      <c r="M67" s="134">
        <f>(SUM(D67:J67))-B67</f>
        <v>0</v>
      </c>
    </row>
    <row r="68" spans="2:13" s="79" customFormat="1" ht="19.25" customHeight="1" x14ac:dyDescent="0.35">
      <c r="B68" s="107">
        <f>SUM(D68:J68)</f>
        <v>1</v>
      </c>
      <c r="C68" s="104" t="s">
        <v>12</v>
      </c>
      <c r="D68" s="140">
        <v>0</v>
      </c>
      <c r="E68" s="141">
        <v>0</v>
      </c>
      <c r="F68" s="141">
        <v>0</v>
      </c>
      <c r="G68" s="141">
        <v>0</v>
      </c>
      <c r="H68" s="141">
        <v>1</v>
      </c>
      <c r="I68" s="141">
        <v>0</v>
      </c>
      <c r="J68" s="141">
        <v>0</v>
      </c>
      <c r="K68" s="141">
        <v>20</v>
      </c>
      <c r="L68" s="141">
        <v>20</v>
      </c>
      <c r="M68" s="134">
        <f t="shared" si="20"/>
        <v>0</v>
      </c>
    </row>
    <row r="69" spans="2:13" s="79" customFormat="1" ht="19.25" customHeight="1" x14ac:dyDescent="0.35">
      <c r="B69" s="107">
        <f t="shared" ref="B69" si="24">SUM(D69:J69)</f>
        <v>37</v>
      </c>
      <c r="C69" s="241" t="s">
        <v>735</v>
      </c>
      <c r="D69" s="140">
        <v>4</v>
      </c>
      <c r="E69" s="141">
        <v>2</v>
      </c>
      <c r="F69" s="141">
        <v>2</v>
      </c>
      <c r="G69" s="141">
        <v>0</v>
      </c>
      <c r="H69" s="141">
        <v>29</v>
      </c>
      <c r="I69" s="141">
        <v>0</v>
      </c>
      <c r="J69" s="141">
        <v>0</v>
      </c>
      <c r="K69" s="141">
        <v>33</v>
      </c>
      <c r="L69" s="141">
        <v>33</v>
      </c>
      <c r="M69" s="134">
        <f t="shared" si="20"/>
        <v>0</v>
      </c>
    </row>
    <row r="70" spans="2:13" s="79" customFormat="1" ht="23" customHeight="1" x14ac:dyDescent="0.35">
      <c r="B70" s="108">
        <f t="shared" ref="B70" si="25">SUM(D70:J70)</f>
        <v>49</v>
      </c>
      <c r="C70" s="143" t="s">
        <v>13</v>
      </c>
      <c r="D70" s="140">
        <v>4</v>
      </c>
      <c r="E70" s="141">
        <v>0</v>
      </c>
      <c r="F70" s="141">
        <v>14</v>
      </c>
      <c r="G70" s="141">
        <v>4</v>
      </c>
      <c r="H70" s="141">
        <v>22</v>
      </c>
      <c r="I70" s="141">
        <v>4</v>
      </c>
      <c r="J70" s="141">
        <v>1</v>
      </c>
      <c r="K70" s="141">
        <v>28</v>
      </c>
      <c r="L70" s="141">
        <v>28</v>
      </c>
      <c r="M70" s="134">
        <f t="shared" si="20"/>
        <v>0</v>
      </c>
    </row>
    <row r="71" spans="2:13" s="79" customFormat="1" ht="19.25" customHeight="1" x14ac:dyDescent="0.3">
      <c r="B71" s="108"/>
      <c r="C71" s="105" t="s">
        <v>33</v>
      </c>
      <c r="D71" s="314" t="s">
        <v>32</v>
      </c>
      <c r="E71" s="315"/>
      <c r="F71" s="315"/>
      <c r="G71" s="315"/>
      <c r="H71" s="315"/>
      <c r="I71" s="315"/>
      <c r="J71" s="315"/>
      <c r="K71" s="155"/>
      <c r="L71" s="156"/>
      <c r="M71" s="135"/>
    </row>
    <row r="72" spans="2:13" s="79" customFormat="1" ht="19.25" customHeight="1" x14ac:dyDescent="0.35">
      <c r="B72" s="252">
        <v>1</v>
      </c>
      <c r="C72" s="104" t="s">
        <v>15</v>
      </c>
      <c r="D72" s="310">
        <v>1</v>
      </c>
      <c r="E72" s="311"/>
      <c r="F72" s="311"/>
      <c r="G72" s="311"/>
      <c r="H72" s="311"/>
      <c r="I72" s="311"/>
      <c r="J72" s="311"/>
      <c r="K72" s="154">
        <v>0</v>
      </c>
      <c r="L72" s="154">
        <v>17</v>
      </c>
      <c r="M72" s="134">
        <f t="shared" si="20"/>
        <v>0</v>
      </c>
    </row>
    <row r="73" spans="2:13" s="79" customFormat="1" ht="19.25" customHeight="1" x14ac:dyDescent="0.35">
      <c r="B73" s="252">
        <v>1</v>
      </c>
      <c r="C73" s="104" t="s">
        <v>17</v>
      </c>
      <c r="D73" s="310">
        <v>1</v>
      </c>
      <c r="E73" s="311"/>
      <c r="F73" s="311"/>
      <c r="G73" s="311"/>
      <c r="H73" s="311"/>
      <c r="I73" s="311"/>
      <c r="J73" s="311"/>
      <c r="K73" s="154">
        <v>0</v>
      </c>
      <c r="L73" s="154">
        <v>0</v>
      </c>
      <c r="M73" s="134">
        <f t="shared" si="20"/>
        <v>0</v>
      </c>
    </row>
    <row r="74" spans="2:13" s="79" customFormat="1" ht="19.25" customHeight="1" x14ac:dyDescent="0.35">
      <c r="B74" s="252">
        <v>1</v>
      </c>
      <c r="C74" s="104" t="s">
        <v>18</v>
      </c>
      <c r="D74" s="310">
        <v>1</v>
      </c>
      <c r="E74" s="311"/>
      <c r="F74" s="311"/>
      <c r="G74" s="311"/>
      <c r="H74" s="311"/>
      <c r="I74" s="311"/>
      <c r="J74" s="311"/>
      <c r="K74" s="154">
        <v>0</v>
      </c>
      <c r="L74" s="154">
        <v>193</v>
      </c>
      <c r="M74" s="134">
        <f t="shared" si="20"/>
        <v>0</v>
      </c>
    </row>
    <row r="75" spans="2:13" s="79" customFormat="1" ht="19.25" customHeight="1" x14ac:dyDescent="0.35">
      <c r="B75" s="136">
        <v>33</v>
      </c>
      <c r="C75" s="104" t="s">
        <v>19</v>
      </c>
      <c r="D75" s="310">
        <v>33</v>
      </c>
      <c r="E75" s="311"/>
      <c r="F75" s="311"/>
      <c r="G75" s="311"/>
      <c r="H75" s="311"/>
      <c r="I75" s="311"/>
      <c r="J75" s="311"/>
      <c r="K75" s="154">
        <v>0</v>
      </c>
      <c r="L75" s="154">
        <v>1</v>
      </c>
      <c r="M75" s="134">
        <f t="shared" si="20"/>
        <v>0</v>
      </c>
    </row>
    <row r="76" spans="2:13" s="79" customFormat="1" ht="19.25" customHeight="1" thickBot="1" x14ac:dyDescent="0.4">
      <c r="B76" s="253">
        <v>1</v>
      </c>
      <c r="C76" s="106" t="s">
        <v>36</v>
      </c>
      <c r="D76" s="312">
        <v>1</v>
      </c>
      <c r="E76" s="313"/>
      <c r="F76" s="313"/>
      <c r="G76" s="313"/>
      <c r="H76" s="313"/>
      <c r="I76" s="313"/>
      <c r="J76" s="313"/>
      <c r="K76" s="157">
        <v>0</v>
      </c>
      <c r="L76" s="157">
        <v>9</v>
      </c>
      <c r="M76" s="142">
        <f t="shared" si="20"/>
        <v>0</v>
      </c>
    </row>
  </sheetData>
  <sheetProtection algorithmName="SHA-512" hashValue="RXLg8gXpeYcbhnWJfOUNmv2Nk+yk+NnWEEEFiO4mkMu4Ysbz1qDG1j9T3LPxdDQ358W4+9Cf1KmRskkEYTYMKQ==" saltValue="VCQNOFZoODQea/pI/dAvmA==" spinCount="100000" sheet="1" objects="1" scenarios="1"/>
  <mergeCells count="23">
    <mergeCell ref="B9:C9"/>
    <mergeCell ref="D9:M9"/>
    <mergeCell ref="D59:M59"/>
    <mergeCell ref="B59:C59"/>
    <mergeCell ref="B22:C22"/>
    <mergeCell ref="D22:J22"/>
    <mergeCell ref="D49:F49"/>
    <mergeCell ref="D44:F44"/>
    <mergeCell ref="D45:F45"/>
    <mergeCell ref="D46:F46"/>
    <mergeCell ref="D47:F47"/>
    <mergeCell ref="D48:F48"/>
    <mergeCell ref="D74:J74"/>
    <mergeCell ref="D75:J75"/>
    <mergeCell ref="D76:J76"/>
    <mergeCell ref="D71:J71"/>
    <mergeCell ref="D72:J72"/>
    <mergeCell ref="D73:J73"/>
    <mergeCell ref="D23:J23"/>
    <mergeCell ref="D24:J24"/>
    <mergeCell ref="D25:J25"/>
    <mergeCell ref="D26:J26"/>
    <mergeCell ref="D27:J27"/>
  </mergeCells>
  <pageMargins left="0.7" right="0.7" top="0.75" bottom="0.75" header="0.3" footer="0.3"/>
  <pageSetup paperSize="8" scale="59" orientation="landscape" r:id="rId1"/>
  <ignoredErrors>
    <ignoredError sqref="B71 B62 M62:M63 B70 B65 B63:B64 B66:B67 M68 B68 M69 B69 M70 M71 M64:M67 M72:M76 B75" formulaRange="1"/>
  </ignoredErrors>
  <drawing r:id="rId2"/>
</worksheet>
</file>

<file path=docMetadata/LabelInfo.xml><?xml version="1.0" encoding="utf-8"?>
<clbl:labelList xmlns:clbl="http://schemas.microsoft.com/office/2020/mipLabelMetadata">
  <clbl:label id="{58cf86ee-526f-4536-9daf-d1ee8064d50e}"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Summary</vt:lpstr>
      <vt:lpstr>New Vehicle Cost</vt:lpstr>
      <vt:lpstr>S&amp;L Cost Input</vt:lpstr>
      <vt:lpstr>New Vehicle Input</vt:lpstr>
      <vt:lpstr>Instructions</vt:lpstr>
      <vt:lpstr>Summary MHE</vt:lpstr>
      <vt:lpstr>Pricing and Delivery Schedule</vt:lpstr>
      <vt:lpstr>Monthly Cost</vt:lpstr>
      <vt:lpstr>MHE Quantities</vt:lpstr>
      <vt:lpstr>Instructions!Print_Area</vt:lpstr>
      <vt:lpstr>'MHE Quantities'!Print_Area</vt:lpstr>
      <vt:lpstr>'New Vehicle Cost'!Print_Area</vt:lpstr>
      <vt:lpstr>'New Vehicle Input'!Print_Area</vt:lpstr>
      <vt:lpstr>'S&amp;L Cost Input'!Print_Area</vt:lpstr>
      <vt:lpstr>Summary!Print_Area</vt:lpstr>
      <vt:lpstr>'Summary MHE'!Print_Area</vt:lpstr>
      <vt:lpstr>'New Vehicle Cost'!Print_Titles</vt:lpstr>
      <vt:lpstr>'New Vehicle Input'!Print_Titles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Mulindi</dc:creator>
  <cp:lastModifiedBy>Mthokozisi Nkosi</cp:lastModifiedBy>
  <cp:lastPrinted>2026-08-19T21:17:25Z</cp:lastPrinted>
  <dcterms:created xsi:type="dcterms:W3CDTF">2013-08-21T09:56:13Z</dcterms:created>
  <dcterms:modified xsi:type="dcterms:W3CDTF">2026-08-28T09:43:20Z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cf86ee-526f-4536-9daf-d1ee8064d50e_Enabled">
    <vt:lpwstr>true</vt:lpwstr>
  </property>
  <property fmtid="{D5CDD505-2E9C-101B-9397-08002B2CF9AE}" pid="3" name="MSIP_Label_58cf86ee-526f-4536-9daf-d1ee8064d50e_SetDate">
    <vt:lpwstr>2025-10-27T07:48:14Z</vt:lpwstr>
  </property>
  <property fmtid="{D5CDD505-2E9C-101B-9397-08002B2CF9AE}" pid="4" name="MSIP_Label_58cf86ee-526f-4536-9daf-d1ee8064d50e_Method">
    <vt:lpwstr>Standard</vt:lpwstr>
  </property>
  <property fmtid="{D5CDD505-2E9C-101B-9397-08002B2CF9AE}" pid="5" name="MSIP_Label_58cf86ee-526f-4536-9daf-d1ee8064d50e_Name">
    <vt:lpwstr>Internal Only Information</vt:lpwstr>
  </property>
  <property fmtid="{D5CDD505-2E9C-101B-9397-08002B2CF9AE}" pid="6" name="MSIP_Label_58cf86ee-526f-4536-9daf-d1ee8064d50e_SiteId">
    <vt:lpwstr>a1a39996-f913-4016-a58a-361c60dec580</vt:lpwstr>
  </property>
  <property fmtid="{D5CDD505-2E9C-101B-9397-08002B2CF9AE}" pid="7" name="MSIP_Label_58cf86ee-526f-4536-9daf-d1ee8064d50e_ActionId">
    <vt:lpwstr>2c833d9b-9ee9-4f06-b810-f080279b7686</vt:lpwstr>
  </property>
  <property fmtid="{D5CDD505-2E9C-101B-9397-08002B2CF9AE}" pid="8" name="MSIP_Label_58cf86ee-526f-4536-9daf-d1ee8064d50e_ContentBits">
    <vt:lpwstr>0</vt:lpwstr>
  </property>
  <property fmtid="{D5CDD505-2E9C-101B-9397-08002B2CF9AE}" pid="9" name="MSIP_Label_58cf86ee-526f-4536-9daf-d1ee8064d50e_Tag">
    <vt:lpwstr>10, 3, 0, 1</vt:lpwstr>
  </property>
</Properties>
</file>