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vmageza_randwater_co_za/Documents/Documents/RFQ'S/2023/10405399/"/>
    </mc:Choice>
  </mc:AlternateContent>
  <xr:revisionPtr revIDLastSave="0" documentId="8_{A85EAE28-F6E5-4481-9B5D-B79A7818EFF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ates Estimation" sheetId="3" r:id="rId1"/>
    <sheet name="Proposed Pricing" sheetId="1" r:id="rId2"/>
    <sheet name="Sheet2" sheetId="2" state="hidden" r:id="rId3"/>
  </sheets>
  <externalReferences>
    <externalReference r:id="rId4"/>
  </externalReferences>
  <definedNames>
    <definedName name="_xlnm.Print_Area" localSheetId="1">'Proposed Pricing'!$A$1:$L$19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D30" i="3" l="1"/>
  <c r="E30" i="3" s="1"/>
  <c r="J37" i="1" s="1"/>
  <c r="D29" i="3"/>
  <c r="E29" i="3" s="1"/>
  <c r="D28" i="3"/>
  <c r="E28" i="3" s="1"/>
  <c r="D27" i="3"/>
  <c r="E27" i="3" s="1"/>
  <c r="D26" i="3"/>
  <c r="G33" i="1" s="1"/>
  <c r="D34" i="1"/>
  <c r="D35" i="1"/>
  <c r="I6" i="1"/>
  <c r="I7" i="1"/>
  <c r="I8" i="1"/>
  <c r="I9" i="1"/>
  <c r="I5" i="1"/>
  <c r="G23" i="1"/>
  <c r="G20" i="1"/>
  <c r="B5" i="1"/>
  <c r="G37" i="1" l="1"/>
  <c r="G36" i="1"/>
  <c r="G22" i="1"/>
  <c r="G21" i="1"/>
  <c r="G34" i="1"/>
  <c r="G19" i="1"/>
  <c r="E26" i="3"/>
  <c r="J33" i="1" s="1"/>
  <c r="G35" i="1"/>
  <c r="J34" i="1"/>
  <c r="J35" i="1"/>
  <c r="J6" i="1"/>
  <c r="K6" i="1" s="1"/>
  <c r="J9" i="1"/>
  <c r="K9" i="1" s="1"/>
  <c r="J8" i="1"/>
  <c r="K8" i="1" s="1"/>
  <c r="J7" i="1"/>
  <c r="K7" i="1" s="1"/>
  <c r="J36" i="1"/>
  <c r="I10" i="1"/>
  <c r="F19" i="1"/>
  <c r="F20" i="1"/>
  <c r="F21" i="1"/>
  <c r="F22" i="1"/>
  <c r="F23" i="1"/>
  <c r="I33" i="1"/>
  <c r="F34" i="1"/>
  <c r="I34" i="1" s="1"/>
  <c r="F35" i="1"/>
  <c r="I35" i="1" s="1"/>
  <c r="F36" i="1"/>
  <c r="I36" i="1" s="1"/>
  <c r="F37" i="1"/>
  <c r="I37" i="1" s="1"/>
  <c r="K37" i="1" s="1"/>
  <c r="C24" i="1"/>
  <c r="F24" i="1" l="1"/>
  <c r="K35" i="1"/>
  <c r="J5" i="1"/>
  <c r="K5" i="1" s="1"/>
  <c r="K10" i="1" s="1"/>
  <c r="K11" i="1" s="1"/>
  <c r="K34" i="1"/>
  <c r="K36" i="1"/>
  <c r="I38" i="1"/>
  <c r="K33" i="1"/>
  <c r="D9" i="1"/>
  <c r="E9" i="1" s="1"/>
  <c r="L9" i="1" s="1"/>
  <c r="E35" i="1"/>
  <c r="B34" i="1"/>
  <c r="B35" i="1"/>
  <c r="B33" i="1"/>
  <c r="B6" i="1"/>
  <c r="B7" i="1"/>
  <c r="D37" i="1"/>
  <c r="D36" i="1"/>
  <c r="E36" i="1" s="1"/>
  <c r="D33" i="1"/>
  <c r="D8" i="1"/>
  <c r="E8" i="1" s="1"/>
  <c r="L8" i="1" s="1"/>
  <c r="D7" i="1"/>
  <c r="E7" i="1" s="1"/>
  <c r="L7" i="1" s="1"/>
  <c r="D6" i="1"/>
  <c r="E6" i="1" s="1"/>
  <c r="L6" i="1" s="1"/>
  <c r="D5" i="1"/>
  <c r="E5" i="1" s="1"/>
  <c r="D23" i="1"/>
  <c r="E23" i="1" s="1"/>
  <c r="D22" i="1"/>
  <c r="E22" i="1" s="1"/>
  <c r="D21" i="1"/>
  <c r="E21" i="1" s="1"/>
  <c r="D20" i="1"/>
  <c r="E20" i="1" s="1"/>
  <c r="D19" i="1"/>
  <c r="B20" i="1"/>
  <c r="B21" i="1"/>
  <c r="B22" i="1"/>
  <c r="B23" i="1"/>
  <c r="B19" i="1"/>
  <c r="L5" i="1" l="1"/>
  <c r="K12" i="1"/>
  <c r="K13" i="1" s="1"/>
  <c r="K14" i="1" s="1"/>
  <c r="K38" i="1"/>
  <c r="K39" i="1" s="1"/>
  <c r="K40" i="1" s="1"/>
  <c r="K41" i="1" s="1"/>
  <c r="K42" i="1" s="1"/>
  <c r="H37" i="1"/>
  <c r="H23" i="1"/>
  <c r="L23" i="1" s="1"/>
  <c r="H35" i="1"/>
  <c r="L35" i="1" s="1"/>
  <c r="H21" i="1"/>
  <c r="L21" i="1" s="1"/>
  <c r="H33" i="1"/>
  <c r="E19" i="1"/>
  <c r="E34" i="1"/>
  <c r="E37" i="1"/>
  <c r="E33" i="1"/>
  <c r="H20" i="1"/>
  <c r="L20" i="1" s="1"/>
  <c r="C10" i="1"/>
  <c r="C38" i="1"/>
  <c r="H19" i="1"/>
  <c r="L19" i="1" l="1"/>
  <c r="K45" i="1"/>
  <c r="L37" i="1"/>
  <c r="L33" i="1"/>
  <c r="H34" i="1"/>
  <c r="L34" i="1" s="1"/>
  <c r="H36" i="1"/>
  <c r="L36" i="1" s="1"/>
  <c r="H22" i="1"/>
  <c r="L22" i="1" s="1"/>
  <c r="E38" i="1"/>
  <c r="E39" i="1" s="1"/>
  <c r="E10" i="1"/>
  <c r="F38" i="1"/>
  <c r="E24" i="1"/>
  <c r="L24" i="1" l="1"/>
  <c r="K46" i="1"/>
  <c r="L38" i="1"/>
  <c r="H24" i="1"/>
  <c r="H25" i="1" s="1"/>
  <c r="H26" i="1" s="1"/>
  <c r="H27" i="1" s="1"/>
  <c r="H38" i="1"/>
  <c r="E11" i="1"/>
  <c r="L11" i="1" s="1"/>
  <c r="E40" i="1"/>
  <c r="E25" i="1"/>
  <c r="L25" i="1" l="1"/>
  <c r="L26" i="1" s="1"/>
  <c r="L27" i="1" s="1"/>
  <c r="L28" i="1" s="1"/>
  <c r="H39" i="1"/>
  <c r="H40" i="1" s="1"/>
  <c r="E12" i="1"/>
  <c r="E13" i="1" s="1"/>
  <c r="E14" i="1" s="1"/>
  <c r="E41" i="1"/>
  <c r="E42" i="1" s="1"/>
  <c r="H28" i="1"/>
  <c r="E26" i="1"/>
  <c r="E45" i="1" l="1"/>
  <c r="L39" i="1"/>
  <c r="L40" i="1" s="1"/>
  <c r="H41" i="1"/>
  <c r="H42" i="1" s="1"/>
  <c r="H45" i="1"/>
  <c r="E27" i="1"/>
  <c r="E28" i="1" s="1"/>
  <c r="E46" i="1" s="1"/>
  <c r="L41" i="1" l="1"/>
  <c r="L42" i="1" s="1"/>
  <c r="H46" i="1"/>
  <c r="L10" i="1"/>
  <c r="L12" i="1" l="1"/>
  <c r="L13" i="1" l="1"/>
  <c r="L50" i="1"/>
  <c r="H5" i="2"/>
  <c r="H4" i="2"/>
  <c r="H3" i="2"/>
  <c r="L14" i="1" l="1"/>
  <c r="L51" i="1" s="1"/>
  <c r="H6" i="2"/>
  <c r="H7" i="2"/>
  <c r="H8" i="2" s="1"/>
</calcChain>
</file>

<file path=xl/sharedStrings.xml><?xml version="1.0" encoding="utf-8"?>
<sst xmlns="http://schemas.openxmlformats.org/spreadsheetml/2006/main" count="130" uniqueCount="65">
  <si>
    <t>TOTAL</t>
  </si>
  <si>
    <t>AUDIT TEAM COMPOSITION</t>
  </si>
  <si>
    <t>Engagement Partner</t>
  </si>
  <si>
    <t>PAX</t>
  </si>
  <si>
    <t>Travel and Subsistence Disbursements</t>
  </si>
  <si>
    <t>PRICING STRUCTURE (EXCL VAT)</t>
  </si>
  <si>
    <t>TOTAL PRICING STRUCTURE (INCL VAT)</t>
  </si>
  <si>
    <t>VAT</t>
  </si>
  <si>
    <t>PRICING STRUCTURE FOR OTHER AUDIT RELATED SERVICES</t>
  </si>
  <si>
    <t>Cost Per Item PA</t>
  </si>
  <si>
    <t>STI AUP</t>
  </si>
  <si>
    <t>CIFS Review</t>
  </si>
  <si>
    <t>Other</t>
  </si>
  <si>
    <t>TOTAL INCL VAT</t>
  </si>
  <si>
    <t>TOTAL EXCL VAT</t>
  </si>
  <si>
    <t>APPOINTMENT OF EXTERNAL ASSURANCE PROVIDER : OTHER AUDIT RELATED SERVICES</t>
  </si>
  <si>
    <t>1. RATES ESTIMATION</t>
  </si>
  <si>
    <t>Based on National Treasury  Instruction Note 3 of 2017-18 on cost containment measures, the appointment of an external assurance provider would constitute the engagement of professional service providers (consultants) and as such, paragraph 4.3 and 4.6 are applicable:</t>
  </si>
  <si>
    <t>Year 1</t>
  </si>
  <si>
    <t>Year 2</t>
  </si>
  <si>
    <t>Assumptions Used :</t>
  </si>
  <si>
    <t>Audit Manager</t>
  </si>
  <si>
    <t>Assistant Manager</t>
  </si>
  <si>
    <t>Professional Level:</t>
  </si>
  <si>
    <t>Rate per Hour (Excl VAT)</t>
  </si>
  <si>
    <t>Regulatory Audit Charge (RA) Rates - 3 year Training Programme</t>
  </si>
  <si>
    <t>Professional Level of composition</t>
  </si>
  <si>
    <t>Inflationary increases aligned to Rand Water's 5 Year Budget Plan</t>
  </si>
  <si>
    <t>EST HOURS</t>
  </si>
  <si>
    <t>EST RATE</t>
  </si>
  <si>
    <t>SUBTOTAL (EXCL VAT)</t>
  </si>
  <si>
    <t>EXCL VAT</t>
  </si>
  <si>
    <t>INCL VAT</t>
  </si>
  <si>
    <t>Annual Cost EXCL VAT</t>
  </si>
  <si>
    <t>Annual Cost INCL VAT</t>
  </si>
  <si>
    <t>ENTER RATE PER HOUR PER PROFESSIONAL LEVEL:</t>
  </si>
  <si>
    <t>TOTAL PROPOSED COSTING</t>
  </si>
  <si>
    <t>PRICING GRAND TOTAL</t>
  </si>
  <si>
    <t>2023 - 2024</t>
  </si>
  <si>
    <t>Senior Manager/Specialist CA  (SA)/LLB/ACFE/  ICFP or other relevant qualifications</t>
  </si>
  <si>
    <t>Audit Manager CA  (SA)/LLB/ACFE/ ICFP or other relevant qualifications</t>
  </si>
  <si>
    <t>Assumed at 5% to be adjusted - In line with  the below 3 year CPI projections.</t>
  </si>
  <si>
    <t>Travel and Subsistence Disbursements shall be capped at approximately 7.5% of audit service costs incurred</t>
  </si>
  <si>
    <t>Engagement Partner CA  (SA)/LLB/ACFE/ ICFP or other relevant qualifications</t>
  </si>
  <si>
    <t>Trainees (Bcom degree, Honours, CTA, ITC (QE1) or RGA FQE(Mid Rate )</t>
  </si>
  <si>
    <t>Senior  Manager</t>
  </si>
  <si>
    <t xml:space="preserve">Trainees </t>
  </si>
  <si>
    <t>PRICING STRUCTURE FOR SUSTAINABILITY REPORTING REVIEW</t>
  </si>
  <si>
    <t>PRICING STRUCTURE FOR CONSOLIDATED INTERIM  FINANCIAL STATEMENTS REVIEW</t>
  </si>
  <si>
    <t>COMMENTS</t>
  </si>
  <si>
    <t>PRICING STRUCTURE : APPOINTMENT OF EXTERNAL ASSURANCE PROVIDER : OTHER AUDIT RELATED SERVICES</t>
  </si>
  <si>
    <t>Assumed learning rate of 90% in year 2</t>
  </si>
  <si>
    <t>2024 - 2025</t>
  </si>
  <si>
    <t xml:space="preserve">PROPOSED BUDGET </t>
  </si>
  <si>
    <t>Year 1 (2023-2024)</t>
  </si>
  <si>
    <t>Year 2 (2024-2025)</t>
  </si>
  <si>
    <t>*Place these amounts on RFQ - section 3.3</t>
  </si>
  <si>
    <t>In order to determine a fair and reasonable remuneration framework for this appointment , the Circular 01/2023/24 "Guideline on fees for audits done on behalf of the Auditor General of South Africa (AGSA)" is to be used as a basis and guidance for the determination of rates per professional level of the assurance providers team.</t>
  </si>
  <si>
    <t>These rates are then to be adjusted to reflect the time period of the appointment</t>
  </si>
  <si>
    <t>Assistant Manager /Audit Senior / Supervisor (APC (QE2) RGA FQE (Final qualifying exam) ACCA P1 + P7)</t>
  </si>
  <si>
    <t>Year 3 (2025-2026)</t>
  </si>
  <si>
    <t>Year 3</t>
  </si>
  <si>
    <t>2025 - 2026</t>
  </si>
  <si>
    <t>N/A</t>
  </si>
  <si>
    <t>Estimates, can be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</si>
</sst>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[$ZAR]\ * #,##0.00_);_([$ZAR]\ * \(#,##0.00\);_([$ZAR]\ 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 Black"/>
      <family val="2"/>
    </font>
    <font>
      <b/>
      <sz val="9"/>
      <color rgb="FFFF0000"/>
      <name val="Arial"/>
      <family val="2"/>
    </font>
    <font>
      <b/>
      <sz val="2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43" fontId="0" fillId="0" borderId="0" xfId="2" applyFont="1"/>
    <xf numFmtId="43" fontId="0" fillId="0" borderId="0" xfId="0" applyNumberFormat="1"/>
    <xf numFmtId="43" fontId="0" fillId="0" borderId="26" xfId="2" applyFont="1" applyBorder="1"/>
    <xf numFmtId="43" fontId="0" fillId="0" borderId="26" xfId="0" applyNumberFormat="1" applyBorder="1"/>
    <xf numFmtId="0" fontId="4" fillId="4" borderId="0" xfId="0" applyFont="1" applyFill="1"/>
    <xf numFmtId="0" fontId="5" fillId="2" borderId="8" xfId="0" applyFont="1" applyFill="1" applyBorder="1"/>
    <xf numFmtId="0" fontId="4" fillId="0" borderId="6" xfId="0" applyFont="1" applyBorder="1"/>
    <xf numFmtId="0" fontId="4" fillId="0" borderId="3" xfId="0" applyFont="1" applyBorder="1"/>
    <xf numFmtId="0" fontId="4" fillId="0" borderId="14" xfId="0" applyFont="1" applyBorder="1"/>
    <xf numFmtId="0" fontId="5" fillId="3" borderId="22" xfId="0" applyFont="1" applyFill="1" applyBorder="1"/>
    <xf numFmtId="0" fontId="5" fillId="3" borderId="19" xfId="0" applyFont="1" applyFill="1" applyBorder="1"/>
    <xf numFmtId="0" fontId="5" fillId="3" borderId="4" xfId="0" applyFont="1" applyFill="1" applyBorder="1"/>
    <xf numFmtId="0" fontId="5" fillId="2" borderId="9" xfId="0" applyFont="1" applyFill="1" applyBorder="1" applyAlignment="1">
      <alignment horizontal="center"/>
    </xf>
    <xf numFmtId="0" fontId="4" fillId="0" borderId="29" xfId="0" applyFont="1" applyBorder="1"/>
    <xf numFmtId="0" fontId="4" fillId="0" borderId="10" xfId="0" applyFont="1" applyBorder="1" applyAlignment="1">
      <alignment horizontal="center"/>
    </xf>
    <xf numFmtId="0" fontId="5" fillId="3" borderId="24" xfId="0" applyFont="1" applyFill="1" applyBorder="1"/>
    <xf numFmtId="0" fontId="5" fillId="3" borderId="21" xfId="0" applyFont="1" applyFill="1" applyBorder="1"/>
    <xf numFmtId="0" fontId="5" fillId="3" borderId="11" xfId="0" applyFont="1" applyFill="1" applyBorder="1"/>
    <xf numFmtId="165" fontId="5" fillId="3" borderId="35" xfId="0" applyNumberFormat="1" applyFont="1" applyFill="1" applyBorder="1" applyAlignment="1">
      <alignment horizontal="right"/>
    </xf>
    <xf numFmtId="165" fontId="5" fillId="3" borderId="17" xfId="1" applyNumberFormat="1" applyFont="1" applyFill="1" applyBorder="1" applyAlignment="1">
      <alignment horizontal="right"/>
    </xf>
    <xf numFmtId="165" fontId="5" fillId="3" borderId="36" xfId="0" applyNumberFormat="1" applyFont="1" applyFill="1" applyBorder="1" applyAlignment="1">
      <alignment horizontal="right"/>
    </xf>
    <xf numFmtId="165" fontId="4" fillId="0" borderId="39" xfId="0" applyNumberFormat="1" applyFont="1" applyBorder="1"/>
    <xf numFmtId="165" fontId="4" fillId="0" borderId="41" xfId="0" applyNumberFormat="1" applyFont="1" applyBorder="1"/>
    <xf numFmtId="0" fontId="5" fillId="4" borderId="0" xfId="0" applyFont="1" applyFill="1"/>
    <xf numFmtId="0" fontId="5" fillId="7" borderId="8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65" fontId="4" fillId="7" borderId="33" xfId="0" applyNumberFormat="1" applyFont="1" applyFill="1" applyBorder="1" applyAlignment="1">
      <alignment horizontal="center"/>
    </xf>
    <xf numFmtId="165" fontId="4" fillId="7" borderId="34" xfId="0" applyNumberFormat="1" applyFont="1" applyFill="1" applyBorder="1" applyAlignment="1">
      <alignment horizontal="center"/>
    </xf>
    <xf numFmtId="165" fontId="4" fillId="7" borderId="7" xfId="2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165" fontId="4" fillId="7" borderId="15" xfId="0" applyNumberFormat="1" applyFont="1" applyFill="1" applyBorder="1" applyAlignment="1">
      <alignment horizontal="center"/>
    </xf>
    <xf numFmtId="165" fontId="4" fillId="7" borderId="18" xfId="0" applyNumberFormat="1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165" fontId="5" fillId="7" borderId="23" xfId="0" applyNumberFormat="1" applyFont="1" applyFill="1" applyBorder="1" applyAlignment="1">
      <alignment horizontal="center"/>
    </xf>
    <xf numFmtId="165" fontId="5" fillId="7" borderId="35" xfId="0" applyNumberFormat="1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165" fontId="5" fillId="7" borderId="20" xfId="0" applyNumberFormat="1" applyFont="1" applyFill="1" applyBorder="1" applyAlignment="1">
      <alignment horizontal="center"/>
    </xf>
    <xf numFmtId="165" fontId="5" fillId="7" borderId="17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165" fontId="5" fillId="7" borderId="5" xfId="0" applyNumberFormat="1" applyFont="1" applyFill="1" applyBorder="1" applyAlignment="1">
      <alignment horizontal="center"/>
    </xf>
    <xf numFmtId="165" fontId="5" fillId="7" borderId="36" xfId="0" applyNumberFormat="1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164" fontId="5" fillId="8" borderId="8" xfId="0" applyNumberFormat="1" applyFont="1" applyFill="1" applyBorder="1" applyAlignment="1">
      <alignment horizontal="right"/>
    </xf>
    <xf numFmtId="165" fontId="4" fillId="8" borderId="33" xfId="0" applyNumberFormat="1" applyFont="1" applyFill="1" applyBorder="1" applyAlignment="1">
      <alignment horizontal="center"/>
    </xf>
    <xf numFmtId="165" fontId="4" fillId="8" borderId="10" xfId="2" applyNumberFormat="1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165" fontId="4" fillId="8" borderId="18" xfId="0" applyNumberFormat="1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165" fontId="5" fillId="8" borderId="35" xfId="0" applyNumberFormat="1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165" fontId="5" fillId="8" borderId="17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165" fontId="5" fillId="8" borderId="36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/>
    </xf>
    <xf numFmtId="165" fontId="2" fillId="6" borderId="30" xfId="0" applyNumberFormat="1" applyFont="1" applyFill="1" applyBorder="1"/>
    <xf numFmtId="0" fontId="2" fillId="6" borderId="30" xfId="0" applyFont="1" applyFill="1" applyBorder="1"/>
    <xf numFmtId="165" fontId="5" fillId="0" borderId="35" xfId="0" applyNumberFormat="1" applyFont="1" applyBorder="1" applyAlignment="1">
      <alignment horizontal="right"/>
    </xf>
    <xf numFmtId="17" fontId="5" fillId="0" borderId="42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2" xfId="0" applyFont="1" applyBorder="1"/>
    <xf numFmtId="0" fontId="4" fillId="0" borderId="0" xfId="0" applyFont="1"/>
    <xf numFmtId="165" fontId="4" fillId="4" borderId="0" xfId="0" applyNumberFormat="1" applyFont="1" applyFill="1"/>
    <xf numFmtId="165" fontId="5" fillId="4" borderId="0" xfId="2" applyNumberFormat="1" applyFont="1" applyFill="1"/>
    <xf numFmtId="0" fontId="5" fillId="0" borderId="30" xfId="0" applyFont="1" applyBorder="1"/>
    <xf numFmtId="165" fontId="4" fillId="9" borderId="13" xfId="0" applyNumberFormat="1" applyFont="1" applyFill="1" applyBorder="1"/>
    <xf numFmtId="165" fontId="4" fillId="9" borderId="45" xfId="0" applyNumberFormat="1" applyFont="1" applyFill="1" applyBorder="1"/>
    <xf numFmtId="0" fontId="5" fillId="0" borderId="8" xfId="0" applyFont="1" applyBorder="1" applyAlignment="1">
      <alignment horizontal="center" wrapText="1"/>
    </xf>
    <xf numFmtId="0" fontId="4" fillId="4" borderId="0" xfId="3" applyFont="1" applyFill="1"/>
    <xf numFmtId="0" fontId="4" fillId="0" borderId="27" xfId="3" applyFont="1" applyBorder="1"/>
    <xf numFmtId="0" fontId="4" fillId="0" borderId="0" xfId="3" applyFont="1"/>
    <xf numFmtId="0" fontId="5" fillId="0" borderId="27" xfId="3" applyFont="1" applyBorder="1"/>
    <xf numFmtId="0" fontId="7" fillId="0" borderId="27" xfId="3" applyFont="1" applyBorder="1"/>
    <xf numFmtId="0" fontId="4" fillId="0" borderId="0" xfId="3" applyFont="1" applyAlignment="1">
      <alignment horizontal="right"/>
    </xf>
    <xf numFmtId="10" fontId="4" fillId="0" borderId="0" xfId="3" applyNumberFormat="1" applyFont="1"/>
    <xf numFmtId="0" fontId="4" fillId="0" borderId="9" xfId="3" applyFont="1" applyBorder="1"/>
    <xf numFmtId="0" fontId="4" fillId="0" borderId="32" xfId="3" applyFont="1" applyBorder="1"/>
    <xf numFmtId="0" fontId="4" fillId="0" borderId="27" xfId="0" applyFont="1" applyBorder="1"/>
    <xf numFmtId="0" fontId="4" fillId="0" borderId="9" xfId="0" applyFont="1" applyBorder="1"/>
    <xf numFmtId="0" fontId="4" fillId="0" borderId="3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13" xfId="0" applyFont="1" applyBorder="1" applyAlignment="1">
      <alignment wrapText="1"/>
    </xf>
    <xf numFmtId="0" fontId="4" fillId="0" borderId="45" xfId="0" applyFont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3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" fillId="8" borderId="46" xfId="0" applyNumberFormat="1" applyFont="1" applyFill="1" applyBorder="1" applyAlignment="1">
      <alignment horizontal="center"/>
    </xf>
    <xf numFmtId="165" fontId="4" fillId="8" borderId="28" xfId="0" applyNumberFormat="1" applyFont="1" applyFill="1" applyBorder="1" applyAlignment="1">
      <alignment horizontal="center"/>
    </xf>
    <xf numFmtId="165" fontId="4" fillId="8" borderId="31" xfId="0" applyNumberFormat="1" applyFont="1" applyFill="1" applyBorder="1" applyAlignment="1">
      <alignment horizontal="center"/>
    </xf>
    <xf numFmtId="1" fontId="4" fillId="8" borderId="13" xfId="0" applyNumberFormat="1" applyFont="1" applyFill="1" applyBorder="1" applyAlignment="1">
      <alignment horizontal="center"/>
    </xf>
    <xf numFmtId="1" fontId="4" fillId="8" borderId="47" xfId="0" applyNumberFormat="1" applyFont="1" applyFill="1" applyBorder="1" applyAlignment="1">
      <alignment horizontal="center"/>
    </xf>
    <xf numFmtId="1" fontId="4" fillId="8" borderId="8" xfId="0" applyNumberFormat="1" applyFont="1" applyFill="1" applyBorder="1" applyAlignment="1">
      <alignment horizontal="center"/>
    </xf>
    <xf numFmtId="1" fontId="4" fillId="8" borderId="37" xfId="0" applyNumberFormat="1" applyFont="1" applyFill="1" applyBorder="1" applyAlignment="1">
      <alignment horizontal="center"/>
    </xf>
    <xf numFmtId="166" fontId="4" fillId="0" borderId="16" xfId="0" applyNumberFormat="1" applyFont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4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65" fontId="4" fillId="7" borderId="13" xfId="0" applyNumberFormat="1" applyFont="1" applyFill="1" applyBorder="1" applyAlignment="1">
      <alignment horizontal="center"/>
    </xf>
    <xf numFmtId="165" fontId="4" fillId="7" borderId="47" xfId="0" applyNumberFormat="1" applyFont="1" applyFill="1" applyBorder="1" applyAlignment="1">
      <alignment horizontal="center"/>
    </xf>
    <xf numFmtId="165" fontId="4" fillId="7" borderId="8" xfId="0" applyNumberFormat="1" applyFont="1" applyFill="1" applyBorder="1" applyAlignment="1">
      <alignment horizontal="center"/>
    </xf>
    <xf numFmtId="1" fontId="4" fillId="7" borderId="6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5" fillId="0" borderId="28" xfId="0" applyNumberFormat="1" applyFont="1" applyBorder="1"/>
    <xf numFmtId="0" fontId="5" fillId="2" borderId="30" xfId="0" applyFont="1" applyFill="1" applyBorder="1"/>
    <xf numFmtId="0" fontId="5" fillId="2" borderId="30" xfId="0" applyFont="1" applyFill="1" applyBorder="1" applyAlignment="1">
      <alignment horizontal="center"/>
    </xf>
    <xf numFmtId="1" fontId="4" fillId="7" borderId="13" xfId="0" applyNumberFormat="1" applyFont="1" applyFill="1" applyBorder="1" applyAlignment="1">
      <alignment horizontal="center"/>
    </xf>
    <xf numFmtId="1" fontId="4" fillId="7" borderId="47" xfId="0" applyNumberFormat="1" applyFont="1" applyFill="1" applyBorder="1" applyAlignment="1">
      <alignment horizontal="center"/>
    </xf>
    <xf numFmtId="1" fontId="4" fillId="7" borderId="8" xfId="0" applyNumberFormat="1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47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0" xfId="0" applyFont="1" applyFill="1"/>
    <xf numFmtId="165" fontId="4" fillId="9" borderId="13" xfId="0" applyNumberFormat="1" applyFont="1" applyFill="1" applyBorder="1" applyAlignment="1">
      <alignment wrapText="1"/>
    </xf>
    <xf numFmtId="165" fontId="4" fillId="9" borderId="45" xfId="0" applyNumberFormat="1" applyFont="1" applyFill="1" applyBorder="1" applyAlignment="1">
      <alignment wrapText="1"/>
    </xf>
    <xf numFmtId="0" fontId="5" fillId="0" borderId="42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4" fillId="0" borderId="27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2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5" borderId="27" xfId="0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8" borderId="44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165" fontId="2" fillId="3" borderId="42" xfId="0" applyNumberFormat="1" applyFont="1" applyFill="1" applyBorder="1" applyAlignment="1">
      <alignment horizontal="center" vertical="center"/>
    </xf>
    <xf numFmtId="165" fontId="2" fillId="3" borderId="48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</cellXfs>
  <cellStyles count="5">
    <cellStyle name="Comma" xfId="2" builtinId="3"/>
    <cellStyle name="Comma 2" xfId="4" xr:uid="{3DAC87F1-872C-4093-A298-7FCC1AE4850D}"/>
    <cellStyle name="Normal" xfId="0" builtinId="0"/>
    <cellStyle name="Normal 2" xfId="3" xr:uid="{9B29C514-5411-4425-8D0B-F113802EE1A3}"/>
    <cellStyle name="Percent" xfId="1" builtinId="5"/>
  </cellStyles>
  <dxfs count="0"/>
  <tableStyles count="0" defaultTableStyle="TableStyleMedium2" defaultPivotStyle="PivotStyleLight16"/>
  <colors>
    <mruColors>
      <color rgb="FFC7B7C5"/>
      <color rgb="FFB6C5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9</xdr:row>
      <xdr:rowOff>45720</xdr:rowOff>
    </xdr:from>
    <xdr:to>
      <xdr:col>4</xdr:col>
      <xdr:colOff>373380</xdr:colOff>
      <xdr:row>14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1889760"/>
          <a:ext cx="866394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14</xdr:row>
      <xdr:rowOff>167640</xdr:rowOff>
    </xdr:from>
    <xdr:to>
      <xdr:col>4</xdr:col>
      <xdr:colOff>358140</xdr:colOff>
      <xdr:row>17</xdr:row>
      <xdr:rowOff>171190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20" y="2926080"/>
          <a:ext cx="8740140" cy="55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39</xdr:row>
      <xdr:rowOff>38100</xdr:rowOff>
    </xdr:from>
    <xdr:to>
      <xdr:col>1</xdr:col>
      <xdr:colOff>5029200</xdr:colOff>
      <xdr:row>44</xdr:row>
      <xdr:rowOff>104600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ED8E34-FF7E-00FA-C851-970D8F10BC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57" t="5468"/>
        <a:stretch/>
      </xdr:blipFill>
      <xdr:spPr>
        <a:xfrm>
          <a:off x="190500" y="7261860"/>
          <a:ext cx="4975860" cy="790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okgosi\AppData\Local\Microsoft\Windows\INetCache\Content.Outlook\2J0V3P92\Cost%20Estimates%20for%20Appointment%20of%20External%20Assurance%20Provi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Estimation"/>
      <sheetName val="Cost Estimates"/>
    </sheetNames>
    <sheetDataSet>
      <sheetData sheetId="0"/>
      <sheetData sheetId="1">
        <row r="5">
          <cell r="D5">
            <v>1</v>
          </cell>
        </row>
        <row r="6">
          <cell r="D6">
            <v>1</v>
          </cell>
        </row>
        <row r="7">
          <cell r="D7">
            <v>1</v>
          </cell>
        </row>
        <row r="8">
          <cell r="D8">
            <v>2</v>
          </cell>
        </row>
        <row r="9">
          <cell r="D9">
            <v>4</v>
          </cell>
        </row>
        <row r="27">
          <cell r="D27">
            <v>1</v>
          </cell>
        </row>
        <row r="28">
          <cell r="D28">
            <v>1</v>
          </cell>
        </row>
        <row r="29">
          <cell r="D29">
            <v>1</v>
          </cell>
        </row>
        <row r="38">
          <cell r="D38">
            <v>1</v>
          </cell>
        </row>
        <row r="39">
          <cell r="D39">
            <v>1</v>
          </cell>
        </row>
        <row r="40">
          <cell r="D4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7"/>
  <sheetViews>
    <sheetView showGridLines="0" topLeftCell="A20" workbookViewId="0">
      <selection activeCell="D38" sqref="D38"/>
    </sheetView>
  </sheetViews>
  <sheetFormatPr defaultColWidth="9.109375" defaultRowHeight="11.4" x14ac:dyDescent="0.2"/>
  <cols>
    <col min="1" max="1" width="2" style="5" customWidth="1"/>
    <col min="2" max="2" width="81.44140625" style="5" bestFit="1" customWidth="1"/>
    <col min="3" max="5" width="20.5546875" style="5" bestFit="1" customWidth="1"/>
    <col min="6" max="16384" width="9.109375" style="5"/>
  </cols>
  <sheetData>
    <row r="1" spans="2:5" ht="12" thickBot="1" x14ac:dyDescent="0.25"/>
    <row r="2" spans="2:5" ht="14.4" customHeight="1" x14ac:dyDescent="0.2">
      <c r="B2" s="123" t="s">
        <v>15</v>
      </c>
      <c r="C2" s="124"/>
      <c r="D2" s="124"/>
      <c r="E2" s="124"/>
    </row>
    <row r="3" spans="2:5" ht="14.4" customHeight="1" x14ac:dyDescent="0.2">
      <c r="B3" s="125" t="s">
        <v>53</v>
      </c>
      <c r="C3" s="126"/>
      <c r="D3" s="126"/>
      <c r="E3" s="126"/>
    </row>
    <row r="4" spans="2:5" ht="12" thickBot="1" x14ac:dyDescent="0.25">
      <c r="B4" s="127"/>
      <c r="C4" s="128"/>
      <c r="D4" s="128"/>
      <c r="E4" s="128"/>
    </row>
    <row r="5" spans="2:5" ht="15" customHeight="1" thickBot="1" x14ac:dyDescent="0.3">
      <c r="B5" s="68"/>
      <c r="C5" s="129"/>
      <c r="D5" s="130"/>
      <c r="E5" s="130"/>
    </row>
    <row r="6" spans="2:5" ht="14.4" customHeight="1" x14ac:dyDescent="0.2">
      <c r="B6" s="127"/>
      <c r="C6" s="128"/>
      <c r="D6" s="128"/>
      <c r="E6" s="128"/>
    </row>
    <row r="7" spans="2:5" ht="11.4" customHeight="1" x14ac:dyDescent="0.25">
      <c r="B7" s="135" t="s">
        <v>16</v>
      </c>
      <c r="C7" s="136"/>
      <c r="D7" s="136"/>
      <c r="E7" s="136"/>
    </row>
    <row r="8" spans="2:5" ht="11.4" customHeight="1" x14ac:dyDescent="0.2">
      <c r="B8" s="127"/>
      <c r="C8" s="128"/>
      <c r="D8" s="128"/>
      <c r="E8" s="128"/>
    </row>
    <row r="9" spans="2:5" ht="40.5" customHeight="1" x14ac:dyDescent="0.2">
      <c r="B9" s="133" t="s">
        <v>17</v>
      </c>
      <c r="C9" s="134"/>
      <c r="D9" s="134"/>
      <c r="E9" s="134"/>
    </row>
    <row r="10" spans="2:5" ht="14.4" customHeight="1" x14ac:dyDescent="0.2">
      <c r="B10" s="127"/>
      <c r="C10" s="128"/>
      <c r="D10" s="128"/>
      <c r="E10" s="128"/>
    </row>
    <row r="11" spans="2:5" ht="14.4" customHeight="1" x14ac:dyDescent="0.2">
      <c r="B11" s="127"/>
      <c r="C11" s="128"/>
      <c r="D11" s="128"/>
      <c r="E11" s="128"/>
    </row>
    <row r="12" spans="2:5" ht="14.4" customHeight="1" x14ac:dyDescent="0.2">
      <c r="B12" s="127"/>
      <c r="C12" s="128"/>
      <c r="D12" s="128"/>
      <c r="E12" s="128"/>
    </row>
    <row r="13" spans="2:5" ht="14.4" customHeight="1" x14ac:dyDescent="0.2">
      <c r="B13" s="127"/>
      <c r="C13" s="128"/>
      <c r="D13" s="128"/>
      <c r="E13" s="128"/>
    </row>
    <row r="14" spans="2:5" ht="14.4" customHeight="1" x14ac:dyDescent="0.2">
      <c r="B14" s="127"/>
      <c r="C14" s="128"/>
      <c r="D14" s="128"/>
      <c r="E14" s="128"/>
    </row>
    <row r="15" spans="2:5" ht="14.4" customHeight="1" x14ac:dyDescent="0.2">
      <c r="B15" s="127"/>
      <c r="C15" s="128"/>
      <c r="D15" s="128"/>
      <c r="E15" s="128"/>
    </row>
    <row r="16" spans="2:5" ht="14.4" customHeight="1" x14ac:dyDescent="0.2">
      <c r="B16" s="127"/>
      <c r="C16" s="128"/>
      <c r="D16" s="128"/>
      <c r="E16" s="128"/>
    </row>
    <row r="17" spans="2:5" ht="14.4" customHeight="1" x14ac:dyDescent="0.2">
      <c r="B17" s="127"/>
      <c r="C17" s="128"/>
      <c r="D17" s="128"/>
      <c r="E17" s="128"/>
    </row>
    <row r="18" spans="2:5" ht="14.4" customHeight="1" x14ac:dyDescent="0.2">
      <c r="B18" s="127"/>
      <c r="C18" s="128"/>
      <c r="D18" s="128"/>
      <c r="E18" s="128"/>
    </row>
    <row r="19" spans="2:5" ht="14.4" customHeight="1" x14ac:dyDescent="0.2">
      <c r="B19" s="127"/>
      <c r="C19" s="128"/>
      <c r="D19" s="128"/>
      <c r="E19" s="128"/>
    </row>
    <row r="20" spans="2:5" ht="41.25" customHeight="1" x14ac:dyDescent="0.2">
      <c r="B20" s="131" t="s">
        <v>57</v>
      </c>
      <c r="C20" s="132"/>
      <c r="D20" s="132"/>
      <c r="E20" s="132"/>
    </row>
    <row r="21" spans="2:5" ht="11.4" customHeight="1" x14ac:dyDescent="0.2">
      <c r="B21" s="81" t="s">
        <v>58</v>
      </c>
      <c r="C21" s="65"/>
      <c r="D21" s="65"/>
      <c r="E21" s="65"/>
    </row>
    <row r="22" spans="2:5" ht="12" customHeight="1" thickBot="1" x14ac:dyDescent="0.25">
      <c r="B22" s="82"/>
      <c r="C22" s="83"/>
      <c r="D22" s="83"/>
      <c r="E22" s="83"/>
    </row>
    <row r="23" spans="2:5" ht="12.6" thickBot="1" x14ac:dyDescent="0.3">
      <c r="B23" s="121" t="s">
        <v>35</v>
      </c>
      <c r="C23" s="62" t="s">
        <v>18</v>
      </c>
      <c r="D23" s="63" t="s">
        <v>19</v>
      </c>
      <c r="E23" s="63" t="s">
        <v>61</v>
      </c>
    </row>
    <row r="24" spans="2:5" ht="12.6" thickBot="1" x14ac:dyDescent="0.3">
      <c r="B24" s="122"/>
      <c r="C24" s="89" t="s">
        <v>38</v>
      </c>
      <c r="D24" s="90" t="s">
        <v>52</v>
      </c>
      <c r="E24" s="90" t="s">
        <v>62</v>
      </c>
    </row>
    <row r="25" spans="2:5" ht="12.6" thickBot="1" x14ac:dyDescent="0.3">
      <c r="B25" s="64" t="s">
        <v>23</v>
      </c>
      <c r="C25" s="71" t="s">
        <v>24</v>
      </c>
      <c r="D25" s="88" t="s">
        <v>24</v>
      </c>
      <c r="E25" s="88" t="s">
        <v>24</v>
      </c>
    </row>
    <row r="26" spans="2:5" x14ac:dyDescent="0.2">
      <c r="B26" s="86" t="s">
        <v>43</v>
      </c>
      <c r="C26" s="119"/>
      <c r="D26" s="69">
        <f t="shared" ref="D26:E30" si="0">+C26*1.05</f>
        <v>0</v>
      </c>
      <c r="E26" s="69">
        <f t="shared" si="0"/>
        <v>0</v>
      </c>
    </row>
    <row r="27" spans="2:5" x14ac:dyDescent="0.2">
      <c r="B27" s="87" t="s">
        <v>39</v>
      </c>
      <c r="C27" s="120"/>
      <c r="D27" s="70">
        <f t="shared" si="0"/>
        <v>0</v>
      </c>
      <c r="E27" s="70">
        <f t="shared" si="0"/>
        <v>0</v>
      </c>
    </row>
    <row r="28" spans="2:5" x14ac:dyDescent="0.2">
      <c r="B28" s="87" t="s">
        <v>40</v>
      </c>
      <c r="C28" s="120"/>
      <c r="D28" s="70">
        <f t="shared" si="0"/>
        <v>0</v>
      </c>
      <c r="E28" s="70">
        <f t="shared" si="0"/>
        <v>0</v>
      </c>
    </row>
    <row r="29" spans="2:5" x14ac:dyDescent="0.2">
      <c r="B29" s="87" t="s">
        <v>59</v>
      </c>
      <c r="C29" s="120"/>
      <c r="D29" s="70">
        <f t="shared" si="0"/>
        <v>0</v>
      </c>
      <c r="E29" s="70">
        <f t="shared" si="0"/>
        <v>0</v>
      </c>
    </row>
    <row r="30" spans="2:5" ht="12" thickBot="1" x14ac:dyDescent="0.25">
      <c r="B30" s="87" t="s">
        <v>44</v>
      </c>
      <c r="C30" s="120"/>
      <c r="D30" s="70">
        <f t="shared" si="0"/>
        <v>0</v>
      </c>
      <c r="E30" s="70">
        <f t="shared" si="0"/>
        <v>0</v>
      </c>
    </row>
    <row r="31" spans="2:5" ht="14.4" customHeight="1" x14ac:dyDescent="0.2">
      <c r="B31" s="84"/>
      <c r="C31" s="85"/>
      <c r="D31" s="85"/>
      <c r="E31" s="85"/>
    </row>
    <row r="32" spans="2:5" s="72" customFormat="1" ht="12" x14ac:dyDescent="0.25">
      <c r="B32" s="75" t="s">
        <v>20</v>
      </c>
      <c r="C32" s="74"/>
      <c r="D32" s="74"/>
      <c r="E32" s="74"/>
    </row>
    <row r="33" spans="2:5" s="72" customFormat="1" x14ac:dyDescent="0.2">
      <c r="B33" s="73" t="s">
        <v>25</v>
      </c>
      <c r="C33" s="74"/>
      <c r="D33" s="74"/>
      <c r="E33" s="74"/>
    </row>
    <row r="34" spans="2:5" s="72" customFormat="1" x14ac:dyDescent="0.2">
      <c r="B34" s="73" t="s">
        <v>26</v>
      </c>
      <c r="C34" s="74"/>
      <c r="D34" s="74"/>
      <c r="E34" s="74"/>
    </row>
    <row r="35" spans="2:5" s="72" customFormat="1" x14ac:dyDescent="0.2">
      <c r="B35" s="73" t="s">
        <v>42</v>
      </c>
      <c r="C35" s="74"/>
      <c r="D35" s="74"/>
      <c r="E35" s="74"/>
    </row>
    <row r="36" spans="2:5" s="72" customFormat="1" x14ac:dyDescent="0.2">
      <c r="B36" s="73"/>
      <c r="C36" s="74"/>
      <c r="D36" s="74"/>
      <c r="E36" s="74"/>
    </row>
    <row r="37" spans="2:5" s="72" customFormat="1" ht="12" x14ac:dyDescent="0.25">
      <c r="B37" s="76" t="s">
        <v>51</v>
      </c>
      <c r="C37" s="74"/>
      <c r="D37" s="74"/>
      <c r="E37" s="74"/>
    </row>
    <row r="38" spans="2:5" s="72" customFormat="1" ht="12" x14ac:dyDescent="0.25">
      <c r="B38" s="76" t="s">
        <v>27</v>
      </c>
      <c r="C38" s="74"/>
      <c r="D38" s="74"/>
      <c r="E38" s="74"/>
    </row>
    <row r="39" spans="2:5" s="72" customFormat="1" ht="12" x14ac:dyDescent="0.25">
      <c r="B39" s="76" t="s">
        <v>41</v>
      </c>
      <c r="C39" s="77"/>
      <c r="D39" s="77"/>
      <c r="E39" s="74"/>
    </row>
    <row r="40" spans="2:5" s="72" customFormat="1" x14ac:dyDescent="0.2">
      <c r="B40" s="73"/>
      <c r="C40" s="78"/>
      <c r="D40" s="78"/>
      <c r="E40" s="74"/>
    </row>
    <row r="41" spans="2:5" s="72" customFormat="1" x14ac:dyDescent="0.2">
      <c r="B41" s="73"/>
      <c r="C41" s="78"/>
      <c r="D41" s="78"/>
      <c r="E41" s="74"/>
    </row>
    <row r="42" spans="2:5" s="72" customFormat="1" x14ac:dyDescent="0.2">
      <c r="B42" s="73"/>
      <c r="C42" s="74"/>
      <c r="D42" s="74"/>
      <c r="E42" s="74"/>
    </row>
    <row r="43" spans="2:5" s="72" customFormat="1" x14ac:dyDescent="0.2">
      <c r="B43" s="73"/>
      <c r="C43" s="74"/>
      <c r="D43" s="74"/>
      <c r="E43" s="74"/>
    </row>
    <row r="44" spans="2:5" s="72" customFormat="1" x14ac:dyDescent="0.2">
      <c r="B44" s="73"/>
      <c r="C44" s="74"/>
      <c r="D44" s="74"/>
      <c r="E44" s="74"/>
    </row>
    <row r="45" spans="2:5" s="72" customFormat="1" x14ac:dyDescent="0.2">
      <c r="B45" s="73"/>
      <c r="C45" s="74"/>
      <c r="D45" s="74"/>
      <c r="E45" s="74"/>
    </row>
    <row r="46" spans="2:5" s="72" customFormat="1" x14ac:dyDescent="0.2">
      <c r="B46" s="73"/>
      <c r="C46" s="74"/>
      <c r="D46" s="74"/>
      <c r="E46" s="74"/>
    </row>
    <row r="47" spans="2:5" s="72" customFormat="1" ht="29.4" customHeight="1" thickBot="1" x14ac:dyDescent="0.25">
      <c r="B47" s="79"/>
      <c r="C47" s="80"/>
      <c r="D47" s="80"/>
      <c r="E47" s="80"/>
    </row>
  </sheetData>
  <mergeCells count="20">
    <mergeCell ref="B13:E13"/>
    <mergeCell ref="B14:E14"/>
    <mergeCell ref="B15:E15"/>
    <mergeCell ref="B16:E16"/>
    <mergeCell ref="B23:B24"/>
    <mergeCell ref="B2:E2"/>
    <mergeCell ref="B3:E3"/>
    <mergeCell ref="B4:E4"/>
    <mergeCell ref="C5:E5"/>
    <mergeCell ref="B20:E20"/>
    <mergeCell ref="B9:E9"/>
    <mergeCell ref="B6:E6"/>
    <mergeCell ref="B7:E7"/>
    <mergeCell ref="B8:E8"/>
    <mergeCell ref="B10:E10"/>
    <mergeCell ref="B11:E11"/>
    <mergeCell ref="B17:E17"/>
    <mergeCell ref="B18:E18"/>
    <mergeCell ref="B19:E1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showGridLines="0" tabSelected="1" zoomScaleNormal="100" zoomScaleSheetLayoutView="100" workbookViewId="0">
      <selection activeCell="E42" sqref="E42"/>
    </sheetView>
  </sheetViews>
  <sheetFormatPr defaultColWidth="9.109375" defaultRowHeight="11.4" x14ac:dyDescent="0.2"/>
  <cols>
    <col min="1" max="1" width="38.33203125" style="5" customWidth="1"/>
    <col min="2" max="2" width="11.109375" style="5" customWidth="1"/>
    <col min="3" max="3" width="13.88671875" style="5" bestFit="1" customWidth="1"/>
    <col min="4" max="4" width="15.109375" style="5" bestFit="1" customWidth="1"/>
    <col min="5" max="5" width="16.33203125" style="5" bestFit="1" customWidth="1"/>
    <col min="6" max="6" width="14.109375" style="5" customWidth="1"/>
    <col min="7" max="7" width="15.109375" style="5" bestFit="1" customWidth="1"/>
    <col min="8" max="8" width="16.33203125" style="5" bestFit="1" customWidth="1"/>
    <col min="9" max="10" width="16.33203125" style="5" customWidth="1"/>
    <col min="11" max="11" width="18.109375" style="5" bestFit="1" customWidth="1"/>
    <col min="12" max="12" width="23" style="5" customWidth="1"/>
    <col min="13" max="13" width="40.44140625" style="5" bestFit="1" customWidth="1"/>
    <col min="14" max="16384" width="9.109375" style="5"/>
  </cols>
  <sheetData>
    <row r="1" spans="1:13" ht="16.8" customHeight="1" x14ac:dyDescent="0.4">
      <c r="A1" s="137" t="s">
        <v>50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15" customHeight="1" thickBot="1" x14ac:dyDescent="0.25">
      <c r="A2" s="147" t="s">
        <v>47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5.75" customHeight="1" thickBot="1" x14ac:dyDescent="0.3">
      <c r="A3" s="6"/>
      <c r="B3" s="13"/>
      <c r="C3" s="141" t="s">
        <v>54</v>
      </c>
      <c r="D3" s="142"/>
      <c r="E3" s="143"/>
      <c r="F3" s="141" t="s">
        <v>55</v>
      </c>
      <c r="G3" s="142"/>
      <c r="H3" s="143"/>
      <c r="I3" s="141" t="s">
        <v>60</v>
      </c>
      <c r="J3" s="142"/>
      <c r="K3" s="143"/>
      <c r="L3" s="139" t="s">
        <v>36</v>
      </c>
      <c r="M3" s="139" t="s">
        <v>49</v>
      </c>
    </row>
    <row r="4" spans="1:13" ht="15" customHeight="1" thickBot="1" x14ac:dyDescent="0.3">
      <c r="A4" s="6" t="s">
        <v>1</v>
      </c>
      <c r="B4" s="13" t="s">
        <v>3</v>
      </c>
      <c r="C4" s="25" t="s">
        <v>28</v>
      </c>
      <c r="D4" s="25" t="s">
        <v>29</v>
      </c>
      <c r="E4" s="25" t="s">
        <v>0</v>
      </c>
      <c r="F4" s="25" t="s">
        <v>28</v>
      </c>
      <c r="G4" s="25" t="s">
        <v>29</v>
      </c>
      <c r="H4" s="25" t="s">
        <v>0</v>
      </c>
      <c r="I4" s="25" t="s">
        <v>28</v>
      </c>
      <c r="J4" s="25" t="s">
        <v>29</v>
      </c>
      <c r="K4" s="25" t="s">
        <v>0</v>
      </c>
      <c r="L4" s="140"/>
      <c r="M4" s="140"/>
    </row>
    <row r="5" spans="1:13" ht="14.4" customHeight="1" x14ac:dyDescent="0.2">
      <c r="A5" s="7" t="s">
        <v>2</v>
      </c>
      <c r="B5" s="99">
        <f>+'[1]Cost Estimates'!D27</f>
        <v>1</v>
      </c>
      <c r="C5" s="115">
        <v>8</v>
      </c>
      <c r="D5" s="102">
        <f>+'Rates Estimation'!$C$26</f>
        <v>0</v>
      </c>
      <c r="E5" s="102">
        <f>C5*D5</f>
        <v>0</v>
      </c>
      <c r="F5" s="149" t="s">
        <v>63</v>
      </c>
      <c r="G5" s="150"/>
      <c r="H5" s="151"/>
      <c r="I5" s="99">
        <f>+C5</f>
        <v>8</v>
      </c>
      <c r="J5" s="102">
        <f>+'Rates Estimation'!$E$26</f>
        <v>0</v>
      </c>
      <c r="K5" s="102">
        <f>I5*J5</f>
        <v>0</v>
      </c>
      <c r="L5" s="22">
        <f>E5+H5+K5</f>
        <v>0</v>
      </c>
      <c r="M5" s="22"/>
    </row>
    <row r="6" spans="1:13" ht="14.4" customHeight="1" x14ac:dyDescent="0.2">
      <c r="A6" s="8" t="s">
        <v>45</v>
      </c>
      <c r="B6" s="100">
        <f>+'[1]Cost Estimates'!D28</f>
        <v>1</v>
      </c>
      <c r="C6" s="116">
        <v>10</v>
      </c>
      <c r="D6" s="103">
        <f>+'Rates Estimation'!$C$27</f>
        <v>0</v>
      </c>
      <c r="E6" s="103">
        <f>C6*D6</f>
        <v>0</v>
      </c>
      <c r="F6" s="152"/>
      <c r="G6" s="153"/>
      <c r="H6" s="154"/>
      <c r="I6" s="100">
        <f t="shared" ref="I6:I9" si="0">+C6</f>
        <v>10</v>
      </c>
      <c r="J6" s="103">
        <f>+'Rates Estimation'!$E$27</f>
        <v>0</v>
      </c>
      <c r="K6" s="103">
        <f t="shared" ref="K6:K9" si="1">I6*J6</f>
        <v>0</v>
      </c>
      <c r="L6" s="22">
        <f t="shared" ref="L6:L9" si="2">E6+H6+K6</f>
        <v>0</v>
      </c>
      <c r="M6" s="22"/>
    </row>
    <row r="7" spans="1:13" ht="14.4" customHeight="1" x14ac:dyDescent="0.2">
      <c r="A7" s="8" t="s">
        <v>21</v>
      </c>
      <c r="B7" s="100">
        <f>+'[1]Cost Estimates'!D29</f>
        <v>1</v>
      </c>
      <c r="C7" s="116">
        <v>15</v>
      </c>
      <c r="D7" s="103">
        <f>+'Rates Estimation'!$C$28</f>
        <v>0</v>
      </c>
      <c r="E7" s="103">
        <f>C7*D7</f>
        <v>0</v>
      </c>
      <c r="F7" s="152"/>
      <c r="G7" s="153"/>
      <c r="H7" s="154"/>
      <c r="I7" s="100">
        <f t="shared" si="0"/>
        <v>15</v>
      </c>
      <c r="J7" s="103">
        <f>+'Rates Estimation'!$E$28</f>
        <v>0</v>
      </c>
      <c r="K7" s="103">
        <f t="shared" si="1"/>
        <v>0</v>
      </c>
      <c r="L7" s="22">
        <f t="shared" si="2"/>
        <v>0</v>
      </c>
      <c r="M7" s="22"/>
    </row>
    <row r="8" spans="1:13" ht="14.4" customHeight="1" x14ac:dyDescent="0.2">
      <c r="A8" s="8" t="s">
        <v>22</v>
      </c>
      <c r="B8" s="100">
        <v>1</v>
      </c>
      <c r="C8" s="116">
        <v>12</v>
      </c>
      <c r="D8" s="103">
        <f>+'Rates Estimation'!$C$29</f>
        <v>0</v>
      </c>
      <c r="E8" s="103">
        <f>C8*D8</f>
        <v>0</v>
      </c>
      <c r="F8" s="152"/>
      <c r="G8" s="153"/>
      <c r="H8" s="154"/>
      <c r="I8" s="100">
        <f t="shared" si="0"/>
        <v>12</v>
      </c>
      <c r="J8" s="103">
        <f>+'Rates Estimation'!$E$29</f>
        <v>0</v>
      </c>
      <c r="K8" s="103">
        <f t="shared" si="1"/>
        <v>0</v>
      </c>
      <c r="L8" s="22">
        <f t="shared" si="2"/>
        <v>0</v>
      </c>
      <c r="M8" s="22"/>
    </row>
    <row r="9" spans="1:13" ht="15" customHeight="1" thickBot="1" x14ac:dyDescent="0.25">
      <c r="A9" s="14" t="s">
        <v>46</v>
      </c>
      <c r="B9" s="101">
        <v>3</v>
      </c>
      <c r="C9" s="117">
        <v>50</v>
      </c>
      <c r="D9" s="104">
        <f>+'Rates Estimation'!$C$30</f>
        <v>0</v>
      </c>
      <c r="E9" s="104">
        <f>C9*D9</f>
        <v>0</v>
      </c>
      <c r="F9" s="152"/>
      <c r="G9" s="153"/>
      <c r="H9" s="154"/>
      <c r="I9" s="101">
        <f t="shared" si="0"/>
        <v>50</v>
      </c>
      <c r="J9" s="104">
        <f>+'Rates Estimation'!$E$30</f>
        <v>0</v>
      </c>
      <c r="K9" s="104">
        <f t="shared" si="1"/>
        <v>0</v>
      </c>
      <c r="L9" s="23">
        <f t="shared" si="2"/>
        <v>0</v>
      </c>
      <c r="M9" s="23"/>
    </row>
    <row r="10" spans="1:13" ht="15" customHeight="1" thickBot="1" x14ac:dyDescent="0.3">
      <c r="A10" s="7" t="s">
        <v>30</v>
      </c>
      <c r="B10" s="15"/>
      <c r="C10" s="105">
        <f>SUM(C5:C9)</f>
        <v>95</v>
      </c>
      <c r="D10" s="29"/>
      <c r="E10" s="27">
        <f>SUM(E5:E9)</f>
        <v>0</v>
      </c>
      <c r="F10" s="152"/>
      <c r="G10" s="153"/>
      <c r="H10" s="154"/>
      <c r="I10" s="105">
        <f>SUM(I5:I9)</f>
        <v>95</v>
      </c>
      <c r="J10" s="29"/>
      <c r="K10" s="27">
        <f>SUM(K5:K9)</f>
        <v>0</v>
      </c>
      <c r="L10" s="109">
        <f>SUM(L5:L9)</f>
        <v>0</v>
      </c>
      <c r="M10" s="109"/>
    </row>
    <row r="11" spans="1:13" ht="15" customHeight="1" thickBot="1" x14ac:dyDescent="0.3">
      <c r="A11" s="9" t="s">
        <v>4</v>
      </c>
      <c r="B11" s="98">
        <v>7.4999999999999997E-2</v>
      </c>
      <c r="C11" s="30"/>
      <c r="D11" s="31"/>
      <c r="E11" s="32">
        <f>E10*B11</f>
        <v>0</v>
      </c>
      <c r="F11" s="152"/>
      <c r="G11" s="153"/>
      <c r="H11" s="154"/>
      <c r="I11" s="30"/>
      <c r="J11" s="31"/>
      <c r="K11" s="32">
        <f>K10*B11</f>
        <v>0</v>
      </c>
      <c r="L11" s="61">
        <f>E11+H11+K11</f>
        <v>0</v>
      </c>
      <c r="M11" s="61"/>
    </row>
    <row r="12" spans="1:13" ht="14.4" customHeight="1" x14ac:dyDescent="0.25">
      <c r="A12" s="10" t="s">
        <v>5</v>
      </c>
      <c r="B12" s="16"/>
      <c r="C12" s="33"/>
      <c r="D12" s="34"/>
      <c r="E12" s="35">
        <f>SUM(E10:E11)</f>
        <v>0</v>
      </c>
      <c r="F12" s="152"/>
      <c r="G12" s="153"/>
      <c r="H12" s="154"/>
      <c r="I12" s="33"/>
      <c r="J12" s="34"/>
      <c r="K12" s="35">
        <f>SUM(K10:K11)</f>
        <v>0</v>
      </c>
      <c r="L12" s="19">
        <f>SUM(L10:L11)</f>
        <v>0</v>
      </c>
      <c r="M12" s="158" t="s">
        <v>56</v>
      </c>
    </row>
    <row r="13" spans="1:13" ht="15" customHeight="1" thickBot="1" x14ac:dyDescent="0.3">
      <c r="A13" s="11" t="s">
        <v>7</v>
      </c>
      <c r="B13" s="17"/>
      <c r="C13" s="36"/>
      <c r="D13" s="37"/>
      <c r="E13" s="38">
        <f>E12*15%</f>
        <v>0</v>
      </c>
      <c r="F13" s="152"/>
      <c r="G13" s="153"/>
      <c r="H13" s="154"/>
      <c r="I13" s="36"/>
      <c r="J13" s="37"/>
      <c r="K13" s="38">
        <f>K12*15%</f>
        <v>0</v>
      </c>
      <c r="L13" s="20">
        <f>L12*15%</f>
        <v>0</v>
      </c>
      <c r="M13" s="159"/>
    </row>
    <row r="14" spans="1:13" ht="15" customHeight="1" thickBot="1" x14ac:dyDescent="0.3">
      <c r="A14" s="12" t="s">
        <v>6</v>
      </c>
      <c r="B14" s="18"/>
      <c r="C14" s="39"/>
      <c r="D14" s="40"/>
      <c r="E14" s="41">
        <f>E12+E13</f>
        <v>0</v>
      </c>
      <c r="F14" s="155"/>
      <c r="G14" s="156"/>
      <c r="H14" s="157"/>
      <c r="I14" s="39"/>
      <c r="J14" s="40"/>
      <c r="K14" s="41">
        <f>SUM(K12:K13)</f>
        <v>0</v>
      </c>
      <c r="L14" s="21">
        <f>L12+L13</f>
        <v>0</v>
      </c>
      <c r="M14" s="160"/>
    </row>
    <row r="16" spans="1:13" ht="15" customHeight="1" thickBot="1" x14ac:dyDescent="0.25">
      <c r="A16" s="161" t="s">
        <v>48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</row>
    <row r="17" spans="1:13" ht="15.75" customHeight="1" thickBot="1" x14ac:dyDescent="0.3">
      <c r="A17" s="6"/>
      <c r="B17" s="13"/>
      <c r="C17" s="141" t="s">
        <v>54</v>
      </c>
      <c r="D17" s="142"/>
      <c r="E17" s="143"/>
      <c r="F17" s="144" t="s">
        <v>55</v>
      </c>
      <c r="G17" s="145"/>
      <c r="H17" s="146"/>
      <c r="I17" s="141" t="s">
        <v>60</v>
      </c>
      <c r="J17" s="142"/>
      <c r="K17" s="143"/>
      <c r="L17" s="139" t="s">
        <v>36</v>
      </c>
      <c r="M17" s="139" t="s">
        <v>49</v>
      </c>
    </row>
    <row r="18" spans="1:13" ht="12.6" thickBot="1" x14ac:dyDescent="0.3">
      <c r="A18" s="6" t="s">
        <v>1</v>
      </c>
      <c r="B18" s="13" t="s">
        <v>3</v>
      </c>
      <c r="C18" s="25" t="s">
        <v>28</v>
      </c>
      <c r="D18" s="25" t="s">
        <v>29</v>
      </c>
      <c r="E18" s="25" t="s">
        <v>0</v>
      </c>
      <c r="F18" s="42" t="s">
        <v>28</v>
      </c>
      <c r="G18" s="42" t="s">
        <v>29</v>
      </c>
      <c r="H18" s="43" t="s">
        <v>0</v>
      </c>
      <c r="I18" s="25" t="s">
        <v>28</v>
      </c>
      <c r="J18" s="25" t="s">
        <v>29</v>
      </c>
      <c r="K18" s="25" t="s">
        <v>0</v>
      </c>
      <c r="L18" s="140"/>
      <c r="M18" s="140"/>
    </row>
    <row r="19" spans="1:13" ht="11.4" customHeight="1" x14ac:dyDescent="0.2">
      <c r="A19" s="7" t="s">
        <v>2</v>
      </c>
      <c r="B19" s="106">
        <f>+'[1]Cost Estimates'!D5</f>
        <v>1</v>
      </c>
      <c r="C19" s="115">
        <v>16</v>
      </c>
      <c r="D19" s="102">
        <f>+'Rates Estimation'!$C$26</f>
        <v>0</v>
      </c>
      <c r="E19" s="27">
        <f>C19*D19*B19</f>
        <v>0</v>
      </c>
      <c r="F19" s="94">
        <f>+C19*90%</f>
        <v>14.4</v>
      </c>
      <c r="G19" s="91">
        <f>+'Rates Estimation'!$D$26</f>
        <v>0</v>
      </c>
      <c r="H19" s="91">
        <f>F19*G19</f>
        <v>0</v>
      </c>
      <c r="I19" s="149" t="s">
        <v>63</v>
      </c>
      <c r="J19" s="150"/>
      <c r="K19" s="151"/>
      <c r="L19" s="22">
        <f>E19+H19+K19</f>
        <v>0</v>
      </c>
      <c r="M19" s="22"/>
    </row>
    <row r="20" spans="1:13" ht="11.4" customHeight="1" x14ac:dyDescent="0.2">
      <c r="A20" s="8" t="s">
        <v>45</v>
      </c>
      <c r="B20" s="107">
        <f>+'[1]Cost Estimates'!D6</f>
        <v>1</v>
      </c>
      <c r="C20" s="116">
        <v>25</v>
      </c>
      <c r="D20" s="103">
        <f>+'Rates Estimation'!$C$27</f>
        <v>0</v>
      </c>
      <c r="E20" s="27">
        <f>C20*D20</f>
        <v>0</v>
      </c>
      <c r="F20" s="95">
        <f t="shared" ref="F20:F23" si="3">+C20*90%</f>
        <v>22.5</v>
      </c>
      <c r="G20" s="92">
        <f>+'Rates Estimation'!$D$27</f>
        <v>0</v>
      </c>
      <c r="H20" s="92">
        <f t="shared" ref="H20:H23" si="4">F20*G20</f>
        <v>0</v>
      </c>
      <c r="I20" s="152"/>
      <c r="J20" s="153"/>
      <c r="K20" s="154"/>
      <c r="L20" s="22">
        <f t="shared" ref="L20:L23" si="5">E20+H20+K20</f>
        <v>0</v>
      </c>
      <c r="M20" s="22"/>
    </row>
    <row r="21" spans="1:13" ht="11.4" customHeight="1" x14ac:dyDescent="0.2">
      <c r="A21" s="8" t="s">
        <v>21</v>
      </c>
      <c r="B21" s="107">
        <f>+'[1]Cost Estimates'!D7</f>
        <v>1</v>
      </c>
      <c r="C21" s="116">
        <v>40</v>
      </c>
      <c r="D21" s="103">
        <f>+'Rates Estimation'!$C$28</f>
        <v>0</v>
      </c>
      <c r="E21" s="27">
        <f t="shared" ref="E21:E23" si="6">C21*D21</f>
        <v>0</v>
      </c>
      <c r="F21" s="95">
        <f t="shared" si="3"/>
        <v>36</v>
      </c>
      <c r="G21" s="92">
        <f>+'Rates Estimation'!$D$28</f>
        <v>0</v>
      </c>
      <c r="H21" s="92">
        <f t="shared" si="4"/>
        <v>0</v>
      </c>
      <c r="I21" s="152"/>
      <c r="J21" s="153"/>
      <c r="K21" s="154"/>
      <c r="L21" s="22">
        <f t="shared" si="5"/>
        <v>0</v>
      </c>
      <c r="M21" s="22"/>
    </row>
    <row r="22" spans="1:13" ht="11.4" customHeight="1" x14ac:dyDescent="0.2">
      <c r="A22" s="8" t="s">
        <v>22</v>
      </c>
      <c r="B22" s="107">
        <f>+'[1]Cost Estimates'!D8</f>
        <v>2</v>
      </c>
      <c r="C22" s="116">
        <v>200</v>
      </c>
      <c r="D22" s="103">
        <f>+'Rates Estimation'!$C$29</f>
        <v>0</v>
      </c>
      <c r="E22" s="27">
        <f t="shared" si="6"/>
        <v>0</v>
      </c>
      <c r="F22" s="95">
        <f t="shared" si="3"/>
        <v>180</v>
      </c>
      <c r="G22" s="92">
        <f>+'Rates Estimation'!$D$29</f>
        <v>0</v>
      </c>
      <c r="H22" s="92">
        <f t="shared" si="4"/>
        <v>0</v>
      </c>
      <c r="I22" s="152"/>
      <c r="J22" s="153"/>
      <c r="K22" s="154"/>
      <c r="L22" s="22">
        <f t="shared" si="5"/>
        <v>0</v>
      </c>
      <c r="M22" s="22"/>
    </row>
    <row r="23" spans="1:13" ht="12" customHeight="1" thickBot="1" x14ac:dyDescent="0.25">
      <c r="A23" s="14" t="s">
        <v>46</v>
      </c>
      <c r="B23" s="108">
        <f>+'[1]Cost Estimates'!D9</f>
        <v>4</v>
      </c>
      <c r="C23" s="117">
        <v>600</v>
      </c>
      <c r="D23" s="104">
        <f>+'Rates Estimation'!$C$30</f>
        <v>0</v>
      </c>
      <c r="E23" s="28">
        <f t="shared" si="6"/>
        <v>0</v>
      </c>
      <c r="F23" s="96">
        <f t="shared" si="3"/>
        <v>540</v>
      </c>
      <c r="G23" s="93">
        <f>+'Rates Estimation'!$D$30</f>
        <v>0</v>
      </c>
      <c r="H23" s="93">
        <f t="shared" si="4"/>
        <v>0</v>
      </c>
      <c r="I23" s="152"/>
      <c r="J23" s="153"/>
      <c r="K23" s="154"/>
      <c r="L23" s="23">
        <f t="shared" si="5"/>
        <v>0</v>
      </c>
      <c r="M23" s="23"/>
    </row>
    <row r="24" spans="1:13" ht="12.6" thickBot="1" x14ac:dyDescent="0.3">
      <c r="A24" s="7" t="s">
        <v>30</v>
      </c>
      <c r="B24" s="15"/>
      <c r="C24" s="26">
        <f>SUM(C19:C23)</f>
        <v>881</v>
      </c>
      <c r="D24" s="29"/>
      <c r="E24" s="27">
        <f>SUM(E19:E23)</f>
        <v>0</v>
      </c>
      <c r="F24" s="97">
        <f>SUM(F19:F23)</f>
        <v>792.9</v>
      </c>
      <c r="G24" s="45"/>
      <c r="H24" s="44">
        <f>SUM(H19:H23)</f>
        <v>0</v>
      </c>
      <c r="I24" s="152"/>
      <c r="J24" s="153"/>
      <c r="K24" s="154"/>
      <c r="L24" s="109">
        <f>SUM(L19:L23)</f>
        <v>0</v>
      </c>
      <c r="M24" s="109"/>
    </row>
    <row r="25" spans="1:13" ht="12.6" customHeight="1" thickBot="1" x14ac:dyDescent="0.3">
      <c r="A25" s="9" t="s">
        <v>4</v>
      </c>
      <c r="B25" s="98">
        <v>7.4999999999999997E-2</v>
      </c>
      <c r="C25" s="30"/>
      <c r="D25" s="31"/>
      <c r="E25" s="32">
        <f>E24*B25</f>
        <v>0</v>
      </c>
      <c r="F25" s="46"/>
      <c r="G25" s="47"/>
      <c r="H25" s="48">
        <f>H24*B25</f>
        <v>0</v>
      </c>
      <c r="I25" s="152"/>
      <c r="J25" s="153"/>
      <c r="K25" s="154"/>
      <c r="L25" s="61">
        <f>E25+H25+K25</f>
        <v>0</v>
      </c>
      <c r="M25" s="61"/>
    </row>
    <row r="26" spans="1:13" ht="12" customHeight="1" x14ac:dyDescent="0.25">
      <c r="A26" s="10" t="s">
        <v>5</v>
      </c>
      <c r="B26" s="16"/>
      <c r="C26" s="33"/>
      <c r="D26" s="34"/>
      <c r="E26" s="35">
        <f>SUM(E24:E25)</f>
        <v>0</v>
      </c>
      <c r="F26" s="49"/>
      <c r="G26" s="50"/>
      <c r="H26" s="51">
        <f>SUM(H24:H25)</f>
        <v>0</v>
      </c>
      <c r="I26" s="152"/>
      <c r="J26" s="153"/>
      <c r="K26" s="154"/>
      <c r="L26" s="19">
        <f>SUM(L24:L25)</f>
        <v>0</v>
      </c>
      <c r="M26" s="158" t="s">
        <v>56</v>
      </c>
    </row>
    <row r="27" spans="1:13" ht="12.6" customHeight="1" thickBot="1" x14ac:dyDescent="0.3">
      <c r="A27" s="11" t="s">
        <v>7</v>
      </c>
      <c r="B27" s="17"/>
      <c r="C27" s="36"/>
      <c r="D27" s="37"/>
      <c r="E27" s="38">
        <f>E26*15%</f>
        <v>0</v>
      </c>
      <c r="F27" s="52"/>
      <c r="G27" s="53"/>
      <c r="H27" s="54">
        <f>H26*15%</f>
        <v>0</v>
      </c>
      <c r="I27" s="152"/>
      <c r="J27" s="153"/>
      <c r="K27" s="154"/>
      <c r="L27" s="20">
        <f>L26*15%</f>
        <v>0</v>
      </c>
      <c r="M27" s="159"/>
    </row>
    <row r="28" spans="1:13" ht="12.6" thickBot="1" x14ac:dyDescent="0.3">
      <c r="A28" s="12" t="s">
        <v>6</v>
      </c>
      <c r="B28" s="18"/>
      <c r="C28" s="39"/>
      <c r="D28" s="40"/>
      <c r="E28" s="41">
        <f>E26+E27</f>
        <v>0</v>
      </c>
      <c r="F28" s="55"/>
      <c r="G28" s="56"/>
      <c r="H28" s="57">
        <f>SUM(H26:H27)</f>
        <v>0</v>
      </c>
      <c r="I28" s="155"/>
      <c r="J28" s="156"/>
      <c r="K28" s="157"/>
      <c r="L28" s="21">
        <f>L26+L27</f>
        <v>0</v>
      </c>
      <c r="M28" s="160"/>
    </row>
    <row r="30" spans="1:13" ht="15" customHeight="1" thickBot="1" x14ac:dyDescent="0.25">
      <c r="A30" s="147" t="s">
        <v>8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 ht="15.75" customHeight="1" thickBot="1" x14ac:dyDescent="0.3">
      <c r="A31" s="110"/>
      <c r="B31" s="111"/>
      <c r="C31" s="141" t="s">
        <v>54</v>
      </c>
      <c r="D31" s="142"/>
      <c r="E31" s="143"/>
      <c r="F31" s="144" t="s">
        <v>55</v>
      </c>
      <c r="G31" s="145"/>
      <c r="H31" s="146"/>
      <c r="I31" s="141" t="s">
        <v>60</v>
      </c>
      <c r="J31" s="142"/>
      <c r="K31" s="143"/>
      <c r="L31" s="139" t="s">
        <v>36</v>
      </c>
      <c r="M31" s="139" t="s">
        <v>49</v>
      </c>
    </row>
    <row r="32" spans="1:13" ht="12.6" thickBot="1" x14ac:dyDescent="0.3">
      <c r="A32" s="6" t="s">
        <v>1</v>
      </c>
      <c r="B32" s="13" t="s">
        <v>3</v>
      </c>
      <c r="C32" s="25" t="s">
        <v>28</v>
      </c>
      <c r="D32" s="25" t="s">
        <v>29</v>
      </c>
      <c r="E32" s="25" t="s">
        <v>0</v>
      </c>
      <c r="F32" s="42" t="s">
        <v>28</v>
      </c>
      <c r="G32" s="42" t="s">
        <v>29</v>
      </c>
      <c r="H32" s="43" t="s">
        <v>0</v>
      </c>
      <c r="I32" s="25" t="s">
        <v>28</v>
      </c>
      <c r="J32" s="25" t="s">
        <v>29</v>
      </c>
      <c r="K32" s="25" t="s">
        <v>0</v>
      </c>
      <c r="L32" s="140"/>
      <c r="M32" s="140"/>
    </row>
    <row r="33" spans="1:13" x14ac:dyDescent="0.2">
      <c r="A33" s="7" t="s">
        <v>2</v>
      </c>
      <c r="B33" s="99">
        <f>+'[1]Cost Estimates'!D38</f>
        <v>1</v>
      </c>
      <c r="C33" s="115">
        <v>8</v>
      </c>
      <c r="D33" s="102">
        <f>+'Rates Estimation'!$C$26</f>
        <v>0</v>
      </c>
      <c r="E33" s="102">
        <f t="shared" ref="E33:E37" si="7">C33*D33</f>
        <v>0</v>
      </c>
      <c r="F33" s="94">
        <f>+C33*90%</f>
        <v>7.2</v>
      </c>
      <c r="G33" s="91">
        <f>+'Rates Estimation'!$D$26</f>
        <v>0</v>
      </c>
      <c r="H33" s="91">
        <f>F33*G33</f>
        <v>0</v>
      </c>
      <c r="I33" s="112">
        <f>+F33</f>
        <v>7.2</v>
      </c>
      <c r="J33" s="102">
        <f>+'Rates Estimation'!$E$26</f>
        <v>0</v>
      </c>
      <c r="K33" s="27">
        <f>I33*J33</f>
        <v>0</v>
      </c>
      <c r="L33" s="22">
        <f>E33+H33+K33</f>
        <v>0</v>
      </c>
      <c r="M33" s="22"/>
    </row>
    <row r="34" spans="1:13" x14ac:dyDescent="0.2">
      <c r="A34" s="8" t="s">
        <v>45</v>
      </c>
      <c r="B34" s="100">
        <f>+'[1]Cost Estimates'!D39</f>
        <v>1</v>
      </c>
      <c r="C34" s="116">
        <v>10</v>
      </c>
      <c r="D34" s="103">
        <f>+'Rates Estimation'!$C$27</f>
        <v>0</v>
      </c>
      <c r="E34" s="103">
        <f>C34*D34</f>
        <v>0</v>
      </c>
      <c r="F34" s="95">
        <f>+C34*90%</f>
        <v>9</v>
      </c>
      <c r="G34" s="92">
        <f>+'Rates Estimation'!$D$27</f>
        <v>0</v>
      </c>
      <c r="H34" s="92">
        <f t="shared" ref="H34:H37" si="8">F34*G34</f>
        <v>0</v>
      </c>
      <c r="I34" s="113">
        <f>+F34</f>
        <v>9</v>
      </c>
      <c r="J34" s="103">
        <f>+'Rates Estimation'!$E$27</f>
        <v>0</v>
      </c>
      <c r="K34" s="27">
        <f t="shared" ref="K34:K37" si="9">I34*J34</f>
        <v>0</v>
      </c>
      <c r="L34" s="22">
        <f t="shared" ref="L34:L37" si="10">E34+H34+K34</f>
        <v>0</v>
      </c>
      <c r="M34" s="22"/>
    </row>
    <row r="35" spans="1:13" x14ac:dyDescent="0.2">
      <c r="A35" s="8" t="s">
        <v>21</v>
      </c>
      <c r="B35" s="100">
        <f>+'[1]Cost Estimates'!D40</f>
        <v>1</v>
      </c>
      <c r="C35" s="116">
        <v>12</v>
      </c>
      <c r="D35" s="103">
        <f>+'Rates Estimation'!$C$28</f>
        <v>0</v>
      </c>
      <c r="E35" s="103">
        <f t="shared" si="7"/>
        <v>0</v>
      </c>
      <c r="F35" s="95">
        <f t="shared" ref="F35:F37" si="11">+C35*90%</f>
        <v>10.8</v>
      </c>
      <c r="G35" s="92">
        <f>+'Rates Estimation'!$D$28</f>
        <v>0</v>
      </c>
      <c r="H35" s="92">
        <f t="shared" si="8"/>
        <v>0</v>
      </c>
      <c r="I35" s="113">
        <f>+F35</f>
        <v>10.8</v>
      </c>
      <c r="J35" s="103">
        <f>+'Rates Estimation'!$E$28</f>
        <v>0</v>
      </c>
      <c r="K35" s="27">
        <f t="shared" si="9"/>
        <v>0</v>
      </c>
      <c r="L35" s="22">
        <f t="shared" si="10"/>
        <v>0</v>
      </c>
      <c r="M35" s="22"/>
    </row>
    <row r="36" spans="1:13" x14ac:dyDescent="0.2">
      <c r="A36" s="8" t="s">
        <v>22</v>
      </c>
      <c r="B36" s="100">
        <v>0</v>
      </c>
      <c r="C36" s="116">
        <v>0</v>
      </c>
      <c r="D36" s="103">
        <f>+'Rates Estimation'!$C$29</f>
        <v>0</v>
      </c>
      <c r="E36" s="103">
        <f t="shared" si="7"/>
        <v>0</v>
      </c>
      <c r="F36" s="95">
        <f t="shared" si="11"/>
        <v>0</v>
      </c>
      <c r="G36" s="92">
        <f>+'Rates Estimation'!$D$29</f>
        <v>0</v>
      </c>
      <c r="H36" s="92">
        <f>F36*G36</f>
        <v>0</v>
      </c>
      <c r="I36" s="113">
        <f>+F36</f>
        <v>0</v>
      </c>
      <c r="J36" s="103">
        <f>+'Rates Estimation'!$E$29</f>
        <v>0</v>
      </c>
      <c r="K36" s="27">
        <f t="shared" si="9"/>
        <v>0</v>
      </c>
      <c r="L36" s="22">
        <f t="shared" si="10"/>
        <v>0</v>
      </c>
      <c r="M36" s="22"/>
    </row>
    <row r="37" spans="1:13" ht="12" thickBot="1" x14ac:dyDescent="0.25">
      <c r="A37" s="14" t="s">
        <v>46</v>
      </c>
      <c r="B37" s="101">
        <v>2</v>
      </c>
      <c r="C37" s="117">
        <v>28</v>
      </c>
      <c r="D37" s="104">
        <f>+'Rates Estimation'!$C$30</f>
        <v>0</v>
      </c>
      <c r="E37" s="104">
        <f t="shared" si="7"/>
        <v>0</v>
      </c>
      <c r="F37" s="96">
        <f t="shared" si="11"/>
        <v>25.2</v>
      </c>
      <c r="G37" s="93">
        <f>+'Rates Estimation'!$D$30</f>
        <v>0</v>
      </c>
      <c r="H37" s="93">
        <f t="shared" si="8"/>
        <v>0</v>
      </c>
      <c r="I37" s="114">
        <f>+F37</f>
        <v>25.2</v>
      </c>
      <c r="J37" s="104">
        <f>+'Rates Estimation'!$E$30</f>
        <v>0</v>
      </c>
      <c r="K37" s="28">
        <f t="shared" si="9"/>
        <v>0</v>
      </c>
      <c r="L37" s="23">
        <f t="shared" si="10"/>
        <v>0</v>
      </c>
      <c r="M37" s="23"/>
    </row>
    <row r="38" spans="1:13" ht="12.6" thickBot="1" x14ac:dyDescent="0.3">
      <c r="A38" s="7" t="s">
        <v>30</v>
      </c>
      <c r="B38" s="15"/>
      <c r="C38" s="26">
        <f>SUM(C33:C37)</f>
        <v>58</v>
      </c>
      <c r="D38" s="29"/>
      <c r="E38" s="27">
        <f>SUM(E33:E37)</f>
        <v>0</v>
      </c>
      <c r="F38" s="97">
        <f>SUM(F33:F37)</f>
        <v>52.2</v>
      </c>
      <c r="G38" s="45"/>
      <c r="H38" s="44">
        <f>SUM(H33:H37)</f>
        <v>0</v>
      </c>
      <c r="I38" s="105">
        <f>SUM(I33:I37)</f>
        <v>52.2</v>
      </c>
      <c r="J38" s="29"/>
      <c r="K38" s="27">
        <f>SUM(K33:K37)</f>
        <v>0</v>
      </c>
      <c r="L38" s="109">
        <f>SUM(L33:L37)</f>
        <v>0</v>
      </c>
      <c r="M38" s="109"/>
    </row>
    <row r="39" spans="1:13" ht="12.6" thickBot="1" x14ac:dyDescent="0.3">
      <c r="A39" s="9" t="s">
        <v>4</v>
      </c>
      <c r="B39" s="98">
        <v>7.4999999999999997E-2</v>
      </c>
      <c r="C39" s="30"/>
      <c r="D39" s="31"/>
      <c r="E39" s="32">
        <f>E38*B39</f>
        <v>0</v>
      </c>
      <c r="F39" s="46"/>
      <c r="G39" s="47"/>
      <c r="H39" s="48">
        <f>H38*B39</f>
        <v>0</v>
      </c>
      <c r="I39" s="30"/>
      <c r="J39" s="31"/>
      <c r="K39" s="32">
        <f>K38*B39</f>
        <v>0</v>
      </c>
      <c r="L39" s="61">
        <f>E39+H39+K39</f>
        <v>0</v>
      </c>
      <c r="M39" s="61"/>
    </row>
    <row r="40" spans="1:13" ht="12" x14ac:dyDescent="0.25">
      <c r="A40" s="10" t="s">
        <v>5</v>
      </c>
      <c r="B40" s="16"/>
      <c r="C40" s="33"/>
      <c r="D40" s="34"/>
      <c r="E40" s="35">
        <f>SUM(E38:E39)</f>
        <v>0</v>
      </c>
      <c r="F40" s="49"/>
      <c r="G40" s="50"/>
      <c r="H40" s="51">
        <f>SUM(H38:H39)</f>
        <v>0</v>
      </c>
      <c r="I40" s="33"/>
      <c r="J40" s="34"/>
      <c r="K40" s="35">
        <f>SUM(K38:K39)</f>
        <v>0</v>
      </c>
      <c r="L40" s="19">
        <f>SUM(L38:L39)</f>
        <v>0</v>
      </c>
      <c r="M40" s="158" t="s">
        <v>56</v>
      </c>
    </row>
    <row r="41" spans="1:13" ht="12.6" thickBot="1" x14ac:dyDescent="0.3">
      <c r="A41" s="11" t="s">
        <v>7</v>
      </c>
      <c r="B41" s="17"/>
      <c r="C41" s="36"/>
      <c r="D41" s="37"/>
      <c r="E41" s="38">
        <f>E40*15%</f>
        <v>0</v>
      </c>
      <c r="F41" s="52"/>
      <c r="G41" s="53"/>
      <c r="H41" s="54">
        <f>H40*15%</f>
        <v>0</v>
      </c>
      <c r="I41" s="36"/>
      <c r="J41" s="37"/>
      <c r="K41" s="38">
        <f>K40*15%</f>
        <v>0</v>
      </c>
      <c r="L41" s="20">
        <f>L40*15%</f>
        <v>0</v>
      </c>
      <c r="M41" s="159"/>
    </row>
    <row r="42" spans="1:13" ht="12.6" thickBot="1" x14ac:dyDescent="0.3">
      <c r="A42" s="12" t="s">
        <v>6</v>
      </c>
      <c r="B42" s="18"/>
      <c r="C42" s="39"/>
      <c r="D42" s="40"/>
      <c r="E42" s="41">
        <f>E40+E41</f>
        <v>0</v>
      </c>
      <c r="F42" s="55"/>
      <c r="G42" s="56"/>
      <c r="H42" s="57">
        <f>SUM(H40:H41)</f>
        <v>0</v>
      </c>
      <c r="I42" s="39"/>
      <c r="J42" s="40"/>
      <c r="K42" s="41">
        <f>SUM(K40:K41)</f>
        <v>0</v>
      </c>
      <c r="L42" s="21">
        <f>L40+L41</f>
        <v>0</v>
      </c>
      <c r="M42" s="160"/>
    </row>
    <row r="45" spans="1:13" x14ac:dyDescent="0.2">
      <c r="A45" s="5" t="s">
        <v>33</v>
      </c>
      <c r="E45" s="66">
        <f>+E26+E40+E12</f>
        <v>0</v>
      </c>
      <c r="H45" s="66">
        <f>+H26+H40+H12</f>
        <v>0</v>
      </c>
      <c r="I45" s="66"/>
      <c r="J45" s="66"/>
      <c r="K45" s="66">
        <f>+K26+K40+K12</f>
        <v>0</v>
      </c>
      <c r="L45" s="66"/>
    </row>
    <row r="46" spans="1:13" x14ac:dyDescent="0.2">
      <c r="A46" s="5" t="s">
        <v>34</v>
      </c>
      <c r="E46" s="66">
        <f>+E28+E42+E14</f>
        <v>0</v>
      </c>
      <c r="H46" s="66">
        <f>+H28+H42+H14</f>
        <v>0</v>
      </c>
      <c r="I46" s="66"/>
      <c r="J46" s="66"/>
      <c r="K46" s="66">
        <f>+K28+K42+K14</f>
        <v>0</v>
      </c>
      <c r="L46" s="66"/>
    </row>
    <row r="48" spans="1:13" ht="12" thickBot="1" x14ac:dyDescent="0.25"/>
    <row r="49" spans="3:13" ht="13.8" thickBot="1" x14ac:dyDescent="0.3">
      <c r="C49" s="118"/>
      <c r="D49" s="118"/>
      <c r="H49" s="24"/>
      <c r="I49" s="24"/>
      <c r="J49" s="24"/>
      <c r="K49" s="24"/>
      <c r="L49" s="58" t="s">
        <v>37</v>
      </c>
    </row>
    <row r="50" spans="3:13" ht="13.8" thickBot="1" x14ac:dyDescent="0.3">
      <c r="C50" s="24" t="s">
        <v>64</v>
      </c>
      <c r="H50" s="60" t="s">
        <v>31</v>
      </c>
      <c r="I50" s="60"/>
      <c r="J50" s="60"/>
      <c r="K50" s="60"/>
      <c r="L50" s="59">
        <f>+L26+L40+L12</f>
        <v>0</v>
      </c>
    </row>
    <row r="51" spans="3:13" ht="13.8" thickBot="1" x14ac:dyDescent="0.3">
      <c r="H51" s="60" t="s">
        <v>32</v>
      </c>
      <c r="I51" s="60"/>
      <c r="J51" s="60"/>
      <c r="K51" s="60"/>
      <c r="L51" s="59">
        <f>+L28+L42+L14</f>
        <v>0</v>
      </c>
    </row>
    <row r="53" spans="3:13" ht="12" x14ac:dyDescent="0.25">
      <c r="L53" s="24"/>
      <c r="M53" s="24"/>
    </row>
    <row r="54" spans="3:13" ht="12" x14ac:dyDescent="0.25">
      <c r="L54" s="67"/>
    </row>
    <row r="55" spans="3:13" ht="12" x14ac:dyDescent="0.25">
      <c r="L55" s="67"/>
    </row>
  </sheetData>
  <mergeCells count="24">
    <mergeCell ref="A16:M16"/>
    <mergeCell ref="L17:L18"/>
    <mergeCell ref="A30:M30"/>
    <mergeCell ref="M31:M32"/>
    <mergeCell ref="M40:M42"/>
    <mergeCell ref="M17:M18"/>
    <mergeCell ref="M26:M28"/>
    <mergeCell ref="I19:K28"/>
    <mergeCell ref="A1:M1"/>
    <mergeCell ref="L31:L32"/>
    <mergeCell ref="C17:E17"/>
    <mergeCell ref="F17:H17"/>
    <mergeCell ref="C31:E31"/>
    <mergeCell ref="F31:H31"/>
    <mergeCell ref="C3:E3"/>
    <mergeCell ref="I17:K17"/>
    <mergeCell ref="I31:K31"/>
    <mergeCell ref="I3:K3"/>
    <mergeCell ref="F3:H3"/>
    <mergeCell ref="A2:M2"/>
    <mergeCell ref="L3:L4"/>
    <mergeCell ref="F5:H14"/>
    <mergeCell ref="M3:M4"/>
    <mergeCell ref="M12:M1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8"/>
  <sheetViews>
    <sheetView workbookViewId="0">
      <selection activeCell="D5" sqref="D5"/>
    </sheetView>
  </sheetViews>
  <sheetFormatPr defaultRowHeight="14.4" x14ac:dyDescent="0.3"/>
  <cols>
    <col min="2" max="2" width="15.88671875" bestFit="1" customWidth="1"/>
    <col min="3" max="6" width="11.5546875" bestFit="1" customWidth="1"/>
    <col min="7" max="7" width="15.109375" bestFit="1" customWidth="1"/>
    <col min="8" max="8" width="13.33203125" bestFit="1" customWidth="1"/>
    <col min="9" max="9" width="11.5546875" bestFit="1" customWidth="1"/>
    <col min="10" max="10" width="13.33203125" bestFit="1" customWidth="1"/>
  </cols>
  <sheetData>
    <row r="2" spans="2:10" x14ac:dyDescent="0.3">
      <c r="B2" t="s">
        <v>9</v>
      </c>
      <c r="C2">
        <v>1</v>
      </c>
      <c r="D2">
        <v>2</v>
      </c>
      <c r="E2">
        <v>3</v>
      </c>
      <c r="F2">
        <v>4</v>
      </c>
      <c r="G2">
        <v>5</v>
      </c>
      <c r="H2" t="s">
        <v>0</v>
      </c>
    </row>
    <row r="3" spans="2:10" x14ac:dyDescent="0.3">
      <c r="B3" t="s">
        <v>10</v>
      </c>
      <c r="C3" s="1">
        <v>250000</v>
      </c>
      <c r="D3" s="1">
        <v>250000</v>
      </c>
      <c r="E3" s="1">
        <v>250000</v>
      </c>
      <c r="F3" s="1">
        <v>250000</v>
      </c>
      <c r="G3" s="1">
        <v>250000</v>
      </c>
      <c r="H3" s="1">
        <f>SUM(C3:G3)</f>
        <v>1250000</v>
      </c>
    </row>
    <row r="4" spans="2:10" x14ac:dyDescent="0.3">
      <c r="B4" t="s">
        <v>11</v>
      </c>
      <c r="C4" s="1">
        <v>350000</v>
      </c>
      <c r="D4" s="1">
        <v>350000</v>
      </c>
      <c r="E4" s="1">
        <v>350000</v>
      </c>
      <c r="F4" s="1">
        <v>350000</v>
      </c>
      <c r="G4" s="1">
        <v>350000</v>
      </c>
      <c r="H4" s="1">
        <f>SUM(C4:G4)</f>
        <v>1750000</v>
      </c>
    </row>
    <row r="5" spans="2:10" x14ac:dyDescent="0.3">
      <c r="B5" t="s">
        <v>12</v>
      </c>
      <c r="C5" s="1"/>
      <c r="D5" s="1">
        <v>300000</v>
      </c>
      <c r="E5" s="1">
        <v>300000</v>
      </c>
      <c r="F5" s="1">
        <v>300000</v>
      </c>
      <c r="G5" s="1">
        <v>300000</v>
      </c>
      <c r="H5" s="3">
        <f>SUM(C5:G5)</f>
        <v>1200000</v>
      </c>
      <c r="I5" s="2"/>
      <c r="J5" s="1"/>
    </row>
    <row r="6" spans="2:10" x14ac:dyDescent="0.3">
      <c r="G6" t="s">
        <v>14</v>
      </c>
      <c r="H6" s="2">
        <f>SUM(H3:H5)</f>
        <v>4200000</v>
      </c>
    </row>
    <row r="7" spans="2:10" x14ac:dyDescent="0.3">
      <c r="G7" t="s">
        <v>7</v>
      </c>
      <c r="H7" s="4">
        <f>H6*15%</f>
        <v>630000</v>
      </c>
    </row>
    <row r="8" spans="2:10" x14ac:dyDescent="0.3">
      <c r="G8" t="s">
        <v>13</v>
      </c>
      <c r="H8" s="2">
        <f>SUM(H6:H7)</f>
        <v>4830000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Rates Estimation</vt:lpstr>
      <vt:lpstr>Proposed Pricing</vt:lpstr>
      <vt:lpstr>Sheet2</vt:lpstr>
      <vt:lpstr>'Proposed Pricing'!Print_Area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Lesna Morar</dc:creator>
  <cp:lastModifiedBy>Vongani Mageza</cp:lastModifiedBy>
  <dcterms:created xsi:type="dcterms:W3CDTF">2019-09-20T14:18:12Z</dcterms:created>
  <dcterms:modified xsi:type="dcterms:W3CDTF">2023-07-03T10:18:30Z</dcterms:modified>
</cp:coreProperties>
</file>