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C:\Users\MhlongH\Documents\ICT File\Research Management System (RMS)\Invitation to Tender\Tender Publish\"/>
    </mc:Choice>
  </mc:AlternateContent>
  <xr:revisionPtr revIDLastSave="0" documentId="8_{A255FF03-F114-4D4B-9117-4252097030AC}" xr6:coauthVersionLast="47" xr6:coauthVersionMax="47" xr10:uidLastSave="{00000000-0000-0000-0000-000000000000}"/>
  <bookViews>
    <workbookView xWindow="-110" yWindow="-110" windowWidth="19420" windowHeight="10420" xr2:uid="{FA581B1C-D9DC-4D34-92F0-BBEDB4057C16}"/>
  </bookViews>
  <sheets>
    <sheet name="Process" sheetId="2" r:id="rId1"/>
    <sheet name="Functional Evaluation" sheetId="1" r:id="rId2"/>
    <sheet name="Non Functional (Technical)" sheetId="3" r:id="rId3"/>
    <sheet name="Integration &amp; Testing" sheetId="4" r:id="rId4"/>
  </sheets>
  <externalReferences>
    <externalReference r:id="rId5"/>
    <externalReference r:id="rId6"/>
    <externalReference r:id="rId7"/>
  </externalReferences>
  <definedNames>
    <definedName name="Solution" localSheetId="3">[1]Config!$B$3:$B$5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25" i="4" l="1"/>
  <c r="M25" i="4" s="1"/>
  <c r="I24" i="4"/>
  <c r="M24" i="4" s="1"/>
  <c r="I23" i="4"/>
  <c r="M23" i="4" s="1"/>
  <c r="I22" i="4"/>
  <c r="M22" i="4" s="1"/>
  <c r="I21" i="4"/>
  <c r="M21" i="4" s="1"/>
  <c r="I20" i="4"/>
  <c r="M20" i="4" s="1"/>
  <c r="I19" i="4"/>
  <c r="M19" i="4" s="1"/>
  <c r="M18" i="4"/>
  <c r="I18" i="4"/>
  <c r="I17" i="4"/>
  <c r="M17" i="4" s="1"/>
  <c r="I16" i="4"/>
  <c r="M16" i="4" s="1"/>
  <c r="I15" i="4"/>
  <c r="M15" i="4" s="1"/>
  <c r="I14" i="4"/>
  <c r="M14" i="4" s="1"/>
  <c r="I13" i="4"/>
  <c r="M13" i="4" s="1"/>
  <c r="I12" i="4"/>
  <c r="M12" i="4" s="1"/>
  <c r="I11" i="4"/>
  <c r="M11" i="4" s="1"/>
  <c r="M10" i="4"/>
  <c r="I10" i="4"/>
  <c r="I9" i="4"/>
  <c r="M9" i="4" s="1"/>
  <c r="G37" i="3" l="1"/>
  <c r="G38" i="3"/>
  <c r="G36" i="3"/>
  <c r="G32" i="3"/>
  <c r="G33" i="3"/>
  <c r="G34" i="3"/>
  <c r="G35" i="3"/>
  <c r="G31" i="3"/>
  <c r="I24" i="3"/>
  <c r="H24" i="3"/>
  <c r="G25" i="3"/>
  <c r="G26" i="3"/>
  <c r="G27" i="3"/>
  <c r="G28" i="3"/>
  <c r="G29" i="3"/>
  <c r="G30" i="3"/>
  <c r="G24" i="3"/>
  <c r="G10" i="3"/>
  <c r="G11" i="3"/>
  <c r="G12" i="3"/>
  <c r="G13" i="3"/>
  <c r="G14" i="3"/>
  <c r="G15" i="3"/>
  <c r="G16" i="3"/>
  <c r="G17" i="3"/>
  <c r="G18" i="3"/>
  <c r="G19" i="3"/>
  <c r="G20" i="3"/>
  <c r="G21" i="3"/>
  <c r="G22" i="3"/>
  <c r="G23" i="3"/>
  <c r="G9" i="3"/>
  <c r="G2" i="3"/>
  <c r="G3" i="3"/>
  <c r="G4" i="3"/>
  <c r="G5" i="3"/>
  <c r="G6" i="3"/>
  <c r="G7" i="3"/>
  <c r="G8" i="3"/>
  <c r="J30" i="3"/>
  <c r="D39" i="3"/>
  <c r="H36" i="3" l="1"/>
  <c r="I36" i="3" s="1"/>
  <c r="H31" i="3"/>
  <c r="I31" i="3" s="1"/>
  <c r="H9" i="3"/>
  <c r="I9" i="3" s="1"/>
  <c r="H2" i="3"/>
  <c r="I2" i="3" s="1"/>
  <c r="I39" i="3" s="1"/>
  <c r="F62" i="1" l="1"/>
  <c r="G63" i="1" s="1"/>
  <c r="I63" i="1" s="1"/>
  <c r="F59" i="1"/>
  <c r="G59" i="1" s="1"/>
  <c r="I59" i="1" s="1"/>
  <c r="I60" i="1" s="1"/>
  <c r="F47" i="1"/>
  <c r="G48" i="1" s="1"/>
  <c r="I48" i="1" s="1"/>
  <c r="F41" i="1"/>
  <c r="G41" i="1" s="1"/>
  <c r="I41" i="1" s="1"/>
  <c r="F37" i="1"/>
  <c r="G38" i="1" s="1"/>
  <c r="I38" i="1" s="1"/>
  <c r="F29" i="1"/>
  <c r="G34" i="1" s="1"/>
  <c r="I34" i="1" s="1"/>
  <c r="F22" i="1"/>
  <c r="G25" i="1" s="1"/>
  <c r="I25" i="1" s="1"/>
  <c r="F12" i="1"/>
  <c r="G15" i="1" s="1"/>
  <c r="I15" i="1" s="1"/>
  <c r="G12" i="1" l="1"/>
  <c r="I12" i="1" s="1"/>
  <c r="G24" i="1"/>
  <c r="I24" i="1" s="1"/>
  <c r="G31" i="1"/>
  <c r="I31" i="1" s="1"/>
  <c r="G19" i="1"/>
  <c r="I19" i="1" s="1"/>
  <c r="G13" i="1"/>
  <c r="I13" i="1" s="1"/>
  <c r="G14" i="1"/>
  <c r="I14" i="1" s="1"/>
  <c r="G18" i="1"/>
  <c r="I18" i="1" s="1"/>
  <c r="G17" i="1"/>
  <c r="I17" i="1" s="1"/>
  <c r="G22" i="1"/>
  <c r="I22" i="1" s="1"/>
  <c r="G23" i="1"/>
  <c r="I23" i="1" s="1"/>
  <c r="G26" i="1"/>
  <c r="I26" i="1" s="1"/>
  <c r="G62" i="1"/>
  <c r="I62" i="1" s="1"/>
  <c r="G64" i="1"/>
  <c r="I64" i="1" s="1"/>
  <c r="G37" i="1"/>
  <c r="I37" i="1" s="1"/>
  <c r="I39" i="1" s="1"/>
  <c r="G32" i="1"/>
  <c r="I32" i="1" s="1"/>
  <c r="G54" i="1"/>
  <c r="I54" i="1" s="1"/>
  <c r="G50" i="1"/>
  <c r="I50" i="1" s="1"/>
  <c r="G55" i="1"/>
  <c r="I55" i="1" s="1"/>
  <c r="G51" i="1"/>
  <c r="I51" i="1" s="1"/>
  <c r="G47" i="1"/>
  <c r="I47" i="1" s="1"/>
  <c r="G53" i="1"/>
  <c r="I53" i="1" s="1"/>
  <c r="G49" i="1"/>
  <c r="I49" i="1" s="1"/>
  <c r="G56" i="1"/>
  <c r="I56" i="1" s="1"/>
  <c r="G52" i="1"/>
  <c r="I52" i="1" s="1"/>
  <c r="G43" i="1"/>
  <c r="I43" i="1" s="1"/>
  <c r="G44" i="1"/>
  <c r="I44" i="1" s="1"/>
  <c r="G42" i="1"/>
  <c r="I42" i="1" s="1"/>
  <c r="G33" i="1"/>
  <c r="I33" i="1" s="1"/>
  <c r="G29" i="1"/>
  <c r="I29" i="1" s="1"/>
  <c r="G30" i="1"/>
  <c r="I30" i="1" s="1"/>
  <c r="G16" i="1"/>
  <c r="I16" i="1" s="1"/>
  <c r="I20" i="1" l="1"/>
  <c r="I68" i="1" s="1"/>
  <c r="I65" i="1"/>
  <c r="I27" i="1"/>
  <c r="I35" i="1"/>
  <c r="I57" i="1"/>
  <c r="I45"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tc={0554D0D4-10E5-49F8-BD45-F94B56DE45C7}</author>
    <author>tc={16446C96-CC3A-4B35-861D-830B1EB195CD}</author>
    <author>tc={A5256FA9-3A36-4B28-85B1-0862BFC20E5A}</author>
    <author>tc={7107215A-0883-4A62-9766-B921F87183DA}</author>
    <author>tc={56EB39C7-DDC3-49EB-8284-833FDB9E0F1D}</author>
    <author>tc={7F28E04E-3E2F-4FEE-B52C-22F894BD9FEF}</author>
    <author>tc={8816016C-4071-47E9-9B06-8614B42D6D3C}</author>
  </authors>
  <commentList>
    <comment ref="I14" authorId="0" shapeId="0" xr:uid="{0554D0D4-10E5-49F8-BD45-F94B56DE45C7}">
      <text>
        <t>[Threaded comment]
Your version of Excel allows you to read this threaded comment; however, any edits to it will get removed if the file is opened in a newer version of Excel. Learn more: https://go.microsoft.com/fwlink/?linkid=870924
Comment:
    If formula</t>
      </text>
    </comment>
    <comment ref="I16" authorId="1" shapeId="0" xr:uid="{16446C96-CC3A-4B35-861D-830B1EB195CD}">
      <text>
        <t>[Threaded comment]
Your version of Excel allows you to read this threaded comment; however, any edits to it will get removed if the file is opened in a newer version of Excel. Learn more: https://go.microsoft.com/fwlink/?linkid=870924
Comment:
    V-Loopup formula</t>
      </text>
    </comment>
    <comment ref="I20" authorId="2" shapeId="0" xr:uid="{A5256FA9-3A36-4B28-85B1-0862BFC20E5A}">
      <text>
        <t>[Threaded comment]
Your version of Excel allows you to read this threaded comment; however, any edits to it will get removed if the file is opened in a newer version of Excel. Learn more: https://go.microsoft.com/fwlink/?linkid=870924
Comment:
    V-Loopup formula</t>
      </text>
    </comment>
    <comment ref="I21" authorId="3" shapeId="0" xr:uid="{7107215A-0883-4A62-9766-B921F87183DA}">
      <text>
        <t>[Threaded comment]
Your version of Excel allows you to read this threaded comment; however, any edits to it will get removed if the file is opened in a newer version of Excel. Learn more: https://go.microsoft.com/fwlink/?linkid=870924
Comment:
    V-Loopup formula</t>
      </text>
    </comment>
    <comment ref="I22" authorId="4" shapeId="0" xr:uid="{56EB39C7-DDC3-49EB-8284-833FDB9E0F1D}">
      <text>
        <t>[Threaded comment]
Your version of Excel allows you to read this threaded comment; however, any edits to it will get removed if the file is opened in a newer version of Excel. Learn more: https://go.microsoft.com/fwlink/?linkid=870924
Comment:
    V-Loopup formula</t>
      </text>
    </comment>
    <comment ref="I23" authorId="5" shapeId="0" xr:uid="{7F28E04E-3E2F-4FEE-B52C-22F894BD9FEF}">
      <text>
        <t>[Threaded comment]
Your version of Excel allows you to read this threaded comment; however, any edits to it will get removed if the file is opened in a newer version of Excel. Learn more: https://go.microsoft.com/fwlink/?linkid=870924
Comment:
    V-Loopup formula</t>
      </text>
    </comment>
    <comment ref="I24" authorId="6" shapeId="0" xr:uid="{8816016C-4071-47E9-9B06-8614B42D6D3C}">
      <text>
        <t>[Threaded comment]
Your version of Excel allows you to read this threaded comment; however, any edits to it will get removed if the file is opened in a newer version of Excel. Learn more: https://go.microsoft.com/fwlink/?linkid=870924
Comment:
    V-Loopup formula</t>
      </text>
    </comment>
  </commentList>
</comments>
</file>

<file path=xl/sharedStrings.xml><?xml version="1.0" encoding="utf-8"?>
<sst xmlns="http://schemas.openxmlformats.org/spreadsheetml/2006/main" count="355" uniqueCount="250">
  <si>
    <t>FUNCTIONALITY</t>
  </si>
  <si>
    <t>Documents Upload Capability</t>
  </si>
  <si>
    <t>Feature</t>
  </si>
  <si>
    <t>Requirement</t>
  </si>
  <si>
    <t>Workflow Capability</t>
  </si>
  <si>
    <t>User Access Capability</t>
  </si>
  <si>
    <t>Audit Trail Capability</t>
  </si>
  <si>
    <t>Project and Programme Management Capability</t>
  </si>
  <si>
    <t>Scoring Criteria</t>
  </si>
  <si>
    <t>Management Reporting Capability</t>
  </si>
  <si>
    <t>Weighting</t>
  </si>
  <si>
    <t>General Functionalities</t>
  </si>
  <si>
    <t>a) How are research proposals uploaded onto the system?</t>
  </si>
  <si>
    <t>b) How is project progress feedback captured on the system?</t>
  </si>
  <si>
    <t>c) Can research outputs be uploaded onto the system?</t>
  </si>
  <si>
    <t>d) Can the system date stamp the final research outputs?</t>
  </si>
  <si>
    <t>a) Does the system provide for the routing of tasks and documents to identified users?</t>
  </si>
  <si>
    <t>0: No functionality provided. 3: Routing of tasks and documents provided</t>
  </si>
  <si>
    <t>b) Does the system provide functionality to select an entity (person/committee) for submission routing?</t>
  </si>
  <si>
    <t>c) Does the system provide the capability to send email notifications on routed submitted documents and tasks pending approval?</t>
  </si>
  <si>
    <t>d) Can an authoriser approve/reject submitted documents and tasks?</t>
  </si>
  <si>
    <t>0: No functionality provided. 3: Routing provides the functionality to customise specific users or groups of users for routing requests.</t>
  </si>
  <si>
    <t>0: No functionality provided. 3: The system provides for approval or rejection of submitted documents or tasks.</t>
  </si>
  <si>
    <t>e) Does the system provide the functionality to approve/reject changes or modifications requests?</t>
  </si>
  <si>
    <t>0: No functionality provided. 3: The system provides for approval or rejection of requested changes or modifications.</t>
  </si>
  <si>
    <t>a) Does the system provide customizable management performance reports?</t>
  </si>
  <si>
    <t>b) Does the system provide a programme report with details of the projects and associated deliverables, time and budget?</t>
  </si>
  <si>
    <t>0: No programme report can be created. 1: Basic programme report with only the project titles. 2: Programme report with project titles and budgets. 3: Programme report with project titles, deliverables, time, budget and project manager.</t>
  </si>
  <si>
    <t>c) Can the system create a individual researcher performance with deliverables, time and budget?</t>
  </si>
  <si>
    <t>0: No researcher performance report can be created. 1: Basic researcher performance report with only the project titles. 2: Researcher performance report with project titles and budgets. 3: Researcher performance report with project titles, deliverables, time and budget.</t>
  </si>
  <si>
    <t>d) Can the system create a report on overdue deliverables for the whole portfolio?</t>
  </si>
  <si>
    <t>0: No functionality provided. 3: System can create overdue deliverables report for a portfolio.</t>
  </si>
  <si>
    <t>Research Project</t>
  </si>
  <si>
    <t>Programme</t>
  </si>
  <si>
    <t xml:space="preserve">Portfolio </t>
  </si>
  <si>
    <t>Single project consisting of several tasks, deliverables and associated deadlines, budget, project manager and project team.</t>
  </si>
  <si>
    <t>A collection of a research projects dealing with a technology theme.</t>
  </si>
  <si>
    <t>A collection of all the programmes.</t>
  </si>
  <si>
    <t>Project Manager</t>
  </si>
  <si>
    <t>The Project Manager is the individual responsible for the overall project and is accountable for both the project and the project team. This person will be held to account on adherence to time, scope, budget, responsiveness and quality of the output.</t>
  </si>
  <si>
    <t>DEFINITIONS (To be shared on the tender)</t>
  </si>
  <si>
    <t>e) Does the system have the ability to filter data based on user’s preferred criteria  e.g. Report name, dates, submitter, status etc.?</t>
  </si>
  <si>
    <t>f) Can the sysem extract data from uploaded documents/fields and export to SAP PS?</t>
  </si>
  <si>
    <t>a) Can the user’s Eskom credentials be used to sign-on to RMS application instead of using multiple credentials?</t>
  </si>
  <si>
    <t>0: No it does not. 3: Yes it does.</t>
  </si>
  <si>
    <t>b) Does the system log all changes and modifications to scope, time and deliverables on a project by project basis?</t>
  </si>
  <si>
    <t>c) Does the system log and track budget allocation for the life of the project?</t>
  </si>
  <si>
    <t>d) Does the system log changes in project manager?</t>
  </si>
  <si>
    <t>a) Is the system able to capture project deliverables and associated deadlines?</t>
  </si>
  <si>
    <t>b) Is the system able to capture project annual budget?</t>
  </si>
  <si>
    <t>c) Is the system able to capture project scope of work?</t>
  </si>
  <si>
    <t>d) Is the system able to capture project progress?</t>
  </si>
  <si>
    <t>e) Is the system able to capture project progress billing?</t>
  </si>
  <si>
    <t>f) Is the system able to modify project details</t>
  </si>
  <si>
    <t>g) Is the system able to change project team</t>
  </si>
  <si>
    <t>h) Is the system able to change project manager</t>
  </si>
  <si>
    <t>i) Is the system able to monitor project progress</t>
  </si>
  <si>
    <t>j) Is the system able to aggregate all project details to a programme level</t>
  </si>
  <si>
    <t>a) Does the system have the ability to update deliverable progress on a monthly basis?</t>
  </si>
  <si>
    <t>DEMONSTRATION</t>
  </si>
  <si>
    <t>b) Change approval to a project and associated authorisations.</t>
  </si>
  <si>
    <t>c) Uploading research outputs and electronic signing.</t>
  </si>
  <si>
    <t>d) Searching for research outputs in the system.</t>
  </si>
  <si>
    <t>f) Demonstrate the interoperability between RMS and SAP PS</t>
  </si>
  <si>
    <t>e) Demonstrate the creation of an overdue deliverables report for the whole portfolio.</t>
  </si>
  <si>
    <t>g) Circulation of research outputs to a group of users and associated customer feedback.</t>
  </si>
  <si>
    <t>e) Can the system provide for electronic signing of reports/documents?</t>
  </si>
  <si>
    <t>f) Can research outputs be retrieved from the local system?</t>
  </si>
  <si>
    <t>g) Can the system electronically distribute the final research outputs to a specified closed group within the organisation?</t>
  </si>
  <si>
    <t>h) Can the system invite customer feedback from the specified closed group and collate and consolidate the final score per research output?</t>
  </si>
  <si>
    <t>0: Done on a separate system. 1: Upload of a document. 2: Online web-based interface. 3: Online web-based interface where specific data can be extracted per project or programme.</t>
  </si>
  <si>
    <t>Individual Weighting</t>
  </si>
  <si>
    <t>Feature Weighting</t>
  </si>
  <si>
    <t xml:space="preserve"> </t>
  </si>
  <si>
    <t>Score</t>
  </si>
  <si>
    <t>Weighted Score</t>
  </si>
  <si>
    <t>b) Does it provide user restriction based on authorised access to certain information and documents?</t>
  </si>
  <si>
    <t>Total Score</t>
  </si>
  <si>
    <t>RFP Assessment Process</t>
  </si>
  <si>
    <t>Step 1</t>
  </si>
  <si>
    <t>Gatekeepers</t>
  </si>
  <si>
    <t>Step 2</t>
  </si>
  <si>
    <t>Business and Group IT Assessment :</t>
  </si>
  <si>
    <t>Step 3</t>
  </si>
  <si>
    <t>Demonstrations of products</t>
  </si>
  <si>
    <t>Step 4</t>
  </si>
  <si>
    <t>Final score is made up 60% RFP response score and 40% product demonstration score</t>
  </si>
  <si>
    <t>Step 5</t>
  </si>
  <si>
    <t>Rank products and compile report</t>
  </si>
  <si>
    <t>Physical commercial-of-the-shelf (COTS) product (non cloud-based)</t>
  </si>
  <si>
    <t>a) Demonstrate registration of a new project on the system and associated workflow routing approvals.</t>
  </si>
  <si>
    <t xml:space="preserve">c) Does the system have ability to provide monthly project feedback for budget release purposes. </t>
  </si>
  <si>
    <t>0: No functionality provided. 1: Scanned document uploaded. 2: Research outputs based on Microsoft Word and Power Point coverted by the system into a PDF format, electronic to be completed manually. 3: Template based outputs with delimited tags to extract specific sections of the report based Microsoft Word and Power Point coverted by the system into a PDF format, automatic routing for electronic sign-off.</t>
  </si>
  <si>
    <t>0: No functionality provided. 1: Only ability to do change request on a project. 2: Ability to do change request on a project but requires a different system to do workflow. 3: Demonstrated ability to do change request on a project and associated workflow routing approvals.</t>
  </si>
  <si>
    <t>0: No functionality provided. 1: Only ability to register a project. 2: Ability to register a project but requires a different system to do workflow. 3: Demonstrated ability to register a project and associated workflow routing approval.</t>
  </si>
  <si>
    <t>0: No functionality for searching. 1: Searching only on the title. 2: Searching based on title and authors. 3: Searching based on variety of categories including title, author, key words, date of publication, research portfolio, WBS, etc.</t>
  </si>
  <si>
    <t>0: No functionality for interoperability. 1: RMS will provide a manual report on project budgets. 2: RMS will provide an electronic report on project budgets that can be manually interpreted by SAP PS 3: RMS provides functionality for automated interoperability between itself and SAP PS and creates a report.</t>
  </si>
  <si>
    <t xml:space="preserve">0: No functionality for circulating outputs. 1: RMS will provide to electronically emailing the outputs. 2: RMS will provide functionality for email and capturing customer feedback. 3: RMS will provide functionality for email and capturing customer feedback, and would automatically consolidate all the scoring for the respective output. </t>
  </si>
  <si>
    <t>0: No functionality for an overdue deliverable report. 1: RMS to provide to a basic report of the list of all deliverables. 2: RMS to provide a report on all deliverables, the end-user to mannually check for overdue deliverables. 3: Functionality provided at a detailed report that flag overdue deliverables, the system automatically notifies of all associated user roles of an overdue deliverable.</t>
  </si>
  <si>
    <t>a) Does the system log user changes within the system?</t>
  </si>
  <si>
    <t>0: No functionality provided. 1: Scanned document uploaded. 2: Online web-based interface. 3: Online web-based interface where specific feedback can be extracted per project or programme.</t>
  </si>
  <si>
    <t>0: No functionality provided. 1: Scanned document uploaded. 2: Research outputs based on Microsoft Word and Power Point coverted by the system into a PDF format, additionally Propriatery Tools and Models. 3: Template based outputs with delimited tags to extract specific sections of the report based Microsoft Word and Power Point coverted by the system into a PDF format, additionally Propriatery Tools and Models.</t>
  </si>
  <si>
    <t>0: No functionality provided. 3: Date stamping provided into PDF final research output</t>
  </si>
  <si>
    <t xml:space="preserve">0: No functionality provided. 1: Scanned document uploaded. 2: The system provides for specified user roles to electronically sign a document or report being prompted manually. 3: The system provides workflow functionality for specified user roles to electronically sign a document or report. </t>
  </si>
  <si>
    <t>0: No functionality provided. 1: User navigates manually to respective project to retrieve the required output. 2: The system provides for a basic search using the title of the output. 3: The system provides advanced searching capabilities based title, author, key words, year of publication, etc.</t>
  </si>
  <si>
    <t>0: No functionality provided. 1: User log into the system and navigates manually to respective project to retrieve the required output. 2: The closed group gets a notification that a new research output is available. 3: The system distributes the research output to the specified group using the organisation's email system.</t>
  </si>
  <si>
    <t xml:space="preserve">0: No functionality provided. 1: The system is able to capture customer feedback from the specified closed group. 2: The system is able to capture customer feedback from the specified closed group and calculates and averages for the project.  3: The system is able to capture customer feedback from the specified closed group and calculates and averages for the project and entire programme. </t>
  </si>
  <si>
    <t>0: No functionality provided. 1: The user prompts the authorisers manually outside the system. 2: The authorisers need to log into the system to receive a notification. 3: The system provides an email notification to the authorisers on pending actions.</t>
  </si>
  <si>
    <t>0: No functionality provided. 1: The system needs further development to produce management performance reports. 2: The system only offers a limited number of standard management performance reports. 3: The system provides customisable functionality to create management performance reports.</t>
  </si>
  <si>
    <t>0: No functionality provided. 1: This functionality needs to be further developed. 2: The system only offers a limited number of filtering criteria. 3: The system provides advanced functionality to filter based on all criteria.</t>
  </si>
  <si>
    <t>0: No functionality provided. 1: The system needs further development to extract data from uploaded documents. 2: The system extracts data and compiles a standalone report. 3: The system extracts data and exports to SAP PS.</t>
  </si>
  <si>
    <t>0: No functionality provided. 3: Eskom credentials can be used to sign-on to RMS.</t>
  </si>
  <si>
    <t>0: No functionality provided. 1: The system needs further development to update deliverable progress. 2: The system can only update deliverable progress on an annual basis. 3: The system can update deliverable progress on a monthly basis.</t>
  </si>
  <si>
    <t>0: No functionality provided. 1: The system needs further development to progress budget. 2: The system can only release budget on an annual basis. 3: The system can  release progress budget on a monthly basis.</t>
  </si>
  <si>
    <t>0: No functionality provided. 1: The system needs further development to provide project feedback. 2: The system can only update project feedback on an annual basis. 3: The system can update project feedback on a monthly basis.</t>
  </si>
  <si>
    <t>b) Does the system have ability to release budget based on project progress?</t>
  </si>
  <si>
    <t>Commercial-of-the-shelf (COTS) product</t>
  </si>
  <si>
    <r>
      <rPr>
        <sz val="11"/>
        <rFont val="Calibri"/>
        <family val="2"/>
        <scheme val="minor"/>
      </rPr>
      <t>0: None.</t>
    </r>
    <r>
      <rPr>
        <sz val="11"/>
        <color theme="1"/>
        <rFont val="Calibri"/>
        <family val="2"/>
        <scheme val="minor"/>
      </rPr>
      <t xml:space="preserve"> 1: Cloud solution (Software as a Service - SaaS). 3: Commercial-of-the-shelf (COTS) solution</t>
    </r>
  </si>
  <si>
    <t>Item #</t>
  </si>
  <si>
    <t>Question</t>
  </si>
  <si>
    <t>Deployment</t>
  </si>
  <si>
    <t>Can your application be deployed on-premise?</t>
  </si>
  <si>
    <t>What is the solution footprint in South Africa?</t>
  </si>
  <si>
    <t>What are the licencing models available to your customers?</t>
  </si>
  <si>
    <t>Provide a diagram showing all the components required for an on premise deployment of your solution. Include all components required for the update of information and distinguish between internal and external components (from Eskom's perspective)</t>
  </si>
  <si>
    <t>Show tested evidence of how your solution scales.</t>
  </si>
  <si>
    <t>List all databases (inlcuding their versions) that your application be deployed on.</t>
  </si>
  <si>
    <t>List all the operating systems (including their versions) that your application is compatible with.</t>
  </si>
  <si>
    <t>Hosting &amp; Cloud</t>
  </si>
  <si>
    <t>What assurance as a cloud provider will be provided to Eskom? Describe in terms of security policy/framework approach, business continuity</t>
  </si>
  <si>
    <t xml:space="preserve">Does Eskom owns the data and IP of all the work done on the software platform and has the right to access the information as well as export the information into any other Eskom environment it deems fit? </t>
  </si>
  <si>
    <t>List all hosting &amp; cloud options available for your application.</t>
  </si>
  <si>
    <t>Will Eskom have access to the physical location where the solution is hosted, if required?</t>
  </si>
  <si>
    <t>Please specify your Cloud Service Model (e.g. IaaS, PaaS, SaaS, Hybrid, DaaS, XaaS).</t>
  </si>
  <si>
    <t>Please specify your Service Deployment Model (Private, Public or Hybrid).</t>
  </si>
  <si>
    <t>Commercial Contractual and Licencing Model (Fixed Contract, Subscription or Consumptive)? Please also supply a costing model for all elements of the service (e.g. vCPU, RAM, Disk\ Egress or Ingress Traffic or Cost per user)+D3</t>
  </si>
  <si>
    <t>Is the availability of the cloud service dependent on any 3rd party and what risks are associated with this dependency?</t>
  </si>
  <si>
    <t>Provision for non-interruptible service as per Requirements?</t>
  </si>
  <si>
    <t>Does the Cloud Service (availability, latency, performance, integration) support real-time, semi-real-time or delayed interactive data exchange?</t>
  </si>
  <si>
    <t>Does the system prevent unauthorized access, use, alteration or destruction of ESKOM data? Also refer to Security Section for further details required.</t>
  </si>
  <si>
    <t>ESKOM data is secured during procedures of transfer into and out of the system?
Also refer to Security Section for further details required.</t>
  </si>
  <si>
    <t>Please list all relevant Cloud certifications and Audit reports for your Cloud Service. (e.g. ISO27018, SOC2 etc.)Is the Supplier audited on a systematic, regular and independent basis by a third-party in order to demonstrate compliance with security, confidentiality and privacy policies?</t>
  </si>
  <si>
    <t>Does the CSP’s terms include privacy, confidentiality, or security policies for sensitive, confidential, personal or other special kinds of data. If so, please confirm that these are aligned with the Overarching contract requirements.</t>
  </si>
  <si>
    <t>Where will the information be hosted?</t>
  </si>
  <si>
    <t>Platform &amp; Integration</t>
  </si>
  <si>
    <t>List the web and/or application server technologies and versions that are required for your solution. If options are available, clearly indicate it.</t>
  </si>
  <si>
    <t>Describe the technologies and protocols that your solution can use to integrate with other systems. List all</t>
  </si>
  <si>
    <t>Have you integrated with any 3rd party applications before? Please list details.</t>
  </si>
  <si>
    <t>Does your solution integrate with Microsoft Exchange?</t>
  </si>
  <si>
    <t>Does your solution require any add-on to Microsoft Outlook in order to work?</t>
  </si>
  <si>
    <t>Describe how your solution supports SOA?</t>
  </si>
  <si>
    <t>What is the sytem availability and does it form part of the SLA?</t>
  </si>
  <si>
    <t>Security &amp; Access Mngt</t>
  </si>
  <si>
    <t>Describe how logical access management is done.</t>
  </si>
  <si>
    <t>Can your solution authenticate against either Microsoft Active Directory or LDAP? If so, please indicate which.</t>
  </si>
  <si>
    <t>Describe what mechanisms are in place to secure the link to update content?</t>
  </si>
  <si>
    <t>Is content scanned before update to ensure there is no malicious code present?</t>
  </si>
  <si>
    <t>What reports will be made available on security controls/Backups and system availability and other Cobit Control objectives</t>
  </si>
  <si>
    <t>Content Mngt</t>
  </si>
  <si>
    <t>Does  your solution require customisation or configuration in order to meet requirement? If customisation is required, Specify if it is more than 10% or less than 10%.</t>
  </si>
  <si>
    <t>Is data updated via push or pull?
Is your system able to do 'Pull Based', 'Push Based', 'Search in place' or all of these? List all capabilities.</t>
  </si>
  <si>
    <t>List how your solution caters for people that are visually or audibly impaired?</t>
  </si>
  <si>
    <t xml:space="preserve">Testing </t>
  </si>
  <si>
    <t>Totals</t>
  </si>
  <si>
    <t>MWPxxxxCX Tender</t>
  </si>
  <si>
    <t>Scoring (Sliding scale)</t>
  </si>
  <si>
    <t>Tenderer:</t>
  </si>
  <si>
    <t>100% - Fully compliant</t>
  </si>
  <si>
    <t>Evaluated by:</t>
  </si>
  <si>
    <t>50%-Partially compliant</t>
  </si>
  <si>
    <t>0%-Non compliance</t>
  </si>
  <si>
    <t>Priority and Weight</t>
  </si>
  <si>
    <t>ID</t>
  </si>
  <si>
    <t>Type</t>
  </si>
  <si>
    <t>Category</t>
  </si>
  <si>
    <t>Criterion</t>
  </si>
  <si>
    <t>Solution</t>
  </si>
  <si>
    <t>Functional Requirement</t>
  </si>
  <si>
    <t>Requirement description</t>
  </si>
  <si>
    <t>Priority Description</t>
  </si>
  <si>
    <t xml:space="preserve">Priority
</t>
  </si>
  <si>
    <t>Weighted Question</t>
  </si>
  <si>
    <t>Scoring</t>
  </si>
  <si>
    <t xml:space="preserve"> Answer
(0,50,100%)</t>
  </si>
  <si>
    <t>Weighted Answer</t>
  </si>
  <si>
    <t>Comments</t>
  </si>
  <si>
    <t>Meeting the Scope of Work Required</t>
  </si>
  <si>
    <t>Non Functional</t>
  </si>
  <si>
    <t>Previous involvement in the end to end testing of a similar system and methodologies used)</t>
  </si>
  <si>
    <t>AIDC (Barcode, RFID, QR Code)</t>
  </si>
  <si>
    <t>Provide reference customers and sites</t>
  </si>
  <si>
    <t>Very important</t>
  </si>
  <si>
    <t xml:space="preserve">100%: Fully comply with requirement
50%:   Partially comply(Have experience but not a similar system)
0%:     No experience
</t>
  </si>
  <si>
    <t>Team Organisation and Member Requirements</t>
  </si>
  <si>
    <t>Resource model. It is a requirement that sufficient dedicated testers are allocated the project, independent of the development team. Team members have the required ISTQB testing certifications (Provide Certifications of team members)</t>
  </si>
  <si>
    <t>Experienced Test Manger must be provided</t>
  </si>
  <si>
    <t xml:space="preserve">100%: &gt; 5 years experienced Testmanager provided, resources with certification
50%: between 2 and 5 years exeperience with certification
0%: &lt; 2 yearsexperience, No certification
</t>
  </si>
  <si>
    <t>Resource Experience with Eskoms Testing tools</t>
  </si>
  <si>
    <t xml:space="preserve">Must be HP ALM, UFT and Load Runner </t>
  </si>
  <si>
    <t>Your testing approach specific to the project with refence to a methodology</t>
  </si>
  <si>
    <t>Tenderer must provide approach</t>
  </si>
  <si>
    <t xml:space="preserve">100%: Complete approach provided with reference to a methodology
50%:  Approach provided with no reference to a methodology
0%:  No approach provided
</t>
  </si>
  <si>
    <t>Solid Testing capability (reference projects &amp; sites and methodologies used)</t>
  </si>
  <si>
    <t xml:space="preserve"> Provide written reference from customers and sites</t>
  </si>
  <si>
    <t xml:space="preserve">100%:Fully comply with requirement
50%:  Capability shown but no refence to sites 
0%:  No experience
</t>
  </si>
  <si>
    <t>Previous experience in implementation of Oracle Fusion integration solutions in an enterprise</t>
  </si>
  <si>
    <t>Integration</t>
  </si>
  <si>
    <t>Please provide reference projects &amp; sites and pattern your previous experience covers</t>
  </si>
  <si>
    <t>100%: Experience in Oracle Fusion Implementation
0%: No experience in Oracle Fusion</t>
  </si>
  <si>
    <t>Previous experience in implementation  of DataPower integration solutions in an enterprise</t>
  </si>
  <si>
    <t>100%: Good Experience in Data Power Implementation
0%: No experience in Data Power Implementation</t>
  </si>
  <si>
    <t xml:space="preserve">Team has the required certifications for Oracle Fusion 12C </t>
  </si>
  <si>
    <t>(Provide Certificate) acquired through permanent resources or partnership. Capability of at least 1 senior certified resource must have working experience in the technology?</t>
  </si>
  <si>
    <t>Show stopper</t>
  </si>
  <si>
    <t>100%: Good Experience with certification
50%: Certification without experience
0%: No experience, No certification</t>
  </si>
  <si>
    <t>Team has the required certifications IBM Data Power</t>
  </si>
  <si>
    <t xml:space="preserve">Previous experence in carrying out analysis, design, development, testing and deployment of Oracle Fusion and Datapower integration services
</t>
  </si>
  <si>
    <t>Provide proof that you have implemented a solution where the following items were delivered: analysis, design, develop, test and deploy integration solutions. Provide references</t>
  </si>
  <si>
    <t>100%: Experience in  analysis, design, development, testing and deployment of Oracle Fusion and Data Power
50%: Experience in  analysis, design, development, testing and deployment of Oracle Fusion or Data Power
0%: No experience</t>
  </si>
  <si>
    <t>Previous experience in implementation  of Oracle Fusion and DataPower integration solutions at enterprise level is required. Please provide references on experience by  the tenderer for both technologies. Tenderer must provide proof that their product has the ability to expose business services to enable integration capabilities. Evidence required - Provide name(s) of the companies where the solution was implemented together with contact persons &amp; details.</t>
  </si>
  <si>
    <t>What is the structure of the message? Is it a proprietary file, is it in a Database? If this information is PUSHED by Source, can the Source send to Integration a Common Information Message (CIM) or they can only send a proprietory message structure? (Proprietory – Applications own business service message structure)</t>
  </si>
  <si>
    <t>Provide the capability of the Application</t>
  </si>
  <si>
    <t>100%:Source can send a Common information message (CIM) structure
50%: The Source can send only a proprietary message structure
0%: Neither</t>
  </si>
  <si>
    <t>What type of channel security does Source Application support, i.e. One-Way or Two-Way certificate (SSL/TLS) to secure the channel?</t>
  </si>
  <si>
    <t>Provide the security capability</t>
  </si>
  <si>
    <t>100%:Source Supports a secure channel of communication
0%: Source supports no secure channel of communicaiton</t>
  </si>
  <si>
    <t>What type of authentication security does Source support, i.e. Basic Authentication for Web Services, Database or SFTP?</t>
  </si>
  <si>
    <t>Provide the Authentication capability</t>
  </si>
  <si>
    <t>100%:Source can apply Basic Authentication for Web Services, Database and SFTP
50%: The Source can only apply Basic Suthentication on Database or SFTP
0%: Neither</t>
  </si>
  <si>
    <t>Can Integration reply to the Source Application with a full service response (pre-defined message structure) in case Source Application is invoking an Integration Web Service or the Source can only handle HTTP/SOAP responses?</t>
  </si>
  <si>
    <t>Provide the Basic Authentication capability</t>
  </si>
  <si>
    <t>100%:Source can accept full service response
50%: The Source can accept HTTP/SOAP response
0%: Neither</t>
  </si>
  <si>
    <t>Is the Source Application capable of retrying a message if there are connection errors in Integration or Target and they have received a service response or HTTP response?
Source Application can distinguish between Technical and Business error, and handle each one in a seperate manor
 IF Database, Have a separate column in the table where errors can be written, and column for a flag (Successful, technical error, business error)</t>
  </si>
  <si>
    <t>Provide The Retry capability</t>
  </si>
  <si>
    <t>100%:Source can handles Technical and Business error seperately and can cater for separate columns in the Database for errors and a flag
50%: The Source handles Technical and Business errors in one manor or can only cater for the Database flag or comments field
0%: The Source cannot cater for any re-tries</t>
  </si>
  <si>
    <t>Confirm the list of integration services that need to be built is clearly understood</t>
  </si>
  <si>
    <t>Sales and Forecasting Tracking Tool</t>
  </si>
  <si>
    <t xml:space="preserve">The solution should be able to integrate to applications for purposes of actioning or addressing queries via the defined intergration technology Oracle Fusion and IBM Datapower.
(As defined in the Architectural integration highlevel requirements).
</t>
  </si>
  <si>
    <t>100%: Fully comply with requirement
0%:     No compliance</t>
  </si>
  <si>
    <t xml:space="preserve">100%: 5 years experience on one of the tools
50%: between 2 and 5 years exeperience 
0%: &lt; 2 years experience
</t>
  </si>
  <si>
    <r>
      <t xml:space="preserve">Score
</t>
    </r>
    <r>
      <rPr>
        <sz val="11"/>
        <color indexed="8"/>
        <rFont val="Arial"/>
        <family val="2"/>
      </rPr>
      <t>(determined by each evaluation team member during evaluation. Will be averaged for final scores)</t>
    </r>
  </si>
  <si>
    <t>Evidence Required</t>
  </si>
  <si>
    <t>Solution should have workflow functionality (refer to Work Capability below for further details -- lines 22 -26)</t>
  </si>
  <si>
    <t>GATEKEEPER</t>
  </si>
  <si>
    <t>(Group IT - Non Functional (Technical) Score 15%)</t>
  </si>
  <si>
    <t>(Group IT - Integration &amp; Testing Score 15%)</t>
  </si>
  <si>
    <t>Vendor threshold of 70% must be achieved in each of the above categories to proceed to Step 3.</t>
  </si>
  <si>
    <t>A 70% threshold will be considered meeting the minimum requirement.</t>
  </si>
  <si>
    <r>
      <t xml:space="preserve">The tenderer is required to submit a company product brochure that clearly states that the tendered solution contains workflow capability; alternatively, a letter signed by the authorised person in the company, on the company's letterhead,  that confirms the same can be submitted. </t>
    </r>
    <r>
      <rPr>
        <b/>
        <sz val="11"/>
        <color theme="1"/>
        <rFont val="Calibri"/>
        <family val="2"/>
        <scheme val="minor"/>
      </rPr>
      <t>Failure to submit either one of these documents, will result in immediate disqualification of your company's participation in the tender.</t>
    </r>
  </si>
  <si>
    <t>(Business  - Functional Score 70%)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</si>
</sst>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_ ;[Red]\-0\ "/>
  </numFmts>
  <fonts count="25" x14ac:knownFonts="1">
    <font>
      <sz val="11"/>
      <color theme="1"/>
      <name val="Calibri"/>
      <family val="2"/>
      <scheme val="minor"/>
    </font>
    <font>
      <b/>
      <sz val="11"/>
      <color theme="1"/>
      <name val="Calibri"/>
      <family val="2"/>
      <scheme val="minor"/>
    </font>
    <font>
      <sz val="10"/>
      <color rgb="FF000000"/>
      <name val="Arial"/>
      <family val="2"/>
    </font>
    <font>
      <sz val="11"/>
      <color theme="1"/>
      <name val="Calibri"/>
      <family val="2"/>
      <scheme val="minor"/>
    </font>
    <font>
      <b/>
      <sz val="14"/>
      <color theme="1"/>
      <name val="Arial"/>
      <family val="2"/>
    </font>
    <font>
      <sz val="11"/>
      <color theme="1"/>
      <name val="Arial"/>
      <family val="2"/>
    </font>
    <font>
      <sz val="11"/>
      <name val="Calibri"/>
      <family val="2"/>
      <scheme val="minor"/>
    </font>
    <font>
      <sz val="11"/>
      <color theme="0"/>
      <name val="Calibri"/>
      <family val="2"/>
      <scheme val="minor"/>
    </font>
    <font>
      <b/>
      <sz val="11"/>
      <color theme="1"/>
      <name val="Arial"/>
      <family val="2"/>
    </font>
    <font>
      <b/>
      <sz val="11"/>
      <color theme="0"/>
      <name val="Arial"/>
      <family val="2"/>
    </font>
    <font>
      <b/>
      <sz val="18"/>
      <color theme="1"/>
      <name val="Arial"/>
      <family val="2"/>
    </font>
    <font>
      <sz val="11"/>
      <color rgb="FF000000"/>
      <name val="Arial"/>
      <family val="2"/>
    </font>
    <font>
      <b/>
      <sz val="12"/>
      <color theme="1"/>
      <name val="Calibri"/>
      <family val="2"/>
      <scheme val="minor"/>
    </font>
    <font>
      <b/>
      <sz val="12"/>
      <color theme="1"/>
      <name val="Arial"/>
      <family val="2"/>
    </font>
    <font>
      <sz val="10"/>
      <color indexed="8"/>
      <name val="Arial"/>
      <family val="2"/>
    </font>
    <font>
      <sz val="10"/>
      <color indexed="62"/>
      <name val="Arial"/>
      <family val="2"/>
    </font>
    <font>
      <sz val="14"/>
      <color indexed="8"/>
      <name val="Arial"/>
      <family val="2"/>
    </font>
    <font>
      <b/>
      <sz val="14"/>
      <color indexed="8"/>
      <name val="Arial"/>
      <family val="2"/>
    </font>
    <font>
      <b/>
      <sz val="11"/>
      <name val="Arial"/>
      <family val="2"/>
    </font>
    <font>
      <sz val="11"/>
      <color indexed="8"/>
      <name val="Arial"/>
      <family val="2"/>
    </font>
    <font>
      <b/>
      <sz val="11"/>
      <color indexed="8"/>
      <name val="Arial"/>
      <family val="2"/>
    </font>
    <font>
      <sz val="11"/>
      <name val="Arial"/>
      <family val="2"/>
    </font>
    <font>
      <sz val="11"/>
      <color indexed="62"/>
      <name val="Arial"/>
      <family val="2"/>
    </font>
    <font>
      <b/>
      <sz val="14"/>
      <color theme="1"/>
      <name val="Calibri"/>
      <family val="2"/>
      <scheme val="minor"/>
    </font>
    <font>
      <b/>
      <sz val="16"/>
      <color theme="1"/>
      <name val="Calibri"/>
      <family val="2"/>
      <scheme val="minor"/>
    </font>
  </fonts>
  <fills count="15">
    <fill>
      <patternFill patternType="none"/>
    </fill>
    <fill>
      <patternFill patternType="gray125"/>
    </fill>
    <fill>
      <patternFill patternType="solid">
        <fgColor theme="0" tint="-0.14999847407452621"/>
        <bgColor indexed="64"/>
      </patternFill>
    </fill>
    <fill>
      <patternFill patternType="solid">
        <fgColor rgb="FFFFFF00"/>
        <bgColor indexed="64"/>
      </patternFill>
    </fill>
    <fill>
      <patternFill patternType="solid">
        <fgColor rgb="FFFFC000"/>
        <bgColor indexed="64"/>
      </patternFill>
    </fill>
    <fill>
      <patternFill patternType="solid">
        <fgColor theme="4"/>
      </patternFill>
    </fill>
    <fill>
      <patternFill patternType="solid">
        <fgColor theme="4" tint="0.79998168889431442"/>
        <bgColor indexed="65"/>
      </patternFill>
    </fill>
    <fill>
      <patternFill patternType="solid">
        <fgColor theme="0" tint="-4.9989318521683403E-2"/>
        <bgColor indexed="64"/>
      </patternFill>
    </fill>
    <fill>
      <patternFill patternType="solid">
        <fgColor theme="9" tint="0.59999389629810485"/>
        <bgColor indexed="51"/>
      </patternFill>
    </fill>
    <fill>
      <patternFill patternType="solid">
        <fgColor theme="8" tint="0.59999389629810485"/>
        <bgColor indexed="40"/>
      </patternFill>
    </fill>
    <fill>
      <patternFill patternType="solid">
        <fgColor theme="0" tint="-0.14999847407452621"/>
        <bgColor indexed="23"/>
      </patternFill>
    </fill>
    <fill>
      <patternFill patternType="solid">
        <fgColor theme="9" tint="0.59999389629810485"/>
        <bgColor indexed="23"/>
      </patternFill>
    </fill>
    <fill>
      <patternFill patternType="solid">
        <fgColor theme="9" tint="0.79998168889431442"/>
        <bgColor indexed="64"/>
      </patternFill>
    </fill>
    <fill>
      <patternFill patternType="solid">
        <fgColor theme="9" tint="0.79998168889431442"/>
        <bgColor indexed="22"/>
      </patternFill>
    </fill>
    <fill>
      <patternFill patternType="solid">
        <fgColor theme="0" tint="-0.249977111117893"/>
        <bgColor indexed="64"/>
      </patternFill>
    </fill>
  </fills>
  <borders count="34">
    <border>
      <left/>
      <right/>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bottom style="thin">
        <color indexed="8"/>
      </bottom>
      <diagonal/>
    </border>
    <border>
      <left style="thin">
        <color indexed="8"/>
      </left>
      <right style="thin">
        <color indexed="8"/>
      </right>
      <top style="thin">
        <color indexed="8"/>
      </top>
      <bottom/>
      <diagonal/>
    </border>
    <border>
      <left/>
      <right style="thin">
        <color indexed="8"/>
      </right>
      <top/>
      <bottom/>
      <diagonal/>
    </border>
    <border>
      <left style="thin">
        <color indexed="8"/>
      </left>
      <right style="thin">
        <color indexed="8"/>
      </right>
      <top/>
      <bottom/>
      <diagonal/>
    </border>
  </borders>
  <cellStyleXfs count="4">
    <xf numFmtId="0" fontId="0" fillId="0" borderId="0"/>
    <xf numFmtId="9" fontId="3" fillId="0" borderId="0" applyFont="0" applyFill="0" applyBorder="0" applyAlignment="0" applyProtection="0"/>
    <xf numFmtId="0" fontId="7" fillId="5" borderId="0" applyNumberFormat="0" applyBorder="0" applyAlignment="0" applyProtection="0"/>
    <xf numFmtId="0" fontId="3" fillId="6" borderId="0" applyNumberFormat="0" applyBorder="0" applyAlignment="0" applyProtection="0"/>
  </cellStyleXfs>
  <cellXfs count="153">
    <xf numFmtId="0" fontId="0" fillId="0" borderId="0" xfId="0"/>
    <xf numFmtId="0" fontId="1" fillId="2" borderId="0" xfId="0" applyFont="1" applyFill="1"/>
    <xf numFmtId="0" fontId="0" fillId="3" borderId="0" xfId="0" applyFill="1" applyAlignment="1">
      <alignment wrapText="1"/>
    </xf>
    <xf numFmtId="0" fontId="0" fillId="2" borderId="0" xfId="0" applyFill="1"/>
    <xf numFmtId="0" fontId="0" fillId="3" borderId="0" xfId="0" applyFill="1"/>
    <xf numFmtId="0" fontId="0" fillId="0" borderId="0" xfId="0" applyAlignment="1">
      <alignment wrapText="1"/>
    </xf>
    <xf numFmtId="0" fontId="1" fillId="2" borderId="0" xfId="0" applyFont="1" applyFill="1" applyAlignment="1">
      <alignment wrapText="1"/>
    </xf>
    <xf numFmtId="0" fontId="1" fillId="4" borderId="0" xfId="0" applyFont="1" applyFill="1"/>
    <xf numFmtId="0" fontId="0" fillId="4" borderId="0" xfId="0" applyFill="1"/>
    <xf numFmtId="0" fontId="0" fillId="4" borderId="0" xfId="0" applyFill="1" applyAlignment="1">
      <alignment wrapText="1"/>
    </xf>
    <xf numFmtId="0" fontId="1" fillId="3" borderId="0" xfId="0" applyFont="1" applyFill="1"/>
    <xf numFmtId="0" fontId="0" fillId="0" borderId="0" xfId="0" applyAlignment="1">
      <alignment vertical="center" wrapText="1"/>
    </xf>
    <xf numFmtId="0" fontId="0" fillId="3" borderId="0" xfId="0" applyFill="1" applyAlignment="1">
      <alignment vertical="center" wrapText="1"/>
    </xf>
    <xf numFmtId="0" fontId="0" fillId="4" borderId="0" xfId="0" applyFill="1" applyAlignment="1">
      <alignment vertical="center" wrapText="1"/>
    </xf>
    <xf numFmtId="0" fontId="1" fillId="2" borderId="0" xfId="0" applyFont="1" applyFill="1" applyAlignment="1">
      <alignment vertical="center" wrapText="1"/>
    </xf>
    <xf numFmtId="0" fontId="0" fillId="4" borderId="0" xfId="0" applyFill="1" applyAlignment="1">
      <alignment horizontal="center" vertical="center"/>
    </xf>
    <xf numFmtId="0" fontId="0" fillId="0" borderId="0" xfId="0" applyAlignment="1">
      <alignment horizontal="center" vertical="center"/>
    </xf>
    <xf numFmtId="0" fontId="0" fillId="3" borderId="0" xfId="0" applyFill="1" applyAlignment="1">
      <alignment horizontal="center" vertical="center"/>
    </xf>
    <xf numFmtId="0" fontId="1" fillId="2" borderId="0" xfId="0" applyFont="1" applyFill="1" applyAlignment="1">
      <alignment horizontal="center" vertical="center"/>
    </xf>
    <xf numFmtId="0" fontId="0" fillId="2" borderId="0" xfId="0" applyFill="1" applyAlignment="1">
      <alignment horizontal="center" vertical="center"/>
    </xf>
    <xf numFmtId="0" fontId="5" fillId="0" borderId="0" xfId="0" applyFont="1"/>
    <xf numFmtId="0" fontId="5" fillId="0" borderId="3" xfId="0" applyFont="1" applyBorder="1"/>
    <xf numFmtId="0" fontId="5" fillId="0" borderId="4" xfId="0" applyFont="1" applyBorder="1" applyAlignment="1">
      <alignment wrapText="1"/>
    </xf>
    <xf numFmtId="0" fontId="5" fillId="0" borderId="5" xfId="0" applyFont="1" applyBorder="1" applyAlignment="1">
      <alignment wrapText="1"/>
    </xf>
    <xf numFmtId="0" fontId="5" fillId="0" borderId="6" xfId="0" applyFont="1" applyBorder="1"/>
    <xf numFmtId="9" fontId="5" fillId="0" borderId="0" xfId="0" applyNumberFormat="1" applyFont="1"/>
    <xf numFmtId="0" fontId="5" fillId="0" borderId="7" xfId="0" applyFont="1" applyBorder="1"/>
    <xf numFmtId="0" fontId="5" fillId="0" borderId="8" xfId="0" applyFont="1" applyBorder="1"/>
    <xf numFmtId="0" fontId="5" fillId="0" borderId="9" xfId="0" applyFont="1" applyBorder="1"/>
    <xf numFmtId="0" fontId="5" fillId="0" borderId="10" xfId="0" applyFont="1" applyBorder="1" applyAlignment="1">
      <alignment wrapText="1"/>
    </xf>
    <xf numFmtId="0" fontId="5" fillId="0" borderId="0" xfId="0" applyFont="1" applyAlignment="1">
      <alignment wrapText="1"/>
    </xf>
    <xf numFmtId="0" fontId="8" fillId="0" borderId="0" xfId="0" applyFont="1"/>
    <xf numFmtId="0" fontId="5" fillId="0" borderId="11" xfId="3" applyFont="1" applyFill="1" applyBorder="1" applyAlignment="1">
      <alignment horizontal="center" vertical="top"/>
    </xf>
    <xf numFmtId="0" fontId="5" fillId="0" borderId="11" xfId="3" applyFont="1" applyFill="1" applyBorder="1" applyAlignment="1">
      <alignment horizontal="left" vertical="top" wrapText="1"/>
    </xf>
    <xf numFmtId="0" fontId="5" fillId="0" borderId="11" xfId="0" applyFont="1" applyBorder="1" applyAlignment="1">
      <alignment horizontal="left" vertical="top" wrapText="1"/>
    </xf>
    <xf numFmtId="0" fontId="2" fillId="0" borderId="11" xfId="0" applyFont="1" applyBorder="1" applyAlignment="1">
      <alignment vertical="center"/>
    </xf>
    <xf numFmtId="9" fontId="0" fillId="0" borderId="11" xfId="0" applyNumberFormat="1" applyBorder="1" applyAlignment="1">
      <alignment vertical="center"/>
    </xf>
    <xf numFmtId="0" fontId="0" fillId="0" borderId="11" xfId="0" applyBorder="1" applyAlignment="1">
      <alignment vertical="center" wrapText="1"/>
    </xf>
    <xf numFmtId="10" fontId="0" fillId="0" borderId="11" xfId="1" applyNumberFormat="1" applyFont="1" applyBorder="1" applyAlignment="1">
      <alignment horizontal="center" vertical="center"/>
    </xf>
    <xf numFmtId="0" fontId="0" fillId="0" borderId="11" xfId="0" applyBorder="1" applyAlignment="1">
      <alignment horizontal="center" vertical="center"/>
    </xf>
    <xf numFmtId="0" fontId="0" fillId="0" borderId="11" xfId="0" applyBorder="1" applyAlignment="1">
      <alignment vertical="center"/>
    </xf>
    <xf numFmtId="10" fontId="0" fillId="0" borderId="11" xfId="0" applyNumberFormat="1" applyBorder="1" applyAlignment="1">
      <alignment horizontal="center" vertical="center"/>
    </xf>
    <xf numFmtId="0" fontId="0" fillId="0" borderId="11" xfId="0" applyBorder="1"/>
    <xf numFmtId="9" fontId="0" fillId="0" borderId="11" xfId="0" applyNumberFormat="1" applyBorder="1" applyAlignment="1">
      <alignment horizontal="center" vertical="center"/>
    </xf>
    <xf numFmtId="0" fontId="0" fillId="0" borderId="11" xfId="0" applyBorder="1" applyAlignment="1">
      <alignment wrapText="1"/>
    </xf>
    <xf numFmtId="0" fontId="1" fillId="0" borderId="11" xfId="0" applyFont="1" applyBorder="1" applyAlignment="1">
      <alignment horizontal="center" vertical="center"/>
    </xf>
    <xf numFmtId="10" fontId="1" fillId="0" borderId="11" xfId="0" applyNumberFormat="1" applyFont="1" applyBorder="1" applyAlignment="1">
      <alignment horizontal="center" vertical="center"/>
    </xf>
    <xf numFmtId="0" fontId="5" fillId="0" borderId="15" xfId="3" applyFont="1" applyFill="1" applyBorder="1" applyAlignment="1">
      <alignment horizontal="center" vertical="top"/>
    </xf>
    <xf numFmtId="0" fontId="5" fillId="0" borderId="15" xfId="0" applyFont="1" applyBorder="1" applyAlignment="1">
      <alignment horizontal="left" vertical="top" wrapText="1"/>
    </xf>
    <xf numFmtId="0" fontId="0" fillId="0" borderId="15" xfId="0" applyBorder="1"/>
    <xf numFmtId="0" fontId="5" fillId="0" borderId="17" xfId="3" applyFont="1" applyFill="1" applyBorder="1" applyAlignment="1">
      <alignment horizontal="center" vertical="top"/>
    </xf>
    <xf numFmtId="0" fontId="5" fillId="0" borderId="17" xfId="3" applyFont="1" applyFill="1" applyBorder="1" applyAlignment="1">
      <alignment horizontal="left" vertical="top" wrapText="1"/>
    </xf>
    <xf numFmtId="0" fontId="0" fillId="0" borderId="17" xfId="0" applyBorder="1"/>
    <xf numFmtId="0" fontId="9" fillId="5" borderId="12" xfId="2" applyFont="1" applyBorder="1" applyAlignment="1">
      <alignment vertical="top" wrapText="1"/>
    </xf>
    <xf numFmtId="0" fontId="5" fillId="0" borderId="15" xfId="3" applyFont="1" applyFill="1" applyBorder="1" applyAlignment="1">
      <alignment horizontal="left" vertical="top" wrapText="1"/>
    </xf>
    <xf numFmtId="0" fontId="5" fillId="0" borderId="17" xfId="0" applyFont="1" applyBorder="1" applyAlignment="1">
      <alignment horizontal="left" vertical="top" wrapText="1"/>
    </xf>
    <xf numFmtId="9" fontId="12" fillId="0" borderId="0" xfId="0" applyNumberFormat="1" applyFont="1"/>
    <xf numFmtId="0" fontId="12" fillId="0" borderId="0" xfId="0" applyFont="1"/>
    <xf numFmtId="0" fontId="13" fillId="0" borderId="13" xfId="3" applyFont="1" applyFill="1" applyBorder="1" applyAlignment="1">
      <alignment horizontal="right" vertical="top" wrapText="1"/>
    </xf>
    <xf numFmtId="0" fontId="14" fillId="0" borderId="0" xfId="0" applyFont="1" applyAlignment="1">
      <alignment horizontal="center" vertical="center"/>
    </xf>
    <xf numFmtId="10" fontId="15" fillId="0" borderId="11" xfId="0" applyNumberFormat="1" applyFont="1" applyBorder="1" applyAlignment="1" applyProtection="1">
      <alignment horizontal="center" vertical="top" wrapText="1"/>
      <protection hidden="1"/>
    </xf>
    <xf numFmtId="9" fontId="14" fillId="13" borderId="11" xfId="0" applyNumberFormat="1" applyFont="1" applyFill="1" applyBorder="1" applyAlignment="1" applyProtection="1">
      <alignment horizontal="center" vertical="top" wrapText="1"/>
      <protection locked="0"/>
    </xf>
    <xf numFmtId="0" fontId="14" fillId="13" borderId="11" xfId="0" applyFont="1" applyFill="1" applyBorder="1" applyAlignment="1" applyProtection="1">
      <alignment horizontal="center" vertical="top" wrapText="1"/>
      <protection locked="0"/>
    </xf>
    <xf numFmtId="0" fontId="16" fillId="0" borderId="0" xfId="0" applyFont="1" applyAlignment="1">
      <alignment horizontal="center" vertical="center"/>
    </xf>
    <xf numFmtId="0" fontId="17" fillId="10" borderId="11" xfId="0" applyFont="1" applyFill="1" applyBorder="1" applyAlignment="1">
      <alignment horizontal="center" vertical="center" wrapText="1"/>
    </xf>
    <xf numFmtId="0" fontId="16" fillId="13" borderId="11" xfId="0" applyFont="1" applyFill="1" applyBorder="1" applyAlignment="1" applyProtection="1">
      <alignment horizontal="center" vertical="top" wrapText="1"/>
      <protection locked="0"/>
    </xf>
    <xf numFmtId="9" fontId="0" fillId="2" borderId="0" xfId="0" applyNumberFormat="1" applyFill="1"/>
    <xf numFmtId="0" fontId="19" fillId="0" borderId="0" xfId="0" applyFont="1" applyAlignment="1" applyProtection="1">
      <alignment horizontal="center" vertical="center"/>
      <protection hidden="1"/>
    </xf>
    <xf numFmtId="0" fontId="18" fillId="7" borderId="25" xfId="0" applyFont="1" applyFill="1" applyBorder="1" applyAlignment="1">
      <alignment horizontal="left" vertical="center"/>
    </xf>
    <xf numFmtId="0" fontId="18" fillId="7" borderId="0" xfId="0" applyFont="1" applyFill="1" applyAlignment="1">
      <alignment horizontal="left" vertical="center"/>
    </xf>
    <xf numFmtId="0" fontId="18" fillId="7" borderId="26" xfId="0" applyFont="1" applyFill="1" applyBorder="1" applyAlignment="1">
      <alignment horizontal="left" vertical="center"/>
    </xf>
    <xf numFmtId="0" fontId="18" fillId="7" borderId="27" xfId="0" applyFont="1" applyFill="1" applyBorder="1" applyAlignment="1">
      <alignment horizontal="left" vertical="center"/>
    </xf>
    <xf numFmtId="0" fontId="18" fillId="7" borderId="28" xfId="0" applyFont="1" applyFill="1" applyBorder="1" applyAlignment="1">
      <alignment horizontal="left" vertical="center"/>
    </xf>
    <xf numFmtId="0" fontId="18" fillId="7" borderId="29" xfId="0" applyFont="1" applyFill="1" applyBorder="1" applyAlignment="1">
      <alignment horizontal="left" vertical="center"/>
    </xf>
    <xf numFmtId="0" fontId="19" fillId="0" borderId="0" xfId="0" applyFont="1" applyAlignment="1">
      <alignment horizontal="center" vertical="center"/>
    </xf>
    <xf numFmtId="0" fontId="19" fillId="0" borderId="0" xfId="0" applyFont="1" applyAlignment="1">
      <alignment horizontal="left" vertical="center"/>
    </xf>
    <xf numFmtId="0" fontId="20" fillId="0" borderId="0" xfId="0" applyFont="1" applyAlignment="1">
      <alignment horizontal="center" vertical="center"/>
    </xf>
    <xf numFmtId="0" fontId="20" fillId="0" borderId="0" xfId="0" applyFont="1" applyAlignment="1">
      <alignment horizontal="left" vertical="center"/>
    </xf>
    <xf numFmtId="0" fontId="19" fillId="0" borderId="30" xfId="0" applyFont="1" applyBorder="1" applyAlignment="1">
      <alignment horizontal="left" vertical="center" wrapText="1"/>
    </xf>
    <xf numFmtId="0" fontId="20" fillId="10" borderId="31" xfId="0" applyFont="1" applyFill="1" applyBorder="1" applyAlignment="1">
      <alignment horizontal="center" vertical="center" wrapText="1"/>
    </xf>
    <xf numFmtId="0" fontId="20" fillId="10" borderId="31" xfId="0" applyFont="1" applyFill="1" applyBorder="1" applyAlignment="1">
      <alignment horizontal="left" vertical="center" wrapText="1"/>
    </xf>
    <xf numFmtId="0" fontId="20" fillId="10" borderId="0" xfId="0" applyFont="1" applyFill="1" applyAlignment="1">
      <alignment horizontal="left" vertical="center" wrapText="1"/>
    </xf>
    <xf numFmtId="0" fontId="20" fillId="2" borderId="12" xfId="0" applyFont="1" applyFill="1" applyBorder="1" applyAlignment="1">
      <alignment horizontal="left" vertical="top"/>
    </xf>
    <xf numFmtId="0" fontId="20" fillId="10" borderId="0" xfId="0" applyFont="1" applyFill="1" applyAlignment="1">
      <alignment horizontal="center" vertical="center" wrapText="1"/>
    </xf>
    <xf numFmtId="0" fontId="19" fillId="0" borderId="11" xfId="0" quotePrefix="1" applyFont="1" applyBorder="1" applyAlignment="1">
      <alignment horizontal="center" vertical="top" wrapText="1"/>
    </xf>
    <xf numFmtId="0" fontId="19" fillId="0" borderId="11" xfId="0" applyFont="1" applyBorder="1" applyAlignment="1">
      <alignment horizontal="left" vertical="top" wrapText="1"/>
    </xf>
    <xf numFmtId="49" fontId="21" fillId="0" borderId="11" xfId="0" applyNumberFormat="1" applyFont="1" applyBorder="1" applyAlignment="1">
      <alignment horizontal="left" vertical="top" wrapText="1"/>
    </xf>
    <xf numFmtId="0" fontId="21" fillId="0" borderId="11" xfId="0" applyFont="1" applyBorder="1" applyAlignment="1">
      <alignment horizontal="left" vertical="top" wrapText="1"/>
    </xf>
    <xf numFmtId="0" fontId="19" fillId="0" borderId="11" xfId="0" applyFont="1" applyBorder="1" applyAlignment="1">
      <alignment horizontal="center" vertical="top" wrapText="1"/>
    </xf>
    <xf numFmtId="0" fontId="19" fillId="0" borderId="11" xfId="0" quotePrefix="1" applyFont="1" applyBorder="1" applyAlignment="1">
      <alignment horizontal="center" vertical="center" wrapText="1"/>
    </xf>
    <xf numFmtId="0" fontId="19" fillId="0" borderId="12" xfId="0" applyFont="1" applyBorder="1" applyAlignment="1">
      <alignment horizontal="left" vertical="center" wrapText="1"/>
    </xf>
    <xf numFmtId="0" fontId="19" fillId="0" borderId="11" xfId="0" applyFont="1" applyBorder="1" applyAlignment="1">
      <alignment horizontal="left" vertical="center" wrapText="1"/>
    </xf>
    <xf numFmtId="0" fontId="19" fillId="0" borderId="11" xfId="0" applyFont="1" applyBorder="1" applyAlignment="1" applyProtection="1">
      <alignment horizontal="center" vertical="top" wrapText="1"/>
      <protection locked="0" hidden="1"/>
    </xf>
    <xf numFmtId="164" fontId="19" fillId="12" borderId="11" xfId="0" applyNumberFormat="1" applyFont="1" applyFill="1" applyBorder="1" applyAlignment="1" applyProtection="1">
      <alignment horizontal="center" vertical="top" wrapText="1"/>
      <protection hidden="1"/>
    </xf>
    <xf numFmtId="10" fontId="22" fillId="0" borderId="11" xfId="0" applyNumberFormat="1" applyFont="1" applyBorder="1" applyAlignment="1" applyProtection="1">
      <alignment horizontal="center" vertical="top" wrapText="1"/>
      <protection hidden="1"/>
    </xf>
    <xf numFmtId="10" fontId="19" fillId="0" borderId="12" xfId="0" applyNumberFormat="1" applyFont="1" applyBorder="1" applyAlignment="1">
      <alignment horizontal="left" vertical="center" wrapText="1"/>
    </xf>
    <xf numFmtId="0" fontId="11" fillId="0" borderId="11" xfId="0" applyFont="1" applyBorder="1" applyAlignment="1">
      <alignment horizontal="center" vertical="top" wrapText="1"/>
    </xf>
    <xf numFmtId="9" fontId="19" fillId="13" borderId="11" xfId="0" applyNumberFormat="1" applyFont="1" applyFill="1" applyBorder="1" applyAlignment="1" applyProtection="1">
      <alignment horizontal="center" vertical="top" wrapText="1"/>
      <protection locked="0"/>
    </xf>
    <xf numFmtId="0" fontId="19" fillId="13" borderId="11" xfId="0" applyFont="1" applyFill="1" applyBorder="1" applyAlignment="1" applyProtection="1">
      <alignment horizontal="center" vertical="top" wrapText="1"/>
      <protection locked="0"/>
    </xf>
    <xf numFmtId="0" fontId="19" fillId="0" borderId="0" xfId="0" applyFont="1" applyAlignment="1" applyProtection="1">
      <alignment horizontal="center" vertical="center" wrapText="1"/>
      <protection hidden="1"/>
    </xf>
    <xf numFmtId="0" fontId="20" fillId="9" borderId="11" xfId="0" applyFont="1" applyFill="1" applyBorder="1" applyAlignment="1" applyProtection="1">
      <alignment vertical="center" wrapText="1"/>
      <protection hidden="1"/>
    </xf>
    <xf numFmtId="0" fontId="20" fillId="9" borderId="11" xfId="0" applyFont="1" applyFill="1" applyBorder="1" applyAlignment="1">
      <alignment vertical="center"/>
    </xf>
    <xf numFmtId="0" fontId="20" fillId="9" borderId="11" xfId="0" applyFont="1" applyFill="1" applyBorder="1" applyAlignment="1" applyProtection="1">
      <alignment vertical="center"/>
      <protection hidden="1"/>
    </xf>
    <xf numFmtId="0" fontId="20" fillId="11" borderId="11" xfId="0" applyFont="1" applyFill="1" applyBorder="1" applyAlignment="1" applyProtection="1">
      <alignment horizontal="center" vertical="center" wrapText="1"/>
      <protection hidden="1"/>
    </xf>
    <xf numFmtId="0" fontId="20" fillId="8" borderId="11" xfId="0" applyFont="1" applyFill="1" applyBorder="1" applyAlignment="1" applyProtection="1">
      <alignment horizontal="center" vertical="center" wrapText="1"/>
      <protection hidden="1"/>
    </xf>
    <xf numFmtId="0" fontId="20" fillId="9" borderId="32" xfId="0" applyFont="1" applyFill="1" applyBorder="1" applyAlignment="1" applyProtection="1">
      <alignment horizontal="center" vertical="center" wrapText="1"/>
      <protection hidden="1"/>
    </xf>
    <xf numFmtId="0" fontId="20" fillId="9" borderId="33" xfId="0" applyFont="1" applyFill="1" applyBorder="1" applyAlignment="1">
      <alignment horizontal="center" vertical="center" wrapText="1"/>
    </xf>
    <xf numFmtId="0" fontId="20" fillId="9" borderId="33" xfId="0" applyFont="1" applyFill="1" applyBorder="1" applyAlignment="1" applyProtection="1">
      <alignment horizontal="center" vertical="center" wrapText="1"/>
      <protection hidden="1"/>
    </xf>
    <xf numFmtId="0" fontId="20" fillId="9" borderId="0" xfId="0" applyFont="1" applyFill="1" applyAlignment="1" applyProtection="1">
      <alignment horizontal="center" vertical="center" wrapText="1"/>
      <protection hidden="1"/>
    </xf>
    <xf numFmtId="0" fontId="20" fillId="9" borderId="0" xfId="0" applyFont="1" applyFill="1" applyAlignment="1">
      <alignment horizontal="center" vertical="center" wrapText="1"/>
    </xf>
    <xf numFmtId="10" fontId="21" fillId="0" borderId="11" xfId="0" applyNumberFormat="1" applyFont="1" applyBorder="1" applyAlignment="1" applyProtection="1">
      <alignment horizontal="center" vertical="top" wrapText="1"/>
      <protection hidden="1"/>
    </xf>
    <xf numFmtId="9" fontId="5" fillId="0" borderId="0" xfId="1" applyFont="1"/>
    <xf numFmtId="0" fontId="8" fillId="0" borderId="0" xfId="0" applyFont="1" applyAlignment="1">
      <alignment wrapText="1"/>
    </xf>
    <xf numFmtId="0" fontId="0" fillId="14" borderId="0" xfId="0" applyFill="1"/>
    <xf numFmtId="0" fontId="1" fillId="14" borderId="0" xfId="0" applyFont="1" applyFill="1"/>
    <xf numFmtId="0" fontId="1" fillId="14" borderId="0" xfId="0" applyFont="1" applyFill="1" applyAlignment="1">
      <alignment wrapText="1"/>
    </xf>
    <xf numFmtId="0" fontId="0" fillId="14" borderId="0" xfId="0" applyFill="1" applyAlignment="1">
      <alignment horizontal="center" vertical="center"/>
    </xf>
    <xf numFmtId="0" fontId="23" fillId="3" borderId="0" xfId="0" applyFont="1" applyFill="1"/>
    <xf numFmtId="0" fontId="24" fillId="3" borderId="0" xfId="0" applyFont="1" applyFill="1"/>
    <xf numFmtId="0" fontId="5" fillId="0" borderId="0" xfId="0" applyFont="1" applyBorder="1" applyAlignment="1">
      <alignment wrapText="1"/>
    </xf>
    <xf numFmtId="0" fontId="4" fillId="0" borderId="1" xfId="0" applyFont="1" applyBorder="1" applyAlignment="1">
      <alignment horizontal="center"/>
    </xf>
    <xf numFmtId="0" fontId="4" fillId="0" borderId="2" xfId="0" applyFont="1" applyBorder="1" applyAlignment="1">
      <alignment horizontal="center"/>
    </xf>
    <xf numFmtId="9" fontId="0" fillId="0" borderId="11" xfId="0" applyNumberFormat="1" applyBorder="1" applyAlignment="1">
      <alignment horizontal="center" vertical="center"/>
    </xf>
    <xf numFmtId="0" fontId="0" fillId="0" borderId="11" xfId="0" applyBorder="1" applyAlignment="1">
      <alignment horizontal="center" vertical="center"/>
    </xf>
    <xf numFmtId="0" fontId="10" fillId="0" borderId="14" xfId="0" applyFont="1" applyBorder="1" applyAlignment="1">
      <alignment horizontal="center" vertical="center" textRotation="90"/>
    </xf>
    <xf numFmtId="0" fontId="10" fillId="0" borderId="8" xfId="0" applyFont="1" applyBorder="1" applyAlignment="1">
      <alignment horizontal="center" vertical="center" textRotation="90"/>
    </xf>
    <xf numFmtId="0" fontId="10" fillId="0" borderId="9" xfId="0" applyFont="1" applyBorder="1" applyAlignment="1">
      <alignment horizontal="center" vertical="center" textRotation="90"/>
    </xf>
    <xf numFmtId="0" fontId="10" fillId="0" borderId="14" xfId="0" applyFont="1" applyBorder="1" applyAlignment="1">
      <alignment horizontal="center" vertical="center" textRotation="90" wrapText="1"/>
    </xf>
    <xf numFmtId="0" fontId="10" fillId="0" borderId="8" xfId="0" applyFont="1" applyBorder="1" applyAlignment="1">
      <alignment horizontal="center" vertical="center" textRotation="90" wrapText="1"/>
    </xf>
    <xf numFmtId="0" fontId="10" fillId="0" borderId="9" xfId="0" applyFont="1" applyBorder="1" applyAlignment="1">
      <alignment horizontal="center" vertical="center" textRotation="90" wrapText="1"/>
    </xf>
    <xf numFmtId="9" fontId="12" fillId="0" borderId="16" xfId="1" applyFont="1" applyBorder="1" applyAlignment="1">
      <alignment horizontal="center" vertical="center"/>
    </xf>
    <xf numFmtId="9" fontId="12" fillId="0" borderId="13" xfId="1" applyFont="1" applyBorder="1" applyAlignment="1">
      <alignment horizontal="center" vertical="center"/>
    </xf>
    <xf numFmtId="9" fontId="12" fillId="0" borderId="18" xfId="1" applyFont="1" applyBorder="1" applyAlignment="1">
      <alignment horizontal="center" vertical="center"/>
    </xf>
    <xf numFmtId="9" fontId="12" fillId="0" borderId="16" xfId="1" applyFont="1" applyBorder="1" applyAlignment="1">
      <alignment horizontal="center" vertical="center" wrapText="1"/>
    </xf>
    <xf numFmtId="9" fontId="12" fillId="0" borderId="13" xfId="1" applyFont="1" applyBorder="1" applyAlignment="1">
      <alignment horizontal="center" vertical="center" wrapText="1"/>
    </xf>
    <xf numFmtId="9" fontId="12" fillId="0" borderId="18" xfId="1" applyFont="1" applyBorder="1" applyAlignment="1">
      <alignment horizontal="center" vertical="center" wrapText="1"/>
    </xf>
    <xf numFmtId="0" fontId="0" fillId="0" borderId="16" xfId="0" applyBorder="1" applyAlignment="1">
      <alignment horizontal="center" vertical="center"/>
    </xf>
    <xf numFmtId="0" fontId="0" fillId="0" borderId="13" xfId="0" applyBorder="1" applyAlignment="1">
      <alignment horizontal="center" vertical="center"/>
    </xf>
    <xf numFmtId="0" fontId="0" fillId="0" borderId="18" xfId="0" applyBorder="1" applyAlignment="1">
      <alignment horizontal="center" vertical="center"/>
    </xf>
    <xf numFmtId="9" fontId="0" fillId="0" borderId="19" xfId="1" applyFont="1" applyBorder="1" applyAlignment="1">
      <alignment horizontal="center" vertical="center"/>
    </xf>
    <xf numFmtId="9" fontId="0" fillId="0" borderId="20" xfId="1" applyFont="1" applyBorder="1" applyAlignment="1">
      <alignment horizontal="center" vertical="center"/>
    </xf>
    <xf numFmtId="9" fontId="0" fillId="0" borderId="21" xfId="1" applyFont="1" applyBorder="1" applyAlignment="1">
      <alignment horizontal="center" vertical="center"/>
    </xf>
    <xf numFmtId="0" fontId="1" fillId="0" borderId="16" xfId="0" applyFont="1" applyBorder="1" applyAlignment="1">
      <alignment horizontal="center" vertical="center"/>
    </xf>
    <xf numFmtId="0" fontId="1" fillId="0" borderId="13" xfId="0" applyFont="1" applyBorder="1" applyAlignment="1">
      <alignment horizontal="center" vertical="center"/>
    </xf>
    <xf numFmtId="0" fontId="1" fillId="0" borderId="18" xfId="0" applyFont="1" applyBorder="1" applyAlignment="1">
      <alignment horizontal="center" vertical="center"/>
    </xf>
    <xf numFmtId="9" fontId="1" fillId="0" borderId="19" xfId="1" applyFont="1" applyBorder="1" applyAlignment="1">
      <alignment horizontal="center" vertical="center"/>
    </xf>
    <xf numFmtId="9" fontId="1" fillId="0" borderId="20" xfId="1" applyFont="1" applyBorder="1" applyAlignment="1">
      <alignment horizontal="center" vertical="center"/>
    </xf>
    <xf numFmtId="9" fontId="1" fillId="0" borderId="21" xfId="1" applyFont="1" applyBorder="1" applyAlignment="1">
      <alignment horizontal="center" vertical="center"/>
    </xf>
    <xf numFmtId="0" fontId="18" fillId="7" borderId="22" xfId="0" applyFont="1" applyFill="1" applyBorder="1" applyAlignment="1">
      <alignment horizontal="left" vertical="center"/>
    </xf>
    <xf numFmtId="0" fontId="18" fillId="7" borderId="23" xfId="0" applyFont="1" applyFill="1" applyBorder="1" applyAlignment="1">
      <alignment horizontal="left" vertical="center"/>
    </xf>
    <xf numFmtId="0" fontId="18" fillId="7" borderId="24" xfId="0" applyFont="1" applyFill="1" applyBorder="1" applyAlignment="1">
      <alignment horizontal="left" vertical="center"/>
    </xf>
    <xf numFmtId="0" fontId="20" fillId="8" borderId="0" xfId="0" applyFont="1" applyFill="1" applyAlignment="1" applyProtection="1">
      <alignment horizontal="center" vertical="center" wrapText="1"/>
      <protection hidden="1"/>
    </xf>
    <xf numFmtId="0" fontId="20" fillId="8" borderId="26" xfId="0" applyFont="1" applyFill="1" applyBorder="1" applyAlignment="1" applyProtection="1">
      <alignment horizontal="center" vertical="center" wrapText="1"/>
      <protection hidden="1"/>
    </xf>
  </cellXfs>
  <cellStyles count="4">
    <cellStyle name="20% - Accent1" xfId="3" builtinId="30"/>
    <cellStyle name="Accent1" xfId="2" builtinId="29"/>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3.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microsoft.com/office/2017/10/relationships/person" Target="persons/person.xml"/><Relationship Id="rId5" Type="http://schemas.openxmlformats.org/officeDocument/2006/relationships/externalLink" Target="externalLinks/externalLink1.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1" Type="http://schemas.openxmlformats.org/officeDocument/2006/relationships/image" Target="../media/image1.emf"/></Relationships>
</file>

<file path=xl/drawings/_rels/drawing3.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3</xdr:col>
      <xdr:colOff>0</xdr:colOff>
      <xdr:row>83</xdr:row>
      <xdr:rowOff>0</xdr:rowOff>
    </xdr:from>
    <xdr:to>
      <xdr:col>4</xdr:col>
      <xdr:colOff>3936607</xdr:colOff>
      <xdr:row>94</xdr:row>
      <xdr:rowOff>47257</xdr:rowOff>
    </xdr:to>
    <xdr:pic>
      <xdr:nvPicPr>
        <xdr:cNvPr id="2" name="Picture 2">
          <a:extLst>
            <a:ext uri="{FF2B5EF4-FFF2-40B4-BE49-F238E27FC236}">
              <a16:creationId xmlns:a16="http://schemas.microsoft.com/office/drawing/2014/main" id="{1B642DE2-EAAA-4536-9452-56C8475E41D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15045" y="29856545"/>
          <a:ext cx="9391835" cy="21427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round/>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0</xdr:colOff>
      <xdr:row>41</xdr:row>
      <xdr:rowOff>0</xdr:rowOff>
    </xdr:from>
    <xdr:to>
      <xdr:col>10</xdr:col>
      <xdr:colOff>70942</xdr:colOff>
      <xdr:row>52</xdr:row>
      <xdr:rowOff>47257</xdr:rowOff>
    </xdr:to>
    <xdr:pic>
      <xdr:nvPicPr>
        <xdr:cNvPr id="2" name="Picture 2">
          <a:extLst>
            <a:ext uri="{FF2B5EF4-FFF2-40B4-BE49-F238E27FC236}">
              <a16:creationId xmlns:a16="http://schemas.microsoft.com/office/drawing/2014/main" id="{29D05421-8AF0-4AD8-83FC-BF35D4A6F2C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299607" y="21118286"/>
          <a:ext cx="9391835" cy="21427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round/>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2600325</xdr:colOff>
      <xdr:row>28</xdr:row>
      <xdr:rowOff>38100</xdr:rowOff>
    </xdr:from>
    <xdr:to>
      <xdr:col>7</xdr:col>
      <xdr:colOff>523194</xdr:colOff>
      <xdr:row>39</xdr:row>
      <xdr:rowOff>85357</xdr:rowOff>
    </xdr:to>
    <xdr:pic>
      <xdr:nvPicPr>
        <xdr:cNvPr id="2" name="Picture 2">
          <a:extLst>
            <a:ext uri="{FF2B5EF4-FFF2-40B4-BE49-F238E27FC236}">
              <a16:creationId xmlns:a16="http://schemas.microsoft.com/office/drawing/2014/main" id="{4D91EA95-6351-4BFF-8AD6-DDF819536E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00325" y="26222325"/>
          <a:ext cx="13115244" cy="2037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round/>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eskom-my.sharepoint.com/Users/malakamc/Desktop/EVALUATION%20SHEETS/AIDC%20-%20EVALUATION%20SHEET/Copy%20of%20AIDC%20Scanner%20Barcode%20RFID%20-%20Technical%20Evaluation%20Sheet%20-%2002Dec2021%20V0.2.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eskom-my.sharepoint.com/Users/vermaaLA/AppData/Local/Microsoft/Windows/Temporary%20Internet%20Files/Content.Outlook/1Z5H2MAW/WhatsApp-%20Technical%20Evaluation%20Criteria%20-%20version%202.10.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phakatka/AppData/Local/Microsoft/Windows/INetCache/Content.Outlook/V0BZM6DC/Technical%20Evaluation%20Integration%20and%20Testing%20templat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Functional"/>
      <sheetName val="Security"/>
      <sheetName val="Cloud"/>
      <sheetName val="Sheet1"/>
      <sheetName val="Demonstration"/>
      <sheetName val="Priority Ratings"/>
      <sheetName val="Config"/>
      <sheetName val="Concerns and Recommendation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3">
          <cell r="B3" t="str">
            <v>AIDC (Barcode, RFID, QR Code)</v>
          </cell>
        </row>
      </sheetData>
      <sheetData sheetId="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Functional"/>
      <sheetName val="Config"/>
      <sheetName val="Integration and Testing"/>
      <sheetName val="Architectural"/>
      <sheetName val="Infrastructure"/>
      <sheetName val="Security"/>
      <sheetName val="Demo Evaluation (Functional)"/>
      <sheetName val="Priority Rating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21">
          <cell r="B21">
            <v>0</v>
          </cell>
          <cell r="C21" t="str">
            <v>No interest</v>
          </cell>
        </row>
        <row r="22">
          <cell r="B22">
            <v>1</v>
          </cell>
          <cell r="C22" t="str">
            <v>Nice to have</v>
          </cell>
        </row>
        <row r="23">
          <cell r="B23">
            <v>2</v>
          </cell>
          <cell r="C23" t="str">
            <v>Useful</v>
          </cell>
        </row>
        <row r="24">
          <cell r="B24">
            <v>3</v>
          </cell>
          <cell r="C24" t="str">
            <v>Important</v>
          </cell>
        </row>
        <row r="25">
          <cell r="B25">
            <v>4</v>
          </cell>
          <cell r="C25" t="str">
            <v>Very important</v>
          </cell>
        </row>
        <row r="26">
          <cell r="B26">
            <v>5</v>
          </cell>
          <cell r="C26" t="str">
            <v>Critical</v>
          </cell>
        </row>
        <row r="27">
          <cell r="B27">
            <v>6</v>
          </cell>
          <cell r="C27" t="str">
            <v>Show stopper</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egration"/>
      <sheetName val="Priority Ratings"/>
    </sheetNames>
    <sheetDataSet>
      <sheetData sheetId="0"/>
      <sheetData sheetId="1">
        <row r="21">
          <cell r="B21">
            <v>0</v>
          </cell>
          <cell r="C21" t="str">
            <v>No interest</v>
          </cell>
        </row>
        <row r="22">
          <cell r="B22">
            <v>1</v>
          </cell>
          <cell r="C22" t="str">
            <v>Nice to have</v>
          </cell>
        </row>
        <row r="23">
          <cell r="B23">
            <v>2</v>
          </cell>
          <cell r="C23" t="str">
            <v>Useful</v>
          </cell>
          <cell r="M23" t="str">
            <v>No interest</v>
          </cell>
          <cell r="N23">
            <v>0</v>
          </cell>
        </row>
        <row r="24">
          <cell r="B24">
            <v>3</v>
          </cell>
          <cell r="C24" t="str">
            <v>Important</v>
          </cell>
          <cell r="M24" t="str">
            <v>Nice to have</v>
          </cell>
          <cell r="N24">
            <v>1</v>
          </cell>
        </row>
        <row r="25">
          <cell r="B25">
            <v>4</v>
          </cell>
          <cell r="C25" t="str">
            <v>Very important</v>
          </cell>
          <cell r="M25" t="str">
            <v>Useful</v>
          </cell>
          <cell r="N25">
            <v>2</v>
          </cell>
        </row>
        <row r="26">
          <cell r="B26">
            <v>5</v>
          </cell>
          <cell r="C26" t="str">
            <v>Critical</v>
          </cell>
          <cell r="M26" t="str">
            <v>Important</v>
          </cell>
          <cell r="N26">
            <v>3</v>
          </cell>
        </row>
        <row r="27">
          <cell r="B27">
            <v>6</v>
          </cell>
          <cell r="C27" t="str">
            <v>Show stopper</v>
          </cell>
          <cell r="M27" t="str">
            <v>Very important</v>
          </cell>
          <cell r="N27">
            <v>4</v>
          </cell>
        </row>
        <row r="28">
          <cell r="M28" t="str">
            <v>Critical</v>
          </cell>
          <cell r="N28">
            <v>5</v>
          </cell>
        </row>
        <row r="29">
          <cell r="M29" t="str">
            <v>Show stopper</v>
          </cell>
          <cell r="N29">
            <v>6</v>
          </cell>
        </row>
      </sheetData>
    </sheetDataSet>
  </externalBook>
</externalLink>
</file>

<file path=xl/persons/person.xml><?xml version="1.0" encoding="utf-8"?>
<personList xmlns="http://schemas.microsoft.com/office/spreadsheetml/2018/threadedcomments" xmlns:x="http://schemas.openxmlformats.org/spreadsheetml/2006/main">
  <person displayName="Leigh-Ann Vermaak" id="{F2B13673-648B-47AE-9F51-EB4023A868EA}" userId="S::VermaaLA@eskom.co.za::bd65097a-29d5-460f-bc96-99a2f97ad7fe"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I14" dT="2022-06-02T12:41:19.92" personId="{F2B13673-648B-47AE-9F51-EB4023A868EA}" id="{0554D0D4-10E5-49F8-BD45-F94B56DE45C7}">
    <text>If formula</text>
  </threadedComment>
  <threadedComment ref="I16" dT="2022-06-02T12:41:07.62" personId="{F2B13673-648B-47AE-9F51-EB4023A868EA}" id="{16446C96-CC3A-4B35-861D-830B1EB195CD}">
    <text>V-Loopup formula</text>
  </threadedComment>
  <threadedComment ref="I20" dT="2022-06-02T12:41:07.62" personId="{F2B13673-648B-47AE-9F51-EB4023A868EA}" id="{A5256FA9-3A36-4B28-85B1-0862BFC20E5A}">
    <text>V-Loopup formula</text>
  </threadedComment>
  <threadedComment ref="I21" dT="2022-06-02T12:41:07.62" personId="{F2B13673-648B-47AE-9F51-EB4023A868EA}" id="{7107215A-0883-4A62-9766-B921F87183DA}">
    <text>V-Loopup formula</text>
  </threadedComment>
  <threadedComment ref="I22" dT="2022-06-02T12:41:07.62" personId="{F2B13673-648B-47AE-9F51-EB4023A868EA}" id="{56EB39C7-DDC3-49EB-8284-833FDB9E0F1D}">
    <text>V-Loopup formula</text>
  </threadedComment>
  <threadedComment ref="I23" dT="2022-06-02T12:41:07.62" personId="{F2B13673-648B-47AE-9F51-EB4023A868EA}" id="{7F28E04E-3E2F-4FEE-B52C-22F894BD9FEF}">
    <text>V-Loopup formula</text>
  </threadedComment>
  <threadedComment ref="I24" dT="2022-06-02T12:41:07.62" personId="{F2B13673-648B-47AE-9F51-EB4023A868EA}" id="{8816016C-4071-47E9-9B06-8614B42D6D3C}">
    <text>V-Loopup formula</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3.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C5A2C8-3D3C-404D-9E11-9B2C0D6330F7}">
  <sheetPr>
    <tabColor rgb="FF00B0F0"/>
  </sheetPr>
  <dimension ref="A1:F10"/>
  <sheetViews>
    <sheetView tabSelected="1" zoomScale="140" zoomScaleNormal="140" workbookViewId="0">
      <selection activeCell="B7" sqref="B7"/>
    </sheetView>
  </sheetViews>
  <sheetFormatPr defaultColWidth="9.1796875" defaultRowHeight="14" x14ac:dyDescent="0.3"/>
  <cols>
    <col min="1" max="1" width="9.1796875" style="20"/>
    <col min="2" max="2" width="69.453125" style="30" customWidth="1"/>
    <col min="3" max="3" width="2.81640625" style="20" customWidth="1"/>
    <col min="4" max="4" width="27.1796875" style="20" customWidth="1"/>
    <col min="5" max="5" width="14.1796875" style="20" customWidth="1"/>
    <col min="6" max="6" width="15.453125" style="20" customWidth="1"/>
    <col min="7" max="16384" width="9.1796875" style="20"/>
  </cols>
  <sheetData>
    <row r="1" spans="1:6" ht="18" x14ac:dyDescent="0.4">
      <c r="A1" s="120" t="s">
        <v>78</v>
      </c>
      <c r="B1" s="121"/>
    </row>
    <row r="2" spans="1:6" x14ac:dyDescent="0.3">
      <c r="A2" s="21" t="s">
        <v>79</v>
      </c>
      <c r="B2" s="22" t="s">
        <v>80</v>
      </c>
    </row>
    <row r="3" spans="1:6" x14ac:dyDescent="0.3">
      <c r="A3" s="21" t="s">
        <v>81</v>
      </c>
      <c r="B3" s="23" t="s">
        <v>82</v>
      </c>
    </row>
    <row r="4" spans="1:6" x14ac:dyDescent="0.3">
      <c r="A4" s="24"/>
      <c r="B4" s="23" t="s">
        <v>249</v>
      </c>
      <c r="C4" s="25"/>
      <c r="D4" s="119"/>
      <c r="E4" s="111"/>
      <c r="F4" s="111"/>
    </row>
    <row r="5" spans="1:6" x14ac:dyDescent="0.3">
      <c r="A5" s="24"/>
      <c r="B5" s="23" t="s">
        <v>244</v>
      </c>
      <c r="C5" s="25" t="s">
        <v>73</v>
      </c>
      <c r="D5" s="119"/>
      <c r="E5" s="111"/>
      <c r="F5" s="111"/>
    </row>
    <row r="6" spans="1:6" x14ac:dyDescent="0.3">
      <c r="A6" s="24"/>
      <c r="B6" s="23" t="s">
        <v>245</v>
      </c>
      <c r="C6" s="25"/>
      <c r="D6" s="119"/>
      <c r="E6" s="111"/>
      <c r="F6" s="111"/>
    </row>
    <row r="7" spans="1:6" ht="28" x14ac:dyDescent="0.3">
      <c r="A7" s="26"/>
      <c r="B7" s="23" t="s">
        <v>246</v>
      </c>
      <c r="F7" s="25"/>
    </row>
    <row r="8" spans="1:6" ht="17.25" customHeight="1" x14ac:dyDescent="0.3">
      <c r="A8" s="26" t="s">
        <v>83</v>
      </c>
      <c r="B8" s="22" t="s">
        <v>84</v>
      </c>
      <c r="E8" s="112"/>
      <c r="F8" s="25"/>
    </row>
    <row r="9" spans="1:6" ht="28" x14ac:dyDescent="0.3">
      <c r="A9" s="27" t="s">
        <v>85</v>
      </c>
      <c r="B9" s="22" t="s">
        <v>86</v>
      </c>
      <c r="E9" s="111"/>
    </row>
    <row r="10" spans="1:6" ht="14.5" thickBot="1" x14ac:dyDescent="0.35">
      <c r="A10" s="28" t="s">
        <v>87</v>
      </c>
      <c r="B10" s="29" t="s">
        <v>88</v>
      </c>
    </row>
  </sheetData>
  <mergeCells count="1">
    <mergeCell ref="A1:B1"/>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8F22F5-FC61-41DC-B0E6-A5B6BF52975F}">
  <dimension ref="A1:I78"/>
  <sheetViews>
    <sheetView topLeftCell="A67" zoomScale="110" zoomScaleNormal="110" workbookViewId="0">
      <selection activeCell="C22" sqref="C22"/>
    </sheetView>
  </sheetViews>
  <sheetFormatPr defaultRowHeight="14.5" x14ac:dyDescent="0.35"/>
  <cols>
    <col min="1" max="1" width="2.81640625" bestFit="1" customWidth="1"/>
    <col min="2" max="2" width="29.54296875" bestFit="1" customWidth="1"/>
    <col min="3" max="3" width="9.54296875" bestFit="1" customWidth="1"/>
    <col min="4" max="4" width="81.81640625" style="5" customWidth="1"/>
    <col min="5" max="5" width="81.81640625" style="11" customWidth="1"/>
    <col min="6" max="6" width="17" style="16" bestFit="1" customWidth="1"/>
    <col min="7" max="7" width="18.81640625" style="16" bestFit="1" customWidth="1"/>
    <col min="8" max="8" width="10.1796875" style="16" bestFit="1" customWidth="1"/>
    <col min="9" max="9" width="14.54296875" style="16" bestFit="1" customWidth="1"/>
  </cols>
  <sheetData>
    <row r="1" spans="1:9" s="8" customFormat="1" x14ac:dyDescent="0.35">
      <c r="A1">
        <v>1</v>
      </c>
      <c r="B1" s="7" t="s">
        <v>40</v>
      </c>
      <c r="D1" s="9"/>
      <c r="E1" s="13"/>
      <c r="F1" s="15"/>
      <c r="G1" s="15"/>
      <c r="H1" s="15"/>
      <c r="I1" s="15"/>
    </row>
    <row r="2" spans="1:9" ht="29" x14ac:dyDescent="0.35">
      <c r="A2">
        <v>2</v>
      </c>
      <c r="B2" t="s">
        <v>32</v>
      </c>
      <c r="D2" s="5" t="s">
        <v>35</v>
      </c>
    </row>
    <row r="3" spans="1:9" ht="43.5" x14ac:dyDescent="0.35">
      <c r="A3">
        <v>3</v>
      </c>
      <c r="B3" t="s">
        <v>38</v>
      </c>
      <c r="D3" s="5" t="s">
        <v>39</v>
      </c>
    </row>
    <row r="4" spans="1:9" x14ac:dyDescent="0.35">
      <c r="A4">
        <v>4</v>
      </c>
      <c r="B4" t="s">
        <v>33</v>
      </c>
      <c r="D4" s="5" t="s">
        <v>36</v>
      </c>
    </row>
    <row r="5" spans="1:9" x14ac:dyDescent="0.35">
      <c r="A5">
        <v>5</v>
      </c>
      <c r="B5" t="s">
        <v>34</v>
      </c>
      <c r="D5" s="5" t="s">
        <v>37</v>
      </c>
    </row>
    <row r="6" spans="1:9" x14ac:dyDescent="0.35">
      <c r="A6">
        <v>6</v>
      </c>
    </row>
    <row r="7" spans="1:9" s="4" customFormat="1" x14ac:dyDescent="0.35">
      <c r="A7">
        <v>7</v>
      </c>
      <c r="B7" s="10" t="s">
        <v>243</v>
      </c>
      <c r="C7" s="10"/>
      <c r="D7" s="2"/>
      <c r="E7" s="12"/>
      <c r="F7" s="17"/>
      <c r="G7" s="17"/>
      <c r="H7" s="17"/>
      <c r="I7" s="17"/>
    </row>
    <row r="8" spans="1:9" s="113" customFormat="1" x14ac:dyDescent="0.35">
      <c r="A8">
        <v>8</v>
      </c>
      <c r="C8" s="114"/>
      <c r="D8" s="114" t="s">
        <v>3</v>
      </c>
      <c r="E8" s="115" t="s">
        <v>241</v>
      </c>
      <c r="F8" s="116"/>
      <c r="G8" s="116"/>
      <c r="H8" s="116"/>
      <c r="I8" s="116"/>
    </row>
    <row r="9" spans="1:9" ht="72.5" x14ac:dyDescent="0.35">
      <c r="A9">
        <v>9</v>
      </c>
      <c r="D9" s="11" t="s">
        <v>242</v>
      </c>
      <c r="E9" s="11" t="s">
        <v>248</v>
      </c>
    </row>
    <row r="10" spans="1:9" s="1" customFormat="1" x14ac:dyDescent="0.35">
      <c r="A10">
        <v>10</v>
      </c>
      <c r="B10" s="1" t="s">
        <v>0</v>
      </c>
      <c r="D10" s="6"/>
      <c r="E10" s="14"/>
      <c r="F10" s="18"/>
      <c r="G10" s="18"/>
      <c r="H10" s="18"/>
      <c r="I10" s="18"/>
    </row>
    <row r="11" spans="1:9" s="1" customFormat="1" x14ac:dyDescent="0.35">
      <c r="A11">
        <v>11</v>
      </c>
      <c r="B11" s="1" t="s">
        <v>2</v>
      </c>
      <c r="C11" s="1" t="s">
        <v>10</v>
      </c>
      <c r="D11" s="6" t="s">
        <v>3</v>
      </c>
      <c r="E11" s="14" t="s">
        <v>8</v>
      </c>
      <c r="F11" s="18" t="s">
        <v>72</v>
      </c>
      <c r="G11" s="18" t="s">
        <v>71</v>
      </c>
      <c r="H11" s="18" t="s">
        <v>74</v>
      </c>
      <c r="I11" s="18" t="s">
        <v>75</v>
      </c>
    </row>
    <row r="12" spans="1:9" ht="29" x14ac:dyDescent="0.35">
      <c r="A12">
        <v>12</v>
      </c>
      <c r="B12" s="35" t="s">
        <v>1</v>
      </c>
      <c r="C12" s="36">
        <v>0.2</v>
      </c>
      <c r="D12" s="37" t="s">
        <v>12</v>
      </c>
      <c r="E12" s="37" t="s">
        <v>70</v>
      </c>
      <c r="F12" s="122">
        <f>C12</f>
        <v>0.2</v>
      </c>
      <c r="G12" s="38">
        <f>$F$12/8</f>
        <v>2.5000000000000001E-2</v>
      </c>
      <c r="H12" s="39">
        <v>3</v>
      </c>
      <c r="I12" s="38">
        <f>(G12/3)*H12</f>
        <v>2.5000000000000001E-2</v>
      </c>
    </row>
    <row r="13" spans="1:9" ht="43.5" x14ac:dyDescent="0.35">
      <c r="A13">
        <v>13</v>
      </c>
      <c r="B13" s="40"/>
      <c r="C13" s="36"/>
      <c r="D13" s="37" t="s">
        <v>13</v>
      </c>
      <c r="E13" s="37" t="s">
        <v>100</v>
      </c>
      <c r="F13" s="123"/>
      <c r="G13" s="38">
        <f t="shared" ref="G13:G19" si="0">$F$12/8</f>
        <v>2.5000000000000001E-2</v>
      </c>
      <c r="H13" s="39">
        <v>3</v>
      </c>
      <c r="I13" s="38">
        <f t="shared" ref="I13:I26" si="1">(G13/3)*H13</f>
        <v>2.5000000000000001E-2</v>
      </c>
    </row>
    <row r="14" spans="1:9" ht="72.5" x14ac:dyDescent="0.35">
      <c r="A14">
        <v>14</v>
      </c>
      <c r="B14" s="40"/>
      <c r="C14" s="40"/>
      <c r="D14" s="37" t="s">
        <v>14</v>
      </c>
      <c r="E14" s="37" t="s">
        <v>101</v>
      </c>
      <c r="F14" s="123"/>
      <c r="G14" s="38">
        <f t="shared" si="0"/>
        <v>2.5000000000000001E-2</v>
      </c>
      <c r="H14" s="39">
        <v>3</v>
      </c>
      <c r="I14" s="38">
        <f t="shared" si="1"/>
        <v>2.5000000000000001E-2</v>
      </c>
    </row>
    <row r="15" spans="1:9" ht="25.5" customHeight="1" x14ac:dyDescent="0.35">
      <c r="A15">
        <v>15</v>
      </c>
      <c r="B15" s="40"/>
      <c r="C15" s="40"/>
      <c r="D15" s="37" t="s">
        <v>15</v>
      </c>
      <c r="E15" s="37" t="s">
        <v>102</v>
      </c>
      <c r="F15" s="123"/>
      <c r="G15" s="38">
        <f t="shared" si="0"/>
        <v>2.5000000000000001E-2</v>
      </c>
      <c r="H15" s="39">
        <v>3</v>
      </c>
      <c r="I15" s="38">
        <f t="shared" si="1"/>
        <v>2.5000000000000001E-2</v>
      </c>
    </row>
    <row r="16" spans="1:9" ht="58" x14ac:dyDescent="0.35">
      <c r="A16">
        <v>16</v>
      </c>
      <c r="B16" s="40"/>
      <c r="C16" s="40"/>
      <c r="D16" s="37" t="s">
        <v>66</v>
      </c>
      <c r="E16" s="37" t="s">
        <v>103</v>
      </c>
      <c r="F16" s="123"/>
      <c r="G16" s="38">
        <f t="shared" si="0"/>
        <v>2.5000000000000001E-2</v>
      </c>
      <c r="H16" s="39">
        <v>3</v>
      </c>
      <c r="I16" s="38">
        <f t="shared" si="1"/>
        <v>2.5000000000000001E-2</v>
      </c>
    </row>
    <row r="17" spans="1:9" ht="58" x14ac:dyDescent="0.35">
      <c r="A17">
        <v>17</v>
      </c>
      <c r="B17" s="40"/>
      <c r="C17" s="40"/>
      <c r="D17" s="37" t="s">
        <v>67</v>
      </c>
      <c r="E17" s="37" t="s">
        <v>104</v>
      </c>
      <c r="F17" s="123"/>
      <c r="G17" s="38">
        <f t="shared" si="0"/>
        <v>2.5000000000000001E-2</v>
      </c>
      <c r="H17" s="39">
        <v>3</v>
      </c>
      <c r="I17" s="38">
        <f>(G17/3)*H17</f>
        <v>2.5000000000000001E-2</v>
      </c>
    </row>
    <row r="18" spans="1:9" ht="58" x14ac:dyDescent="0.35">
      <c r="A18">
        <v>18</v>
      </c>
      <c r="B18" s="40"/>
      <c r="C18" s="40"/>
      <c r="D18" s="37" t="s">
        <v>68</v>
      </c>
      <c r="E18" s="37" t="s">
        <v>105</v>
      </c>
      <c r="F18" s="123"/>
      <c r="G18" s="38">
        <f t="shared" si="0"/>
        <v>2.5000000000000001E-2</v>
      </c>
      <c r="H18" s="39">
        <v>3</v>
      </c>
      <c r="I18" s="38">
        <f t="shared" si="1"/>
        <v>2.5000000000000001E-2</v>
      </c>
    </row>
    <row r="19" spans="1:9" ht="72.5" x14ac:dyDescent="0.35">
      <c r="A19">
        <v>19</v>
      </c>
      <c r="B19" s="40"/>
      <c r="C19" s="40"/>
      <c r="D19" s="37" t="s">
        <v>69</v>
      </c>
      <c r="E19" s="37" t="s">
        <v>106</v>
      </c>
      <c r="F19" s="123"/>
      <c r="G19" s="38">
        <f t="shared" si="0"/>
        <v>2.5000000000000001E-2</v>
      </c>
      <c r="H19" s="39">
        <v>3</v>
      </c>
      <c r="I19" s="38">
        <f t="shared" si="1"/>
        <v>2.5000000000000001E-2</v>
      </c>
    </row>
    <row r="20" spans="1:9" x14ac:dyDescent="0.35">
      <c r="A20">
        <v>20</v>
      </c>
      <c r="B20" s="40"/>
      <c r="C20" s="40"/>
      <c r="D20" s="37"/>
      <c r="E20" s="37"/>
      <c r="F20" s="39"/>
      <c r="G20" s="39"/>
      <c r="H20" s="39"/>
      <c r="I20" s="41">
        <f>SUM(I12:I19)</f>
        <v>0.19999999999999998</v>
      </c>
    </row>
    <row r="21" spans="1:9" x14ac:dyDescent="0.35">
      <c r="A21">
        <v>21</v>
      </c>
      <c r="B21" s="40"/>
      <c r="C21" s="40"/>
      <c r="D21" s="37"/>
      <c r="E21" s="37"/>
      <c r="F21" s="39"/>
      <c r="G21" s="39"/>
      <c r="H21" s="39"/>
      <c r="I21" s="41"/>
    </row>
    <row r="22" spans="1:9" x14ac:dyDescent="0.35">
      <c r="A22">
        <v>22</v>
      </c>
      <c r="B22" s="40" t="s">
        <v>4</v>
      </c>
      <c r="C22" s="36">
        <v>0.2</v>
      </c>
      <c r="D22" s="37" t="s">
        <v>16</v>
      </c>
      <c r="E22" s="37" t="s">
        <v>17</v>
      </c>
      <c r="F22" s="122">
        <f>C22</f>
        <v>0.2</v>
      </c>
      <c r="G22" s="38">
        <f>$F$22/5</f>
        <v>0.04</v>
      </c>
      <c r="H22" s="39">
        <v>3</v>
      </c>
      <c r="I22" s="38">
        <f t="shared" si="1"/>
        <v>0.04</v>
      </c>
    </row>
    <row r="23" spans="1:9" ht="29" x14ac:dyDescent="0.35">
      <c r="A23">
        <v>23</v>
      </c>
      <c r="B23" s="40"/>
      <c r="C23" s="36"/>
      <c r="D23" s="37" t="s">
        <v>18</v>
      </c>
      <c r="E23" s="37" t="s">
        <v>21</v>
      </c>
      <c r="F23" s="123"/>
      <c r="G23" s="38">
        <f t="shared" ref="G23:G26" si="2">$F$22/5</f>
        <v>0.04</v>
      </c>
      <c r="H23" s="39">
        <v>3</v>
      </c>
      <c r="I23" s="38">
        <f t="shared" si="1"/>
        <v>0.04</v>
      </c>
    </row>
    <row r="24" spans="1:9" ht="43.5" x14ac:dyDescent="0.35">
      <c r="A24">
        <v>24</v>
      </c>
      <c r="B24" s="40"/>
      <c r="C24" s="40"/>
      <c r="D24" s="37" t="s">
        <v>19</v>
      </c>
      <c r="E24" s="37" t="s">
        <v>107</v>
      </c>
      <c r="F24" s="123"/>
      <c r="G24" s="38">
        <f t="shared" si="2"/>
        <v>0.04</v>
      </c>
      <c r="H24" s="39">
        <v>3</v>
      </c>
      <c r="I24" s="38">
        <f t="shared" si="1"/>
        <v>0.04</v>
      </c>
    </row>
    <row r="25" spans="1:9" ht="29" x14ac:dyDescent="0.35">
      <c r="A25">
        <v>25</v>
      </c>
      <c r="B25" s="40"/>
      <c r="C25" s="40"/>
      <c r="D25" s="37" t="s">
        <v>20</v>
      </c>
      <c r="E25" s="37" t="s">
        <v>22</v>
      </c>
      <c r="F25" s="123"/>
      <c r="G25" s="38">
        <f t="shared" si="2"/>
        <v>0.04</v>
      </c>
      <c r="H25" s="39">
        <v>3</v>
      </c>
      <c r="I25" s="38">
        <f t="shared" si="1"/>
        <v>0.04</v>
      </c>
    </row>
    <row r="26" spans="1:9" ht="29" x14ac:dyDescent="0.35">
      <c r="A26">
        <v>26</v>
      </c>
      <c r="B26" s="40"/>
      <c r="C26" s="40"/>
      <c r="D26" s="37" t="s">
        <v>23</v>
      </c>
      <c r="E26" s="37" t="s">
        <v>24</v>
      </c>
      <c r="F26" s="123"/>
      <c r="G26" s="38">
        <f t="shared" si="2"/>
        <v>0.04</v>
      </c>
      <c r="H26" s="39">
        <v>3</v>
      </c>
      <c r="I26" s="38">
        <f t="shared" si="1"/>
        <v>0.04</v>
      </c>
    </row>
    <row r="27" spans="1:9" x14ac:dyDescent="0.35">
      <c r="A27">
        <v>27</v>
      </c>
      <c r="B27" s="40"/>
      <c r="C27" s="40"/>
      <c r="D27" s="37"/>
      <c r="E27" s="37"/>
      <c r="F27" s="39"/>
      <c r="G27" s="38"/>
      <c r="H27" s="39"/>
      <c r="I27" s="38">
        <f>SUM(I22:I26)</f>
        <v>0.2</v>
      </c>
    </row>
    <row r="28" spans="1:9" x14ac:dyDescent="0.35">
      <c r="A28">
        <v>28</v>
      </c>
      <c r="B28" s="40"/>
      <c r="C28" s="40"/>
      <c r="D28" s="37"/>
      <c r="E28" s="37"/>
      <c r="F28" s="39"/>
      <c r="G28" s="39"/>
      <c r="H28" s="39"/>
      <c r="I28" s="39"/>
    </row>
    <row r="29" spans="1:9" ht="58" x14ac:dyDescent="0.35">
      <c r="A29">
        <v>29</v>
      </c>
      <c r="B29" s="40" t="s">
        <v>9</v>
      </c>
      <c r="C29" s="36">
        <v>0.1</v>
      </c>
      <c r="D29" s="37" t="s">
        <v>25</v>
      </c>
      <c r="E29" s="37" t="s">
        <v>108</v>
      </c>
      <c r="F29" s="122">
        <f>C29</f>
        <v>0.1</v>
      </c>
      <c r="G29" s="38">
        <f>$F$29/6</f>
        <v>1.6666666666666666E-2</v>
      </c>
      <c r="H29" s="39">
        <v>3</v>
      </c>
      <c r="I29" s="38">
        <f t="shared" ref="I29:I34" si="3">(G29/3)*H29</f>
        <v>1.6666666666666666E-2</v>
      </c>
    </row>
    <row r="30" spans="1:9" ht="43.5" x14ac:dyDescent="0.35">
      <c r="A30">
        <v>30</v>
      </c>
      <c r="B30" s="40"/>
      <c r="C30" s="36"/>
      <c r="D30" s="37" t="s">
        <v>26</v>
      </c>
      <c r="E30" s="37" t="s">
        <v>27</v>
      </c>
      <c r="F30" s="123"/>
      <c r="G30" s="38">
        <f t="shared" ref="G30:G34" si="4">$F$29/6</f>
        <v>1.6666666666666666E-2</v>
      </c>
      <c r="H30" s="39">
        <v>3</v>
      </c>
      <c r="I30" s="38">
        <f t="shared" si="3"/>
        <v>1.6666666666666666E-2</v>
      </c>
    </row>
    <row r="31" spans="1:9" ht="43.5" x14ac:dyDescent="0.35">
      <c r="A31">
        <v>31</v>
      </c>
      <c r="B31" s="40"/>
      <c r="C31" s="36"/>
      <c r="D31" s="37" t="s">
        <v>28</v>
      </c>
      <c r="E31" s="37" t="s">
        <v>29</v>
      </c>
      <c r="F31" s="123"/>
      <c r="G31" s="38">
        <f t="shared" si="4"/>
        <v>1.6666666666666666E-2</v>
      </c>
      <c r="H31" s="39">
        <v>3</v>
      </c>
      <c r="I31" s="38">
        <f t="shared" si="3"/>
        <v>1.6666666666666666E-2</v>
      </c>
    </row>
    <row r="32" spans="1:9" x14ac:dyDescent="0.35">
      <c r="A32">
        <v>32</v>
      </c>
      <c r="B32" s="40"/>
      <c r="C32" s="36"/>
      <c r="D32" s="37" t="s">
        <v>30</v>
      </c>
      <c r="E32" s="37" t="s">
        <v>31</v>
      </c>
      <c r="F32" s="123"/>
      <c r="G32" s="38">
        <f t="shared" si="4"/>
        <v>1.6666666666666666E-2</v>
      </c>
      <c r="H32" s="39">
        <v>3</v>
      </c>
      <c r="I32" s="38">
        <f t="shared" si="3"/>
        <v>1.6666666666666666E-2</v>
      </c>
    </row>
    <row r="33" spans="1:9" ht="43.5" x14ac:dyDescent="0.35">
      <c r="A33">
        <v>33</v>
      </c>
      <c r="B33" s="40"/>
      <c r="C33" s="36"/>
      <c r="D33" s="37" t="s">
        <v>41</v>
      </c>
      <c r="E33" s="37" t="s">
        <v>109</v>
      </c>
      <c r="F33" s="123"/>
      <c r="G33" s="38">
        <f t="shared" si="4"/>
        <v>1.6666666666666666E-2</v>
      </c>
      <c r="H33" s="39">
        <v>3</v>
      </c>
      <c r="I33" s="38">
        <f t="shared" si="3"/>
        <v>1.6666666666666666E-2</v>
      </c>
    </row>
    <row r="34" spans="1:9" ht="43.5" x14ac:dyDescent="0.35">
      <c r="A34">
        <v>34</v>
      </c>
      <c r="B34" s="40"/>
      <c r="C34" s="40"/>
      <c r="D34" s="37" t="s">
        <v>42</v>
      </c>
      <c r="E34" s="37" t="s">
        <v>110</v>
      </c>
      <c r="F34" s="123"/>
      <c r="G34" s="38">
        <f t="shared" si="4"/>
        <v>1.6666666666666666E-2</v>
      </c>
      <c r="H34" s="39">
        <v>3</v>
      </c>
      <c r="I34" s="38">
        <f t="shared" si="3"/>
        <v>1.6666666666666666E-2</v>
      </c>
    </row>
    <row r="35" spans="1:9" x14ac:dyDescent="0.35">
      <c r="A35">
        <v>35</v>
      </c>
      <c r="B35" s="40"/>
      <c r="C35" s="40"/>
      <c r="D35" s="37"/>
      <c r="E35" s="37"/>
      <c r="F35" s="39"/>
      <c r="G35" s="38"/>
      <c r="H35" s="39"/>
      <c r="I35" s="38">
        <f>SUM(I29:I34)</f>
        <v>9.9999999999999992E-2</v>
      </c>
    </row>
    <row r="36" spans="1:9" x14ac:dyDescent="0.35">
      <c r="A36">
        <v>36</v>
      </c>
      <c r="B36" s="40"/>
      <c r="C36" s="40"/>
      <c r="D36" s="37"/>
      <c r="E36" s="37"/>
      <c r="F36" s="39"/>
      <c r="G36" s="39"/>
      <c r="H36" s="39"/>
      <c r="I36" s="39"/>
    </row>
    <row r="37" spans="1:9" ht="29" x14ac:dyDescent="0.35">
      <c r="A37">
        <v>37</v>
      </c>
      <c r="B37" s="40" t="s">
        <v>5</v>
      </c>
      <c r="C37" s="36">
        <v>0.05</v>
      </c>
      <c r="D37" s="37" t="s">
        <v>43</v>
      </c>
      <c r="E37" s="37" t="s">
        <v>111</v>
      </c>
      <c r="F37" s="122">
        <f>C37</f>
        <v>0.05</v>
      </c>
      <c r="G37" s="38">
        <f>$F$37/2</f>
        <v>2.5000000000000001E-2</v>
      </c>
      <c r="H37" s="39">
        <v>3</v>
      </c>
      <c r="I37" s="38">
        <f t="shared" ref="I37:I38" si="5">(G37/3)*H37</f>
        <v>2.5000000000000001E-2</v>
      </c>
    </row>
    <row r="38" spans="1:9" ht="29" x14ac:dyDescent="0.35">
      <c r="A38">
        <v>38</v>
      </c>
      <c r="B38" s="40"/>
      <c r="C38" s="40"/>
      <c r="D38" s="37" t="s">
        <v>76</v>
      </c>
      <c r="E38" s="37" t="s">
        <v>44</v>
      </c>
      <c r="F38" s="123"/>
      <c r="G38" s="38">
        <f>$F$37/2</f>
        <v>2.5000000000000001E-2</v>
      </c>
      <c r="H38" s="39">
        <v>3</v>
      </c>
      <c r="I38" s="38">
        <f t="shared" si="5"/>
        <v>2.5000000000000001E-2</v>
      </c>
    </row>
    <row r="39" spans="1:9" x14ac:dyDescent="0.35">
      <c r="A39">
        <v>39</v>
      </c>
      <c r="B39" s="40"/>
      <c r="C39" s="40"/>
      <c r="D39" s="37"/>
      <c r="E39" s="37"/>
      <c r="F39" s="39"/>
      <c r="G39" s="38"/>
      <c r="H39" s="39"/>
      <c r="I39" s="38">
        <f>SUM(I37:I38)</f>
        <v>0.05</v>
      </c>
    </row>
    <row r="40" spans="1:9" x14ac:dyDescent="0.35">
      <c r="A40">
        <v>40</v>
      </c>
      <c r="B40" s="40"/>
      <c r="C40" s="40"/>
      <c r="D40" s="37"/>
      <c r="E40" s="37"/>
      <c r="F40" s="39"/>
      <c r="G40" s="39"/>
      <c r="H40" s="39"/>
      <c r="I40" s="39"/>
    </row>
    <row r="41" spans="1:9" x14ac:dyDescent="0.35">
      <c r="A41">
        <v>41</v>
      </c>
      <c r="B41" s="40" t="s">
        <v>6</v>
      </c>
      <c r="C41" s="36">
        <v>0.1</v>
      </c>
      <c r="D41" s="37" t="s">
        <v>99</v>
      </c>
      <c r="E41" s="37" t="s">
        <v>44</v>
      </c>
      <c r="F41" s="122">
        <f>C41</f>
        <v>0.1</v>
      </c>
      <c r="G41" s="38">
        <f>$F$41/4</f>
        <v>2.5000000000000001E-2</v>
      </c>
      <c r="H41" s="39">
        <v>3</v>
      </c>
      <c r="I41" s="38">
        <f t="shared" ref="I41:I44" si="6">(G41/3)*H41</f>
        <v>2.5000000000000001E-2</v>
      </c>
    </row>
    <row r="42" spans="1:9" ht="29" x14ac:dyDescent="0.35">
      <c r="A42">
        <v>42</v>
      </c>
      <c r="B42" s="40"/>
      <c r="C42" s="36"/>
      <c r="D42" s="37" t="s">
        <v>45</v>
      </c>
      <c r="E42" s="37" t="s">
        <v>44</v>
      </c>
      <c r="F42" s="123"/>
      <c r="G42" s="38">
        <f t="shared" ref="G42:G44" si="7">$F$41/4</f>
        <v>2.5000000000000001E-2</v>
      </c>
      <c r="H42" s="39">
        <v>3</v>
      </c>
      <c r="I42" s="38">
        <f t="shared" si="6"/>
        <v>2.5000000000000001E-2</v>
      </c>
    </row>
    <row r="43" spans="1:9" x14ac:dyDescent="0.35">
      <c r="A43">
        <v>43</v>
      </c>
      <c r="B43" s="36"/>
      <c r="C43" s="36"/>
      <c r="D43" s="37" t="s">
        <v>46</v>
      </c>
      <c r="E43" s="37" t="s">
        <v>44</v>
      </c>
      <c r="F43" s="123"/>
      <c r="G43" s="38">
        <f t="shared" si="7"/>
        <v>2.5000000000000001E-2</v>
      </c>
      <c r="H43" s="39">
        <v>3</v>
      </c>
      <c r="I43" s="38">
        <f t="shared" si="6"/>
        <v>2.5000000000000001E-2</v>
      </c>
    </row>
    <row r="44" spans="1:9" x14ac:dyDescent="0.35">
      <c r="A44">
        <v>44</v>
      </c>
      <c r="B44" s="36"/>
      <c r="C44" s="36"/>
      <c r="D44" s="37" t="s">
        <v>47</v>
      </c>
      <c r="E44" s="37" t="s">
        <v>44</v>
      </c>
      <c r="F44" s="123"/>
      <c r="G44" s="38">
        <f t="shared" si="7"/>
        <v>2.5000000000000001E-2</v>
      </c>
      <c r="H44" s="39">
        <v>3</v>
      </c>
      <c r="I44" s="38">
        <f t="shared" si="6"/>
        <v>2.5000000000000001E-2</v>
      </c>
    </row>
    <row r="45" spans="1:9" x14ac:dyDescent="0.35">
      <c r="A45">
        <v>45</v>
      </c>
      <c r="B45" s="36"/>
      <c r="C45" s="36"/>
      <c r="D45" s="37"/>
      <c r="E45" s="37"/>
      <c r="F45" s="39"/>
      <c r="G45" s="38"/>
      <c r="H45" s="39"/>
      <c r="I45" s="38">
        <f>SUM(I41:I44)</f>
        <v>0.1</v>
      </c>
    </row>
    <row r="46" spans="1:9" x14ac:dyDescent="0.35">
      <c r="A46">
        <v>46</v>
      </c>
      <c r="B46" s="36"/>
      <c r="C46" s="36"/>
      <c r="D46" s="37"/>
      <c r="E46" s="37"/>
      <c r="F46" s="39"/>
      <c r="G46" s="39"/>
      <c r="H46" s="39"/>
      <c r="I46" s="39"/>
    </row>
    <row r="47" spans="1:9" ht="29" x14ac:dyDescent="0.35">
      <c r="A47">
        <v>47</v>
      </c>
      <c r="B47" s="37" t="s">
        <v>7</v>
      </c>
      <c r="C47" s="36">
        <v>0.2</v>
      </c>
      <c r="D47" s="37" t="s">
        <v>48</v>
      </c>
      <c r="E47" s="37" t="s">
        <v>44</v>
      </c>
      <c r="F47" s="122">
        <f>C47</f>
        <v>0.2</v>
      </c>
      <c r="G47" s="38">
        <f>$F$47/10</f>
        <v>0.02</v>
      </c>
      <c r="H47" s="39">
        <v>3</v>
      </c>
      <c r="I47" s="38">
        <f t="shared" ref="I47:I56" si="8">(G47/3)*H47</f>
        <v>0.02</v>
      </c>
    </row>
    <row r="48" spans="1:9" x14ac:dyDescent="0.35">
      <c r="A48">
        <v>48</v>
      </c>
      <c r="B48" s="40"/>
      <c r="C48" s="36"/>
      <c r="D48" s="37" t="s">
        <v>49</v>
      </c>
      <c r="E48" s="37" t="s">
        <v>44</v>
      </c>
      <c r="F48" s="123"/>
      <c r="G48" s="38">
        <f t="shared" ref="G48:G56" si="9">$F$47/10</f>
        <v>0.02</v>
      </c>
      <c r="H48" s="39">
        <v>3</v>
      </c>
      <c r="I48" s="38">
        <f t="shared" si="8"/>
        <v>0.02</v>
      </c>
    </row>
    <row r="49" spans="1:9" x14ac:dyDescent="0.35">
      <c r="A49">
        <v>49</v>
      </c>
      <c r="B49" s="40"/>
      <c r="C49" s="40"/>
      <c r="D49" s="37" t="s">
        <v>50</v>
      </c>
      <c r="E49" s="37" t="s">
        <v>44</v>
      </c>
      <c r="F49" s="123"/>
      <c r="G49" s="38">
        <f t="shared" si="9"/>
        <v>0.02</v>
      </c>
      <c r="H49" s="39">
        <v>3</v>
      </c>
      <c r="I49" s="38">
        <f t="shared" si="8"/>
        <v>0.02</v>
      </c>
    </row>
    <row r="50" spans="1:9" x14ac:dyDescent="0.35">
      <c r="A50">
        <v>50</v>
      </c>
      <c r="B50" s="40"/>
      <c r="C50" s="40"/>
      <c r="D50" s="37" t="s">
        <v>51</v>
      </c>
      <c r="E50" s="37" t="s">
        <v>44</v>
      </c>
      <c r="F50" s="123"/>
      <c r="G50" s="38">
        <f t="shared" si="9"/>
        <v>0.02</v>
      </c>
      <c r="H50" s="39">
        <v>3</v>
      </c>
      <c r="I50" s="38">
        <f t="shared" si="8"/>
        <v>0.02</v>
      </c>
    </row>
    <row r="51" spans="1:9" x14ac:dyDescent="0.35">
      <c r="A51">
        <v>51</v>
      </c>
      <c r="B51" s="40"/>
      <c r="C51" s="40"/>
      <c r="D51" s="37" t="s">
        <v>52</v>
      </c>
      <c r="E51" s="37" t="s">
        <v>44</v>
      </c>
      <c r="F51" s="123"/>
      <c r="G51" s="38">
        <f t="shared" si="9"/>
        <v>0.02</v>
      </c>
      <c r="H51" s="39">
        <v>3</v>
      </c>
      <c r="I51" s="38">
        <f t="shared" si="8"/>
        <v>0.02</v>
      </c>
    </row>
    <row r="52" spans="1:9" x14ac:dyDescent="0.35">
      <c r="A52">
        <v>52</v>
      </c>
      <c r="B52" s="40"/>
      <c r="C52" s="40"/>
      <c r="D52" s="37" t="s">
        <v>53</v>
      </c>
      <c r="E52" s="37" t="s">
        <v>44</v>
      </c>
      <c r="F52" s="123"/>
      <c r="G52" s="38">
        <f t="shared" si="9"/>
        <v>0.02</v>
      </c>
      <c r="H52" s="39">
        <v>3</v>
      </c>
      <c r="I52" s="38">
        <f t="shared" si="8"/>
        <v>0.02</v>
      </c>
    </row>
    <row r="53" spans="1:9" x14ac:dyDescent="0.35">
      <c r="A53">
        <v>53</v>
      </c>
      <c r="B53" s="40"/>
      <c r="C53" s="40"/>
      <c r="D53" s="37" t="s">
        <v>54</v>
      </c>
      <c r="E53" s="37" t="s">
        <v>44</v>
      </c>
      <c r="F53" s="123"/>
      <c r="G53" s="38">
        <f t="shared" si="9"/>
        <v>0.02</v>
      </c>
      <c r="H53" s="39">
        <v>3</v>
      </c>
      <c r="I53" s="38">
        <f t="shared" si="8"/>
        <v>0.02</v>
      </c>
    </row>
    <row r="54" spans="1:9" x14ac:dyDescent="0.35">
      <c r="A54">
        <v>54</v>
      </c>
      <c r="B54" s="40"/>
      <c r="C54" s="40"/>
      <c r="D54" s="37" t="s">
        <v>55</v>
      </c>
      <c r="E54" s="37" t="s">
        <v>44</v>
      </c>
      <c r="F54" s="123"/>
      <c r="G54" s="38">
        <f t="shared" si="9"/>
        <v>0.02</v>
      </c>
      <c r="H54" s="39">
        <v>3</v>
      </c>
      <c r="I54" s="38">
        <f t="shared" si="8"/>
        <v>0.02</v>
      </c>
    </row>
    <row r="55" spans="1:9" x14ac:dyDescent="0.35">
      <c r="A55">
        <v>55</v>
      </c>
      <c r="B55" s="40"/>
      <c r="C55" s="40"/>
      <c r="D55" s="37" t="s">
        <v>56</v>
      </c>
      <c r="E55" s="37" t="s">
        <v>44</v>
      </c>
      <c r="F55" s="123"/>
      <c r="G55" s="38">
        <f t="shared" si="9"/>
        <v>0.02</v>
      </c>
      <c r="H55" s="39">
        <v>3</v>
      </c>
      <c r="I55" s="38">
        <f t="shared" si="8"/>
        <v>0.02</v>
      </c>
    </row>
    <row r="56" spans="1:9" x14ac:dyDescent="0.35">
      <c r="A56">
        <v>56</v>
      </c>
      <c r="B56" s="40"/>
      <c r="C56" s="40"/>
      <c r="D56" s="37" t="s">
        <v>57</v>
      </c>
      <c r="E56" s="37" t="s">
        <v>44</v>
      </c>
      <c r="F56" s="123"/>
      <c r="G56" s="38">
        <f t="shared" si="9"/>
        <v>0.02</v>
      </c>
      <c r="H56" s="39">
        <v>3</v>
      </c>
      <c r="I56" s="38">
        <f t="shared" si="8"/>
        <v>0.02</v>
      </c>
    </row>
    <row r="57" spans="1:9" x14ac:dyDescent="0.35">
      <c r="A57">
        <v>57</v>
      </c>
      <c r="B57" s="40"/>
      <c r="C57" s="40"/>
      <c r="D57" s="37"/>
      <c r="E57" s="37"/>
      <c r="F57" s="39"/>
      <c r="G57" s="38"/>
      <c r="H57" s="39"/>
      <c r="I57" s="38">
        <f>SUM(I47:I56)</f>
        <v>0.19999999999999998</v>
      </c>
    </row>
    <row r="58" spans="1:9" x14ac:dyDescent="0.35">
      <c r="A58">
        <v>58</v>
      </c>
      <c r="B58" s="42"/>
      <c r="C58" s="40"/>
      <c r="D58" s="37"/>
      <c r="E58" s="37"/>
      <c r="F58" s="39"/>
      <c r="G58" s="38"/>
      <c r="H58" s="39"/>
      <c r="I58" s="38"/>
    </row>
    <row r="59" spans="1:9" ht="29" x14ac:dyDescent="0.35">
      <c r="A59">
        <v>59</v>
      </c>
      <c r="B59" s="37" t="s">
        <v>116</v>
      </c>
      <c r="C59" s="36">
        <v>0.1</v>
      </c>
      <c r="D59" s="37" t="s">
        <v>89</v>
      </c>
      <c r="E59" s="37" t="s">
        <v>117</v>
      </c>
      <c r="F59" s="43">
        <f>C59</f>
        <v>0.1</v>
      </c>
      <c r="G59" s="38">
        <f>F59/1</f>
        <v>0.1</v>
      </c>
      <c r="H59" s="39">
        <v>3</v>
      </c>
      <c r="I59" s="38">
        <f t="shared" ref="I59" si="10">(G59/3)*H59</f>
        <v>0.1</v>
      </c>
    </row>
    <row r="60" spans="1:9" x14ac:dyDescent="0.35">
      <c r="A60">
        <v>60</v>
      </c>
      <c r="B60" s="42"/>
      <c r="C60" s="42"/>
      <c r="D60" s="44"/>
      <c r="E60" s="37"/>
      <c r="F60" s="39"/>
      <c r="G60" s="39"/>
      <c r="H60" s="39"/>
      <c r="I60" s="38">
        <f>SUM(I59)</f>
        <v>0.1</v>
      </c>
    </row>
    <row r="61" spans="1:9" x14ac:dyDescent="0.35">
      <c r="A61">
        <v>61</v>
      </c>
      <c r="B61" s="37"/>
      <c r="C61" s="36"/>
      <c r="D61" s="37"/>
      <c r="E61" s="37"/>
      <c r="F61" s="43"/>
      <c r="G61" s="38"/>
      <c r="H61" s="39"/>
      <c r="I61" s="38"/>
    </row>
    <row r="62" spans="1:9" ht="43.5" x14ac:dyDescent="0.35">
      <c r="A62">
        <v>62</v>
      </c>
      <c r="B62" s="40" t="s">
        <v>11</v>
      </c>
      <c r="C62" s="36">
        <v>0.05</v>
      </c>
      <c r="D62" s="37" t="s">
        <v>58</v>
      </c>
      <c r="E62" s="37" t="s">
        <v>112</v>
      </c>
      <c r="F62" s="122">
        <f>C62</f>
        <v>0.05</v>
      </c>
      <c r="G62" s="38">
        <f>$F$62/3</f>
        <v>1.6666666666666666E-2</v>
      </c>
      <c r="H62" s="39">
        <v>3</v>
      </c>
      <c r="I62" s="38">
        <f t="shared" ref="I62:I64" si="11">(G62/3)*H62</f>
        <v>1.6666666666666666E-2</v>
      </c>
    </row>
    <row r="63" spans="1:9" ht="43.5" x14ac:dyDescent="0.35">
      <c r="A63">
        <v>63</v>
      </c>
      <c r="B63" s="40"/>
      <c r="C63" s="36"/>
      <c r="D63" s="37" t="s">
        <v>115</v>
      </c>
      <c r="E63" s="37" t="s">
        <v>113</v>
      </c>
      <c r="F63" s="123"/>
      <c r="G63" s="38">
        <f t="shared" ref="G63:G64" si="12">$F$62/3</f>
        <v>1.6666666666666666E-2</v>
      </c>
      <c r="H63" s="39">
        <v>3</v>
      </c>
      <c r="I63" s="38">
        <f t="shared" si="11"/>
        <v>1.6666666666666666E-2</v>
      </c>
    </row>
    <row r="64" spans="1:9" ht="43.5" x14ac:dyDescent="0.35">
      <c r="A64">
        <v>64</v>
      </c>
      <c r="B64" s="40"/>
      <c r="C64" s="40"/>
      <c r="D64" s="37" t="s">
        <v>91</v>
      </c>
      <c r="E64" s="37" t="s">
        <v>114</v>
      </c>
      <c r="F64" s="123"/>
      <c r="G64" s="38">
        <f t="shared" si="12"/>
        <v>1.6666666666666666E-2</v>
      </c>
      <c r="H64" s="39">
        <v>3</v>
      </c>
      <c r="I64" s="38">
        <f t="shared" si="11"/>
        <v>1.6666666666666666E-2</v>
      </c>
    </row>
    <row r="65" spans="1:9" x14ac:dyDescent="0.35">
      <c r="A65">
        <v>65</v>
      </c>
      <c r="B65" s="40"/>
      <c r="C65" s="40"/>
      <c r="D65" s="37"/>
      <c r="E65" s="37"/>
      <c r="F65" s="39"/>
      <c r="G65" s="39"/>
      <c r="H65" s="39"/>
      <c r="I65" s="41">
        <f>SUM(I62:I64)</f>
        <v>0.05</v>
      </c>
    </row>
    <row r="66" spans="1:9" x14ac:dyDescent="0.35">
      <c r="A66">
        <v>66</v>
      </c>
      <c r="B66" s="40"/>
      <c r="C66" s="40"/>
      <c r="D66" s="37"/>
      <c r="E66" s="37"/>
      <c r="F66" s="39"/>
      <c r="G66" s="39"/>
      <c r="H66" s="39"/>
      <c r="I66" s="39"/>
    </row>
    <row r="67" spans="1:9" x14ac:dyDescent="0.35">
      <c r="A67">
        <v>67</v>
      </c>
      <c r="B67" s="42"/>
      <c r="C67" s="42"/>
      <c r="D67" s="44"/>
      <c r="E67" s="37"/>
      <c r="F67" s="39"/>
      <c r="G67" s="39"/>
      <c r="H67" s="39"/>
      <c r="I67" s="39"/>
    </row>
    <row r="68" spans="1:9" x14ac:dyDescent="0.35">
      <c r="A68">
        <v>68</v>
      </c>
      <c r="B68" s="42"/>
      <c r="C68" s="42"/>
      <c r="D68" s="44"/>
      <c r="E68" s="37"/>
      <c r="F68" s="39"/>
      <c r="G68" s="39"/>
      <c r="H68" s="45" t="s">
        <v>77</v>
      </c>
      <c r="I68" s="46">
        <f>SUM(I20,I27,I35,I39,I45,I57,I65,I60)</f>
        <v>1</v>
      </c>
    </row>
    <row r="69" spans="1:9" ht="18.5" x14ac:dyDescent="0.45">
      <c r="A69">
        <v>69</v>
      </c>
      <c r="B69" s="117" t="s">
        <v>247</v>
      </c>
      <c r="C69" s="4"/>
      <c r="D69" s="2"/>
    </row>
    <row r="70" spans="1:9" x14ac:dyDescent="0.35">
      <c r="A70">
        <v>70</v>
      </c>
    </row>
    <row r="71" spans="1:9" s="3" customFormat="1" x14ac:dyDescent="0.35">
      <c r="A71">
        <v>71</v>
      </c>
      <c r="B71" s="1" t="s">
        <v>59</v>
      </c>
      <c r="C71" s="66">
        <v>1</v>
      </c>
      <c r="D71" s="6" t="s">
        <v>2</v>
      </c>
      <c r="E71" s="14" t="s">
        <v>8</v>
      </c>
      <c r="F71" s="19"/>
      <c r="G71" s="19"/>
      <c r="H71" s="19"/>
      <c r="I71" s="19"/>
    </row>
    <row r="72" spans="1:9" ht="43.5" x14ac:dyDescent="0.35">
      <c r="A72">
        <v>72</v>
      </c>
      <c r="D72" s="11" t="s">
        <v>90</v>
      </c>
      <c r="E72" s="11" t="s">
        <v>94</v>
      </c>
    </row>
    <row r="73" spans="1:9" ht="43.5" x14ac:dyDescent="0.35">
      <c r="A73">
        <v>73</v>
      </c>
      <c r="D73" s="11" t="s">
        <v>60</v>
      </c>
      <c r="E73" s="11" t="s">
        <v>93</v>
      </c>
    </row>
    <row r="74" spans="1:9" ht="72.5" x14ac:dyDescent="0.35">
      <c r="A74">
        <v>74</v>
      </c>
      <c r="D74" s="11" t="s">
        <v>61</v>
      </c>
      <c r="E74" s="11" t="s">
        <v>92</v>
      </c>
    </row>
    <row r="75" spans="1:9" ht="43.5" x14ac:dyDescent="0.35">
      <c r="A75">
        <v>75</v>
      </c>
      <c r="D75" s="11" t="s">
        <v>62</v>
      </c>
      <c r="E75" s="11" t="s">
        <v>95</v>
      </c>
    </row>
    <row r="76" spans="1:9" ht="72.5" x14ac:dyDescent="0.35">
      <c r="A76">
        <v>76</v>
      </c>
      <c r="D76" s="11" t="s">
        <v>64</v>
      </c>
      <c r="E76" s="11" t="s">
        <v>98</v>
      </c>
    </row>
    <row r="77" spans="1:9" ht="58" x14ac:dyDescent="0.35">
      <c r="A77">
        <v>77</v>
      </c>
      <c r="D77" s="11" t="s">
        <v>63</v>
      </c>
      <c r="E77" s="11" t="s">
        <v>96</v>
      </c>
    </row>
    <row r="78" spans="1:9" ht="58" x14ac:dyDescent="0.35">
      <c r="A78">
        <v>78</v>
      </c>
      <c r="D78" s="11" t="s">
        <v>65</v>
      </c>
      <c r="E78" s="11" t="s">
        <v>97</v>
      </c>
    </row>
  </sheetData>
  <mergeCells count="7">
    <mergeCell ref="F62:F64"/>
    <mergeCell ref="F12:F19"/>
    <mergeCell ref="F22:F26"/>
    <mergeCell ref="F29:F34"/>
    <mergeCell ref="F37:F38"/>
    <mergeCell ref="F41:F44"/>
    <mergeCell ref="F47:F56"/>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C3525E-5EC7-428B-BFB9-001B899312A8}">
  <dimension ref="A1:J40"/>
  <sheetViews>
    <sheetView topLeftCell="A35" zoomScaleNormal="100" workbookViewId="0">
      <selection activeCell="A40" sqref="A40:C40"/>
    </sheetView>
  </sheetViews>
  <sheetFormatPr defaultRowHeight="14.5" x14ac:dyDescent="0.35"/>
  <cols>
    <col min="1" max="1" width="25.26953125" customWidth="1"/>
    <col min="3" max="3" width="59.7265625" customWidth="1"/>
    <col min="4" max="4" width="21.26953125" customWidth="1"/>
    <col min="5" max="5" width="20" bestFit="1" customWidth="1"/>
    <col min="6" max="6" width="14.54296875" customWidth="1"/>
    <col min="7" max="8" width="14.54296875" hidden="1" customWidth="1"/>
    <col min="9" max="9" width="15" customWidth="1"/>
  </cols>
  <sheetData>
    <row r="1" spans="1:9" ht="28.5" thickBot="1" x14ac:dyDescent="0.4">
      <c r="A1" s="31"/>
      <c r="B1" s="53" t="s">
        <v>118</v>
      </c>
      <c r="C1" s="53" t="s">
        <v>119</v>
      </c>
      <c r="D1" s="53" t="s">
        <v>72</v>
      </c>
      <c r="E1" s="53" t="s">
        <v>71</v>
      </c>
      <c r="F1" s="53" t="s">
        <v>74</v>
      </c>
      <c r="G1" s="53"/>
      <c r="H1" s="53"/>
      <c r="I1" s="53" t="s">
        <v>75</v>
      </c>
    </row>
    <row r="2" spans="1:9" ht="31.5" customHeight="1" thickBot="1" x14ac:dyDescent="0.4">
      <c r="A2" s="124" t="s">
        <v>120</v>
      </c>
      <c r="B2" s="47">
        <v>1</v>
      </c>
      <c r="C2" s="54" t="s">
        <v>121</v>
      </c>
      <c r="D2" s="130">
        <v>0.25</v>
      </c>
      <c r="E2" s="49">
        <v>4</v>
      </c>
      <c r="F2" s="49">
        <v>4</v>
      </c>
      <c r="G2" s="49">
        <f>F2/$D$2</f>
        <v>16</v>
      </c>
      <c r="H2" s="142">
        <f>SUM(G2:G8)</f>
        <v>64</v>
      </c>
      <c r="I2" s="145">
        <f>H2*$D$2/100</f>
        <v>0.16</v>
      </c>
    </row>
    <row r="3" spans="1:9" ht="30" customHeight="1" thickBot="1" x14ac:dyDescent="0.4">
      <c r="A3" s="125"/>
      <c r="B3" s="32">
        <v>2</v>
      </c>
      <c r="C3" s="33" t="s">
        <v>122</v>
      </c>
      <c r="D3" s="131"/>
      <c r="E3" s="42">
        <v>4</v>
      </c>
      <c r="F3" s="49">
        <v>4</v>
      </c>
      <c r="G3" s="42">
        <f t="shared" ref="G3:G8" si="0">F3/$D$2</f>
        <v>16</v>
      </c>
      <c r="H3" s="143"/>
      <c r="I3" s="146"/>
    </row>
    <row r="4" spans="1:9" ht="37.5" customHeight="1" thickBot="1" x14ac:dyDescent="0.4">
      <c r="A4" s="125"/>
      <c r="B4" s="32">
        <v>3</v>
      </c>
      <c r="C4" s="34" t="s">
        <v>123</v>
      </c>
      <c r="D4" s="131"/>
      <c r="E4" s="42">
        <v>4</v>
      </c>
      <c r="F4" s="49">
        <v>1</v>
      </c>
      <c r="G4" s="42">
        <f t="shared" si="0"/>
        <v>4</v>
      </c>
      <c r="H4" s="143"/>
      <c r="I4" s="146"/>
    </row>
    <row r="5" spans="1:9" ht="72.75" customHeight="1" thickBot="1" x14ac:dyDescent="0.4">
      <c r="A5" s="125"/>
      <c r="B5" s="32">
        <v>4</v>
      </c>
      <c r="C5" s="34" t="s">
        <v>124</v>
      </c>
      <c r="D5" s="131"/>
      <c r="E5" s="42">
        <v>4</v>
      </c>
      <c r="F5" s="49">
        <v>1</v>
      </c>
      <c r="G5" s="42">
        <f t="shared" si="0"/>
        <v>4</v>
      </c>
      <c r="H5" s="143"/>
      <c r="I5" s="146"/>
    </row>
    <row r="6" spans="1:9" ht="24.75" customHeight="1" thickBot="1" x14ac:dyDescent="0.4">
      <c r="A6" s="125"/>
      <c r="B6" s="32">
        <v>5</v>
      </c>
      <c r="C6" s="34" t="s">
        <v>125</v>
      </c>
      <c r="D6" s="131"/>
      <c r="E6" s="42">
        <v>3</v>
      </c>
      <c r="F6" s="49">
        <v>3</v>
      </c>
      <c r="G6" s="42">
        <f t="shared" si="0"/>
        <v>12</v>
      </c>
      <c r="H6" s="143"/>
      <c r="I6" s="146"/>
    </row>
    <row r="7" spans="1:9" ht="38.25" customHeight="1" thickBot="1" x14ac:dyDescent="0.4">
      <c r="A7" s="125"/>
      <c r="B7" s="32">
        <v>6</v>
      </c>
      <c r="C7" s="33" t="s">
        <v>126</v>
      </c>
      <c r="D7" s="131"/>
      <c r="E7" s="42">
        <v>3</v>
      </c>
      <c r="F7" s="49">
        <v>3</v>
      </c>
      <c r="G7" s="42">
        <f t="shared" si="0"/>
        <v>12</v>
      </c>
      <c r="H7" s="143"/>
      <c r="I7" s="146"/>
    </row>
    <row r="8" spans="1:9" ht="36.75" customHeight="1" thickBot="1" x14ac:dyDescent="0.4">
      <c r="A8" s="126"/>
      <c r="B8" s="50">
        <v>7</v>
      </c>
      <c r="C8" s="55" t="s">
        <v>127</v>
      </c>
      <c r="D8" s="132"/>
      <c r="E8" s="52">
        <v>3</v>
      </c>
      <c r="F8" s="49">
        <v>0</v>
      </c>
      <c r="G8" s="52">
        <f t="shared" si="0"/>
        <v>0</v>
      </c>
      <c r="H8" s="144"/>
      <c r="I8" s="147"/>
    </row>
    <row r="9" spans="1:9" ht="42.5" thickBot="1" x14ac:dyDescent="0.4">
      <c r="A9" s="124" t="s">
        <v>128</v>
      </c>
      <c r="B9" s="47">
        <v>8</v>
      </c>
      <c r="C9" s="48" t="s">
        <v>129</v>
      </c>
      <c r="D9" s="130">
        <v>0.3</v>
      </c>
      <c r="E9" s="49">
        <v>2</v>
      </c>
      <c r="F9" s="49">
        <v>1</v>
      </c>
      <c r="G9" s="49">
        <f>F9/$D$9</f>
        <v>3.3333333333333335</v>
      </c>
      <c r="H9" s="142">
        <f>SUM(G9:G23)</f>
        <v>60.000000000000021</v>
      </c>
      <c r="I9" s="145">
        <f>H9*$D$9/100</f>
        <v>0.18000000000000008</v>
      </c>
    </row>
    <row r="10" spans="1:9" ht="56.5" thickBot="1" x14ac:dyDescent="0.4">
      <c r="A10" s="125"/>
      <c r="B10" s="32">
        <v>9</v>
      </c>
      <c r="C10" s="34" t="s">
        <v>130</v>
      </c>
      <c r="D10" s="131"/>
      <c r="E10" s="42">
        <v>2</v>
      </c>
      <c r="F10" s="42">
        <v>2</v>
      </c>
      <c r="G10" s="49">
        <f t="shared" ref="G10:G23" si="1">F10/$D$9</f>
        <v>6.666666666666667</v>
      </c>
      <c r="H10" s="143"/>
      <c r="I10" s="146"/>
    </row>
    <row r="11" spans="1:9" ht="30.75" customHeight="1" thickBot="1" x14ac:dyDescent="0.4">
      <c r="A11" s="125"/>
      <c r="B11" s="32">
        <v>10</v>
      </c>
      <c r="C11" s="33" t="s">
        <v>131</v>
      </c>
      <c r="D11" s="131"/>
      <c r="E11" s="42">
        <v>2</v>
      </c>
      <c r="F11" s="42">
        <v>2</v>
      </c>
      <c r="G11" s="49">
        <f t="shared" si="1"/>
        <v>6.666666666666667</v>
      </c>
      <c r="H11" s="143"/>
      <c r="I11" s="146"/>
    </row>
    <row r="12" spans="1:9" ht="39" customHeight="1" thickBot="1" x14ac:dyDescent="0.4">
      <c r="A12" s="125"/>
      <c r="B12" s="32">
        <v>11</v>
      </c>
      <c r="C12" s="34" t="s">
        <v>132</v>
      </c>
      <c r="D12" s="131"/>
      <c r="E12" s="42">
        <v>2</v>
      </c>
      <c r="F12" s="42">
        <v>2</v>
      </c>
      <c r="G12" s="49">
        <f t="shared" si="1"/>
        <v>6.666666666666667</v>
      </c>
      <c r="H12" s="143"/>
      <c r="I12" s="146"/>
    </row>
    <row r="13" spans="1:9" ht="41.25" customHeight="1" thickBot="1" x14ac:dyDescent="0.4">
      <c r="A13" s="125"/>
      <c r="B13" s="32">
        <v>12</v>
      </c>
      <c r="C13" s="34" t="s">
        <v>133</v>
      </c>
      <c r="D13" s="131"/>
      <c r="E13" s="42">
        <v>2</v>
      </c>
      <c r="F13" s="42">
        <v>1</v>
      </c>
      <c r="G13" s="49">
        <f t="shared" si="1"/>
        <v>3.3333333333333335</v>
      </c>
      <c r="H13" s="143"/>
      <c r="I13" s="146"/>
    </row>
    <row r="14" spans="1:9" ht="37.5" customHeight="1" thickBot="1" x14ac:dyDescent="0.4">
      <c r="A14" s="125"/>
      <c r="B14" s="32">
        <v>13</v>
      </c>
      <c r="C14" s="34" t="s">
        <v>134</v>
      </c>
      <c r="D14" s="131"/>
      <c r="E14" s="42">
        <v>2</v>
      </c>
      <c r="F14" s="42">
        <v>1</v>
      </c>
      <c r="G14" s="49">
        <f t="shared" si="1"/>
        <v>3.3333333333333335</v>
      </c>
      <c r="H14" s="143"/>
      <c r="I14" s="146"/>
    </row>
    <row r="15" spans="1:9" ht="56.5" thickBot="1" x14ac:dyDescent="0.4">
      <c r="A15" s="125"/>
      <c r="B15" s="32">
        <v>14</v>
      </c>
      <c r="C15" s="34" t="s">
        <v>135</v>
      </c>
      <c r="D15" s="131"/>
      <c r="E15" s="42">
        <v>2</v>
      </c>
      <c r="F15" s="42">
        <v>1</v>
      </c>
      <c r="G15" s="49">
        <f t="shared" si="1"/>
        <v>3.3333333333333335</v>
      </c>
      <c r="H15" s="143"/>
      <c r="I15" s="146"/>
    </row>
    <row r="16" spans="1:9" ht="39.75" customHeight="1" thickBot="1" x14ac:dyDescent="0.4">
      <c r="A16" s="125"/>
      <c r="B16" s="32">
        <v>15</v>
      </c>
      <c r="C16" s="34" t="s">
        <v>136</v>
      </c>
      <c r="D16" s="131"/>
      <c r="E16" s="42">
        <v>2</v>
      </c>
      <c r="F16" s="42">
        <v>1</v>
      </c>
      <c r="G16" s="49">
        <f t="shared" si="1"/>
        <v>3.3333333333333335</v>
      </c>
      <c r="H16" s="143"/>
      <c r="I16" s="146"/>
    </row>
    <row r="17" spans="1:10" ht="25.5" customHeight="1" thickBot="1" x14ac:dyDescent="0.4">
      <c r="A17" s="125"/>
      <c r="B17" s="32">
        <v>16</v>
      </c>
      <c r="C17" s="34" t="s">
        <v>137</v>
      </c>
      <c r="D17" s="131"/>
      <c r="E17" s="42">
        <v>2</v>
      </c>
      <c r="F17" s="42">
        <v>1</v>
      </c>
      <c r="G17" s="49">
        <f t="shared" si="1"/>
        <v>3.3333333333333335</v>
      </c>
      <c r="H17" s="143"/>
      <c r="I17" s="146"/>
    </row>
    <row r="18" spans="1:10" ht="42.5" thickBot="1" x14ac:dyDescent="0.4">
      <c r="A18" s="125"/>
      <c r="B18" s="32">
        <v>17</v>
      </c>
      <c r="C18" s="34" t="s">
        <v>138</v>
      </c>
      <c r="D18" s="131"/>
      <c r="E18" s="42">
        <v>2</v>
      </c>
      <c r="F18" s="42">
        <v>1</v>
      </c>
      <c r="G18" s="49">
        <f t="shared" si="1"/>
        <v>3.3333333333333335</v>
      </c>
      <c r="H18" s="143"/>
      <c r="I18" s="146"/>
    </row>
    <row r="19" spans="1:10" ht="42.5" thickBot="1" x14ac:dyDescent="0.4">
      <c r="A19" s="125"/>
      <c r="B19" s="32">
        <v>18</v>
      </c>
      <c r="C19" s="34" t="s">
        <v>139</v>
      </c>
      <c r="D19" s="131"/>
      <c r="E19" s="42">
        <v>2</v>
      </c>
      <c r="F19" s="42">
        <v>1</v>
      </c>
      <c r="G19" s="49">
        <f t="shared" si="1"/>
        <v>3.3333333333333335</v>
      </c>
      <c r="H19" s="143"/>
      <c r="I19" s="146"/>
    </row>
    <row r="20" spans="1:10" ht="53.25" customHeight="1" thickBot="1" x14ac:dyDescent="0.4">
      <c r="A20" s="125"/>
      <c r="B20" s="32">
        <v>19</v>
      </c>
      <c r="C20" s="34" t="s">
        <v>140</v>
      </c>
      <c r="D20" s="131"/>
      <c r="E20" s="42">
        <v>2</v>
      </c>
      <c r="F20" s="42">
        <v>1</v>
      </c>
      <c r="G20" s="49">
        <f t="shared" si="1"/>
        <v>3.3333333333333335</v>
      </c>
      <c r="H20" s="143"/>
      <c r="I20" s="146"/>
    </row>
    <row r="21" spans="1:10" ht="70.5" thickBot="1" x14ac:dyDescent="0.4">
      <c r="A21" s="125"/>
      <c r="B21" s="32">
        <v>20</v>
      </c>
      <c r="C21" s="34" t="s">
        <v>141</v>
      </c>
      <c r="D21" s="131"/>
      <c r="E21" s="42">
        <v>2</v>
      </c>
      <c r="F21" s="42">
        <v>1</v>
      </c>
      <c r="G21" s="49">
        <f t="shared" si="1"/>
        <v>3.3333333333333335</v>
      </c>
      <c r="H21" s="143"/>
      <c r="I21" s="146"/>
    </row>
    <row r="22" spans="1:10" ht="56.5" thickBot="1" x14ac:dyDescent="0.4">
      <c r="A22" s="125"/>
      <c r="B22" s="32">
        <v>21</v>
      </c>
      <c r="C22" s="34" t="s">
        <v>142</v>
      </c>
      <c r="D22" s="131"/>
      <c r="E22" s="42">
        <v>2</v>
      </c>
      <c r="F22" s="42">
        <v>1</v>
      </c>
      <c r="G22" s="49">
        <f t="shared" si="1"/>
        <v>3.3333333333333335</v>
      </c>
      <c r="H22" s="143"/>
      <c r="I22" s="146"/>
    </row>
    <row r="23" spans="1:10" ht="36" customHeight="1" thickBot="1" x14ac:dyDescent="0.4">
      <c r="A23" s="126"/>
      <c r="B23" s="50">
        <v>22</v>
      </c>
      <c r="C23" s="51" t="s">
        <v>143</v>
      </c>
      <c r="D23" s="132"/>
      <c r="E23" s="52">
        <v>2</v>
      </c>
      <c r="F23" s="52">
        <v>1</v>
      </c>
      <c r="G23" s="49">
        <f t="shared" si="1"/>
        <v>3.3333333333333335</v>
      </c>
      <c r="H23" s="144"/>
      <c r="I23" s="147"/>
    </row>
    <row r="24" spans="1:10" ht="54.75" customHeight="1" thickBot="1" x14ac:dyDescent="0.4">
      <c r="A24" s="127" t="s">
        <v>144</v>
      </c>
      <c r="B24" s="47">
        <v>23</v>
      </c>
      <c r="C24" s="54" t="s">
        <v>145</v>
      </c>
      <c r="D24" s="130">
        <v>0.1</v>
      </c>
      <c r="E24" s="49">
        <v>2</v>
      </c>
      <c r="F24" s="49"/>
      <c r="G24" s="49">
        <f>F24/$D$24</f>
        <v>0</v>
      </c>
      <c r="H24" s="136">
        <f>SUM(G24:G30)</f>
        <v>0</v>
      </c>
      <c r="I24" s="139">
        <f>H24*$D$24/100</f>
        <v>0</v>
      </c>
    </row>
    <row r="25" spans="1:10" ht="44.25" customHeight="1" thickBot="1" x14ac:dyDescent="0.4">
      <c r="A25" s="128"/>
      <c r="B25" s="32">
        <v>24</v>
      </c>
      <c r="C25" s="34" t="s">
        <v>146</v>
      </c>
      <c r="D25" s="131"/>
      <c r="E25" s="42">
        <v>2</v>
      </c>
      <c r="F25" s="42"/>
      <c r="G25" s="49">
        <f t="shared" ref="G25:G30" si="2">F25/$D$24</f>
        <v>0</v>
      </c>
      <c r="H25" s="137"/>
      <c r="I25" s="140"/>
    </row>
    <row r="26" spans="1:10" ht="42" customHeight="1" thickBot="1" x14ac:dyDescent="0.4">
      <c r="A26" s="128"/>
      <c r="B26" s="32">
        <v>25</v>
      </c>
      <c r="C26" s="33" t="s">
        <v>147</v>
      </c>
      <c r="D26" s="131"/>
      <c r="E26" s="42">
        <v>2</v>
      </c>
      <c r="F26" s="42"/>
      <c r="G26" s="49">
        <f t="shared" si="2"/>
        <v>0</v>
      </c>
      <c r="H26" s="137"/>
      <c r="I26" s="140"/>
    </row>
    <row r="27" spans="1:10" ht="31.5" customHeight="1" thickBot="1" x14ac:dyDescent="0.4">
      <c r="A27" s="128"/>
      <c r="B27" s="32">
        <v>26</v>
      </c>
      <c r="C27" s="33" t="s">
        <v>148</v>
      </c>
      <c r="D27" s="131"/>
      <c r="E27" s="42">
        <v>1</v>
      </c>
      <c r="F27" s="42"/>
      <c r="G27" s="49">
        <f t="shared" si="2"/>
        <v>0</v>
      </c>
      <c r="H27" s="137"/>
      <c r="I27" s="140"/>
    </row>
    <row r="28" spans="1:10" ht="40.5" customHeight="1" thickBot="1" x14ac:dyDescent="0.4">
      <c r="A28" s="128"/>
      <c r="B28" s="32">
        <v>27</v>
      </c>
      <c r="C28" s="34" t="s">
        <v>149</v>
      </c>
      <c r="D28" s="131"/>
      <c r="E28" s="42">
        <v>1</v>
      </c>
      <c r="F28" s="42"/>
      <c r="G28" s="49">
        <f t="shared" si="2"/>
        <v>0</v>
      </c>
      <c r="H28" s="137"/>
      <c r="I28" s="140"/>
    </row>
    <row r="29" spans="1:10" ht="31.5" customHeight="1" thickBot="1" x14ac:dyDescent="0.4">
      <c r="A29" s="128"/>
      <c r="B29" s="32">
        <v>28</v>
      </c>
      <c r="C29" s="34" t="s">
        <v>150</v>
      </c>
      <c r="D29" s="131"/>
      <c r="E29" s="42">
        <v>1</v>
      </c>
      <c r="F29" s="42"/>
      <c r="G29" s="49">
        <f t="shared" si="2"/>
        <v>0</v>
      </c>
      <c r="H29" s="137"/>
      <c r="I29" s="140"/>
    </row>
    <row r="30" spans="1:10" ht="29.25" customHeight="1" thickBot="1" x14ac:dyDescent="0.4">
      <c r="A30" s="129"/>
      <c r="B30" s="50">
        <v>29</v>
      </c>
      <c r="C30" s="51" t="s">
        <v>151</v>
      </c>
      <c r="D30" s="132"/>
      <c r="E30" s="52">
        <v>1</v>
      </c>
      <c r="F30" s="52"/>
      <c r="G30" s="49">
        <f t="shared" si="2"/>
        <v>0</v>
      </c>
      <c r="H30" s="138"/>
      <c r="I30" s="141"/>
      <c r="J30">
        <f>SUM(E24:E30)</f>
        <v>10</v>
      </c>
    </row>
    <row r="31" spans="1:10" ht="31.5" customHeight="1" thickBot="1" x14ac:dyDescent="0.4">
      <c r="A31" s="127" t="s">
        <v>152</v>
      </c>
      <c r="B31" s="47">
        <v>30</v>
      </c>
      <c r="C31" s="48" t="s">
        <v>153</v>
      </c>
      <c r="D31" s="133">
        <v>0.15</v>
      </c>
      <c r="E31" s="49">
        <v>3</v>
      </c>
      <c r="F31" s="49">
        <v>3</v>
      </c>
      <c r="G31" s="49">
        <f>F31/$D$31</f>
        <v>20</v>
      </c>
      <c r="H31" s="136">
        <f>SUM(G31:G35)</f>
        <v>100</v>
      </c>
      <c r="I31" s="139">
        <f>H31*$D$31/100</f>
        <v>0.15</v>
      </c>
    </row>
    <row r="32" spans="1:10" ht="42" customHeight="1" thickBot="1" x14ac:dyDescent="0.4">
      <c r="A32" s="128"/>
      <c r="B32" s="32">
        <v>31</v>
      </c>
      <c r="C32" s="34" t="s">
        <v>154</v>
      </c>
      <c r="D32" s="134"/>
      <c r="E32" s="42">
        <v>3</v>
      </c>
      <c r="F32" s="42">
        <v>3</v>
      </c>
      <c r="G32" s="49">
        <f t="shared" ref="G32:G35" si="3">F32/$D$31</f>
        <v>20</v>
      </c>
      <c r="H32" s="137"/>
      <c r="I32" s="140"/>
    </row>
    <row r="33" spans="1:9" ht="37.5" customHeight="1" thickBot="1" x14ac:dyDescent="0.4">
      <c r="A33" s="128"/>
      <c r="B33" s="32">
        <v>32</v>
      </c>
      <c r="C33" s="34" t="s">
        <v>155</v>
      </c>
      <c r="D33" s="134"/>
      <c r="E33" s="42">
        <v>3</v>
      </c>
      <c r="F33" s="42">
        <v>3</v>
      </c>
      <c r="G33" s="49">
        <f t="shared" si="3"/>
        <v>20</v>
      </c>
      <c r="H33" s="137"/>
      <c r="I33" s="140"/>
    </row>
    <row r="34" spans="1:9" ht="38.25" customHeight="1" thickBot="1" x14ac:dyDescent="0.4">
      <c r="A34" s="128"/>
      <c r="B34" s="32">
        <v>33</v>
      </c>
      <c r="C34" s="33" t="s">
        <v>156</v>
      </c>
      <c r="D34" s="134"/>
      <c r="E34" s="42">
        <v>3</v>
      </c>
      <c r="F34" s="42">
        <v>3</v>
      </c>
      <c r="G34" s="49">
        <f t="shared" si="3"/>
        <v>20</v>
      </c>
      <c r="H34" s="137"/>
      <c r="I34" s="140"/>
    </row>
    <row r="35" spans="1:9" ht="57" customHeight="1" thickBot="1" x14ac:dyDescent="0.4">
      <c r="A35" s="129"/>
      <c r="B35" s="50">
        <v>34</v>
      </c>
      <c r="C35" s="51" t="s">
        <v>157</v>
      </c>
      <c r="D35" s="135"/>
      <c r="E35" s="52">
        <v>3</v>
      </c>
      <c r="F35" s="52">
        <v>3</v>
      </c>
      <c r="G35" s="49">
        <f t="shared" si="3"/>
        <v>20</v>
      </c>
      <c r="H35" s="138"/>
      <c r="I35" s="141"/>
    </row>
    <row r="36" spans="1:9" ht="42.5" thickBot="1" x14ac:dyDescent="0.4">
      <c r="A36" s="127" t="s">
        <v>158</v>
      </c>
      <c r="B36" s="47">
        <v>35</v>
      </c>
      <c r="C36" s="54" t="s">
        <v>159</v>
      </c>
      <c r="D36" s="130">
        <v>0.2</v>
      </c>
      <c r="E36" s="49">
        <v>10</v>
      </c>
      <c r="F36" s="49">
        <v>5</v>
      </c>
      <c r="G36" s="49">
        <f>F36/$D$36</f>
        <v>25</v>
      </c>
      <c r="H36" s="136">
        <f>SUM(G36:G38)</f>
        <v>75</v>
      </c>
      <c r="I36" s="139">
        <f>H36*$D$36/100</f>
        <v>0.15</v>
      </c>
    </row>
    <row r="37" spans="1:9" ht="59.25" customHeight="1" thickBot="1" x14ac:dyDescent="0.4">
      <c r="A37" s="128"/>
      <c r="B37" s="32">
        <v>36</v>
      </c>
      <c r="C37" s="33" t="s">
        <v>160</v>
      </c>
      <c r="D37" s="131"/>
      <c r="E37" s="42">
        <v>5</v>
      </c>
      <c r="F37" s="42">
        <v>5</v>
      </c>
      <c r="G37" s="49">
        <f t="shared" ref="G37:G38" si="4">F37/$D$36</f>
        <v>25</v>
      </c>
      <c r="H37" s="137"/>
      <c r="I37" s="140"/>
    </row>
    <row r="38" spans="1:9" ht="52.5" customHeight="1" thickBot="1" x14ac:dyDescent="0.4">
      <c r="A38" s="129"/>
      <c r="B38" s="50">
        <v>37</v>
      </c>
      <c r="C38" s="51" t="s">
        <v>161</v>
      </c>
      <c r="D38" s="132"/>
      <c r="E38" s="52">
        <v>5</v>
      </c>
      <c r="F38" s="52">
        <v>5</v>
      </c>
      <c r="G38" s="49">
        <f t="shared" si="4"/>
        <v>25</v>
      </c>
      <c r="H38" s="138"/>
      <c r="I38" s="141"/>
    </row>
    <row r="39" spans="1:9" ht="15.5" x14ac:dyDescent="0.35">
      <c r="C39" s="58" t="s">
        <v>163</v>
      </c>
      <c r="D39" s="56">
        <f>SUM(D2:D38)</f>
        <v>1</v>
      </c>
      <c r="E39" s="57"/>
      <c r="F39" s="57"/>
      <c r="G39" s="57"/>
      <c r="H39" s="57"/>
      <c r="I39" s="56">
        <f>SUM(I2:I38)</f>
        <v>0.64000000000000012</v>
      </c>
    </row>
    <row r="40" spans="1:9" ht="21" x14ac:dyDescent="0.5">
      <c r="A40" s="118" t="s">
        <v>247</v>
      </c>
      <c r="B40" s="4"/>
      <c r="C40" s="4"/>
    </row>
  </sheetData>
  <mergeCells count="20">
    <mergeCell ref="H31:H35"/>
    <mergeCell ref="I31:I35"/>
    <mergeCell ref="H36:H38"/>
    <mergeCell ref="I36:I38"/>
    <mergeCell ref="H2:H8"/>
    <mergeCell ref="I2:I8"/>
    <mergeCell ref="H9:H23"/>
    <mergeCell ref="I9:I23"/>
    <mergeCell ref="H24:H30"/>
    <mergeCell ref="I24:I30"/>
    <mergeCell ref="D2:D8"/>
    <mergeCell ref="D9:D23"/>
    <mergeCell ref="D24:D30"/>
    <mergeCell ref="D31:D35"/>
    <mergeCell ref="D36:D38"/>
    <mergeCell ref="A2:A8"/>
    <mergeCell ref="A9:A23"/>
    <mergeCell ref="A24:A30"/>
    <mergeCell ref="A31:A35"/>
    <mergeCell ref="A36:A38"/>
  </mergeCells>
  <dataValidations count="1">
    <dataValidation type="decimal" operator="lessThanOrEqual" allowBlank="1" showInputMessage="1" showErrorMessage="1" sqref="F2 F3:F38" xr:uid="{29C79C45-4A1F-4363-A3CB-DE2446DFD416}">
      <formula1>E2</formula1>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C3AC92-245D-4FF3-AE69-491E1D02A67B}">
  <dimension ref="A1:N27"/>
  <sheetViews>
    <sheetView topLeftCell="A26" zoomScale="90" zoomScaleNormal="90" workbookViewId="0">
      <selection activeCell="B42" sqref="B42"/>
    </sheetView>
  </sheetViews>
  <sheetFormatPr defaultRowHeight="14.5" x14ac:dyDescent="0.35"/>
  <cols>
    <col min="1" max="1" width="37.453125" customWidth="1"/>
    <col min="2" max="2" width="34.26953125" customWidth="1"/>
    <col min="3" max="3" width="38.7265625" customWidth="1"/>
    <col min="4" max="4" width="27.7265625" customWidth="1"/>
    <col min="5" max="5" width="21.7265625" customWidth="1"/>
    <col min="6" max="6" width="25.26953125" customWidth="1"/>
    <col min="7" max="7" width="32.453125" customWidth="1"/>
    <col min="8" max="8" width="17" customWidth="1"/>
    <col min="9" max="9" width="16.26953125" customWidth="1"/>
    <col min="10" max="10" width="24" customWidth="1"/>
    <col min="11" max="11" width="49.81640625" customWidth="1"/>
    <col min="12" max="12" width="21.453125" customWidth="1"/>
    <col min="13" max="13" width="19.54296875" customWidth="1"/>
    <col min="14" max="14" width="17.453125" customWidth="1"/>
  </cols>
  <sheetData>
    <row r="1" spans="1:14" ht="15" customHeight="1" x14ac:dyDescent="0.35">
      <c r="A1" s="148"/>
      <c r="B1" s="149"/>
      <c r="C1" s="150"/>
      <c r="D1" s="67"/>
      <c r="E1" s="67"/>
      <c r="F1" s="67"/>
      <c r="G1" s="67"/>
      <c r="H1" s="67"/>
      <c r="I1" s="67"/>
      <c r="J1" s="67"/>
      <c r="K1" s="99"/>
      <c r="L1" s="74"/>
      <c r="M1" s="67"/>
      <c r="N1" s="59"/>
    </row>
    <row r="2" spans="1:14" ht="59.25" customHeight="1" x14ac:dyDescent="0.35">
      <c r="A2" s="68" t="s">
        <v>164</v>
      </c>
      <c r="B2" s="69"/>
      <c r="C2" s="70"/>
      <c r="D2" s="67"/>
      <c r="E2" s="67"/>
      <c r="F2" s="67"/>
      <c r="G2" s="67"/>
      <c r="H2" s="67"/>
      <c r="I2" s="67"/>
      <c r="J2" s="67"/>
      <c r="K2" s="99"/>
      <c r="L2" s="76" t="s">
        <v>165</v>
      </c>
      <c r="M2" s="67"/>
      <c r="N2" s="63"/>
    </row>
    <row r="3" spans="1:14" ht="36" customHeight="1" x14ac:dyDescent="0.35">
      <c r="A3" s="68" t="s">
        <v>166</v>
      </c>
      <c r="B3" s="69"/>
      <c r="C3" s="70"/>
      <c r="D3" s="67"/>
      <c r="E3" s="67"/>
      <c r="F3" s="67"/>
      <c r="G3" s="67"/>
      <c r="H3" s="67"/>
      <c r="I3" s="67"/>
      <c r="J3" s="67"/>
      <c r="K3" s="99"/>
      <c r="L3" s="74" t="s">
        <v>167</v>
      </c>
      <c r="M3" s="67"/>
      <c r="N3" s="63"/>
    </row>
    <row r="4" spans="1:14" ht="60" customHeight="1" x14ac:dyDescent="0.35">
      <c r="A4" s="71" t="s">
        <v>168</v>
      </c>
      <c r="B4" s="72"/>
      <c r="C4" s="73"/>
      <c r="D4" s="67"/>
      <c r="E4" s="67"/>
      <c r="F4" s="67"/>
      <c r="G4" s="67"/>
      <c r="H4" s="67"/>
      <c r="I4" s="67"/>
      <c r="J4" s="67"/>
      <c r="K4" s="99"/>
      <c r="L4" s="74" t="s">
        <v>169</v>
      </c>
      <c r="M4" s="67"/>
      <c r="N4" s="63"/>
    </row>
    <row r="5" spans="1:14" ht="17.5" x14ac:dyDescent="0.35">
      <c r="A5" s="74"/>
      <c r="B5" s="75"/>
      <c r="C5" s="75"/>
      <c r="D5" s="67"/>
      <c r="E5" s="67"/>
      <c r="F5" s="67"/>
      <c r="G5" s="67"/>
      <c r="H5" s="67"/>
      <c r="I5" s="67"/>
      <c r="J5" s="67"/>
      <c r="K5" s="99"/>
      <c r="L5" s="74" t="s">
        <v>170</v>
      </c>
      <c r="M5" s="67"/>
      <c r="N5" s="63"/>
    </row>
    <row r="6" spans="1:14" ht="46.5" customHeight="1" x14ac:dyDescent="0.35">
      <c r="A6" s="76"/>
      <c r="B6" s="77"/>
      <c r="C6" s="77"/>
      <c r="D6" s="78"/>
      <c r="E6" s="78"/>
      <c r="F6" s="78"/>
      <c r="G6" s="78"/>
      <c r="H6" s="151" t="s">
        <v>171</v>
      </c>
      <c r="I6" s="151"/>
      <c r="J6" s="152"/>
      <c r="K6" s="100" t="s">
        <v>240</v>
      </c>
      <c r="L6" s="101" t="s">
        <v>74</v>
      </c>
      <c r="M6" s="102"/>
      <c r="N6" s="63"/>
    </row>
    <row r="7" spans="1:14" ht="28" x14ac:dyDescent="0.35">
      <c r="A7" s="79" t="s">
        <v>172</v>
      </c>
      <c r="B7" s="80" t="s">
        <v>173</v>
      </c>
      <c r="C7" s="80" t="s">
        <v>174</v>
      </c>
      <c r="D7" s="80" t="s">
        <v>175</v>
      </c>
      <c r="E7" s="81" t="s">
        <v>176</v>
      </c>
      <c r="F7" s="82" t="s">
        <v>177</v>
      </c>
      <c r="G7" s="82" t="s">
        <v>178</v>
      </c>
      <c r="H7" s="103" t="s">
        <v>179</v>
      </c>
      <c r="I7" s="104" t="s">
        <v>180</v>
      </c>
      <c r="J7" s="104" t="s">
        <v>181</v>
      </c>
      <c r="K7" s="105" t="s">
        <v>182</v>
      </c>
      <c r="L7" s="106" t="s">
        <v>183</v>
      </c>
      <c r="M7" s="107" t="s">
        <v>184</v>
      </c>
      <c r="N7" s="64" t="s">
        <v>185</v>
      </c>
    </row>
    <row r="8" spans="1:14" ht="18.75" customHeight="1" x14ac:dyDescent="0.35">
      <c r="A8" s="83"/>
      <c r="B8" s="81"/>
      <c r="C8" s="81"/>
      <c r="D8" s="81"/>
      <c r="E8" s="81"/>
      <c r="F8" s="82"/>
      <c r="G8" s="82"/>
      <c r="H8" s="103"/>
      <c r="I8" s="104"/>
      <c r="J8" s="104"/>
      <c r="K8" s="108"/>
      <c r="L8" s="109"/>
      <c r="M8" s="108"/>
      <c r="N8" s="64"/>
    </row>
    <row r="9" spans="1:14" ht="78.75" customHeight="1" x14ac:dyDescent="0.35">
      <c r="A9" s="84">
        <v>1</v>
      </c>
      <c r="B9" s="85" t="s">
        <v>186</v>
      </c>
      <c r="C9" s="85" t="s">
        <v>187</v>
      </c>
      <c r="D9" s="85" t="s">
        <v>188</v>
      </c>
      <c r="E9" s="85" t="s">
        <v>189</v>
      </c>
      <c r="F9" s="86" t="s">
        <v>162</v>
      </c>
      <c r="G9" s="87" t="s">
        <v>190</v>
      </c>
      <c r="H9" s="92" t="s">
        <v>191</v>
      </c>
      <c r="I9" s="93">
        <f>IF(H9='[2]Priority Ratings'!$C$21,'[2]Priority Ratings'!$B$21,IF(H9='[2]Priority Ratings'!$C$22,'[2]Priority Ratings'!$B$22,IF(H9='[2]Priority Ratings'!$C$23,'[2]Priority Ratings'!$B$23,IF(H9='[2]Priority Ratings'!$C$24,'[2]Priority Ratings'!$B$24,IF(H9='[2]Priority Ratings'!$C$25,'[2]Priority Ratings'!$B$25,IF(H9='[2]Priority Ratings'!$C$26,'[2]Priority Ratings'!$B$26,IF(H9='[2]Priority Ratings'!$C$27,'[2]Priority Ratings'!$B$27,"No Rating")))))))</f>
        <v>4</v>
      </c>
      <c r="J9" s="94"/>
      <c r="K9" s="110" t="s">
        <v>192</v>
      </c>
      <c r="L9" s="97">
        <v>0</v>
      </c>
      <c r="M9" s="94">
        <f t="shared" ref="M9:M25" si="0">J9*L9</f>
        <v>0</v>
      </c>
      <c r="N9" s="65"/>
    </row>
    <row r="10" spans="1:14" ht="141" customHeight="1" x14ac:dyDescent="0.35">
      <c r="A10" s="84">
        <v>2</v>
      </c>
      <c r="B10" s="85" t="s">
        <v>193</v>
      </c>
      <c r="C10" s="85" t="s">
        <v>187</v>
      </c>
      <c r="D10" s="85" t="s">
        <v>194</v>
      </c>
      <c r="E10" s="85" t="s">
        <v>189</v>
      </c>
      <c r="F10" s="86" t="s">
        <v>162</v>
      </c>
      <c r="G10" s="86" t="s">
        <v>195</v>
      </c>
      <c r="H10" s="92" t="s">
        <v>191</v>
      </c>
      <c r="I10" s="93">
        <f>IF(H10='[2]Priority Ratings'!$C$21,'[2]Priority Ratings'!$B$21,IF(H10='[2]Priority Ratings'!$C$22,'[2]Priority Ratings'!$B$22,IF(H10='[2]Priority Ratings'!$C$23,'[2]Priority Ratings'!$B$23,IF(H10='[2]Priority Ratings'!$C$24,'[2]Priority Ratings'!$B$24,IF(H10='[2]Priority Ratings'!$C$25,'[2]Priority Ratings'!$B$25,IF(H10='[2]Priority Ratings'!$C$26,'[2]Priority Ratings'!$B$26,IF(H10='[2]Priority Ratings'!$C$27,'[2]Priority Ratings'!$B$27,"No Rating")))))))</f>
        <v>4</v>
      </c>
      <c r="J10" s="94"/>
      <c r="K10" s="110" t="s">
        <v>196</v>
      </c>
      <c r="L10" s="97">
        <v>0</v>
      </c>
      <c r="M10" s="94">
        <f t="shared" si="0"/>
        <v>0</v>
      </c>
      <c r="N10" s="65"/>
    </row>
    <row r="11" spans="1:14" ht="105.75" customHeight="1" x14ac:dyDescent="0.35">
      <c r="A11" s="84">
        <v>3</v>
      </c>
      <c r="B11" s="85" t="s">
        <v>186</v>
      </c>
      <c r="C11" s="85" t="s">
        <v>187</v>
      </c>
      <c r="D11" s="85" t="s">
        <v>197</v>
      </c>
      <c r="E11" s="85" t="s">
        <v>189</v>
      </c>
      <c r="F11" s="86" t="s">
        <v>162</v>
      </c>
      <c r="G11" s="86" t="s">
        <v>198</v>
      </c>
      <c r="H11" s="92" t="s">
        <v>191</v>
      </c>
      <c r="I11" s="93">
        <f>IF(H11='[2]Priority Ratings'!$C$21,'[2]Priority Ratings'!$B$21,IF(H11='[2]Priority Ratings'!$C$22,'[2]Priority Ratings'!$B$22,IF(H11='[2]Priority Ratings'!$C$23,'[2]Priority Ratings'!$B$23,IF(H11='[2]Priority Ratings'!$C$24,'[2]Priority Ratings'!$B$24,IF(H11='[2]Priority Ratings'!$C$25,'[2]Priority Ratings'!$B$25,IF(H11='[2]Priority Ratings'!$C$26,'[2]Priority Ratings'!$B$26,IF(H11='[2]Priority Ratings'!$C$27,'[2]Priority Ratings'!$B$27,"No Rating")))))))</f>
        <v>4</v>
      </c>
      <c r="J11" s="94"/>
      <c r="K11" s="110" t="s">
        <v>239</v>
      </c>
      <c r="L11" s="97">
        <v>0</v>
      </c>
      <c r="M11" s="94">
        <f t="shared" si="0"/>
        <v>0</v>
      </c>
      <c r="N11" s="65"/>
    </row>
    <row r="12" spans="1:14" ht="53.25" customHeight="1" x14ac:dyDescent="0.35">
      <c r="A12" s="84">
        <v>4</v>
      </c>
      <c r="B12" s="85" t="s">
        <v>186</v>
      </c>
      <c r="C12" s="85" t="s">
        <v>187</v>
      </c>
      <c r="D12" s="85" t="s">
        <v>199</v>
      </c>
      <c r="E12" s="85" t="s">
        <v>189</v>
      </c>
      <c r="F12" s="86" t="s">
        <v>162</v>
      </c>
      <c r="G12" s="86" t="s">
        <v>200</v>
      </c>
      <c r="H12" s="92" t="s">
        <v>191</v>
      </c>
      <c r="I12" s="93">
        <f>IF(H12='[2]Priority Ratings'!$C$21,'[2]Priority Ratings'!$B$21,IF(H12='[2]Priority Ratings'!$C$22,'[2]Priority Ratings'!$B$22,IF(H12='[2]Priority Ratings'!$C$23,'[2]Priority Ratings'!$B$23,IF(H12='[2]Priority Ratings'!$C$24,'[2]Priority Ratings'!$B$24,IF(H12='[2]Priority Ratings'!$C$25,'[2]Priority Ratings'!$B$25,IF(H12='[2]Priority Ratings'!$C$26,'[2]Priority Ratings'!$B$26,IF(H12='[2]Priority Ratings'!$C$27,'[2]Priority Ratings'!$B$27,"No Rating")))))))</f>
        <v>4</v>
      </c>
      <c r="J12" s="94"/>
      <c r="K12" s="110" t="s">
        <v>201</v>
      </c>
      <c r="L12" s="97">
        <v>0</v>
      </c>
      <c r="M12" s="94">
        <f t="shared" si="0"/>
        <v>0</v>
      </c>
      <c r="N12" s="65"/>
    </row>
    <row r="13" spans="1:14" ht="42.75" customHeight="1" x14ac:dyDescent="0.35">
      <c r="A13" s="84">
        <v>5</v>
      </c>
      <c r="B13" s="85" t="s">
        <v>186</v>
      </c>
      <c r="C13" s="85" t="s">
        <v>187</v>
      </c>
      <c r="D13" s="85" t="s">
        <v>202</v>
      </c>
      <c r="E13" s="85" t="s">
        <v>189</v>
      </c>
      <c r="F13" s="86" t="s">
        <v>162</v>
      </c>
      <c r="G13" s="86" t="s">
        <v>203</v>
      </c>
      <c r="H13" s="92" t="s">
        <v>191</v>
      </c>
      <c r="I13" s="93">
        <f>IF(H13='[2]Priority Ratings'!$C$21,'[2]Priority Ratings'!$B$21,IF(H13='[2]Priority Ratings'!$C$22,'[2]Priority Ratings'!$B$22,IF(H13='[2]Priority Ratings'!$C$23,'[2]Priority Ratings'!$B$23,IF(H13='[2]Priority Ratings'!$C$24,'[2]Priority Ratings'!$B$24,IF(H13='[2]Priority Ratings'!$C$25,'[2]Priority Ratings'!$B$25,IF(H13='[2]Priority Ratings'!$C$26,'[2]Priority Ratings'!$B$26,IF(H13='[2]Priority Ratings'!$C$27,'[2]Priority Ratings'!$B$27,"No Rating")))))))</f>
        <v>4</v>
      </c>
      <c r="J13" s="94"/>
      <c r="K13" s="110" t="s">
        <v>204</v>
      </c>
      <c r="L13" s="97">
        <v>0</v>
      </c>
      <c r="M13" s="94">
        <f t="shared" si="0"/>
        <v>0</v>
      </c>
      <c r="N13" s="65"/>
    </row>
    <row r="14" spans="1:14" ht="73.5" customHeight="1" x14ac:dyDescent="0.35">
      <c r="A14" s="84">
        <v>6</v>
      </c>
      <c r="B14" s="85" t="s">
        <v>186</v>
      </c>
      <c r="C14" s="85" t="s">
        <v>187</v>
      </c>
      <c r="D14" s="85" t="s">
        <v>205</v>
      </c>
      <c r="E14" s="85" t="s">
        <v>189</v>
      </c>
      <c r="F14" s="86" t="s">
        <v>206</v>
      </c>
      <c r="G14" s="86" t="s">
        <v>207</v>
      </c>
      <c r="H14" s="92" t="s">
        <v>191</v>
      </c>
      <c r="I14" s="93">
        <f>IF(H14='[3]Priority Ratings'!$C$21,'[3]Priority Ratings'!$B$21,IF(H14='[3]Priority Ratings'!$C$22,'[3]Priority Ratings'!$B$22,IF(H14='[3]Priority Ratings'!$C$23,'[3]Priority Ratings'!$B$23,IF(H14='[3]Priority Ratings'!$C$24,'[3]Priority Ratings'!$B$24,IF(H14='[3]Priority Ratings'!$C$25,'[3]Priority Ratings'!$B$25,IF(H14='[3]Priority Ratings'!$C$26,'[3]Priority Ratings'!$B$26,IF(H14='[3]Priority Ratings'!$C$27,'[3]Priority Ratings'!$B$27,"No Rating")))))))</f>
        <v>4</v>
      </c>
      <c r="J14" s="94"/>
      <c r="K14" s="110" t="s">
        <v>208</v>
      </c>
      <c r="L14" s="97">
        <v>0</v>
      </c>
      <c r="M14" s="94">
        <f t="shared" si="0"/>
        <v>0</v>
      </c>
      <c r="N14" s="65"/>
    </row>
    <row r="15" spans="1:14" ht="81" customHeight="1" x14ac:dyDescent="0.35">
      <c r="A15" s="84">
        <v>7</v>
      </c>
      <c r="B15" s="85" t="s">
        <v>186</v>
      </c>
      <c r="C15" s="85" t="s">
        <v>187</v>
      </c>
      <c r="D15" s="85" t="s">
        <v>209</v>
      </c>
      <c r="E15" s="85" t="s">
        <v>189</v>
      </c>
      <c r="F15" s="86" t="s">
        <v>206</v>
      </c>
      <c r="G15" s="86" t="s">
        <v>207</v>
      </c>
      <c r="H15" s="92" t="s">
        <v>191</v>
      </c>
      <c r="I15" s="93">
        <f>IF(H15='[3]Priority Ratings'!$C$21,'[3]Priority Ratings'!$B$21,IF(H15='[3]Priority Ratings'!$C$22,'[3]Priority Ratings'!$B$22,IF(H15='[3]Priority Ratings'!$C$23,'[3]Priority Ratings'!$B$23,IF(H15='[3]Priority Ratings'!$C$24,'[3]Priority Ratings'!$B$24,IF(H15='[3]Priority Ratings'!$C$25,'[3]Priority Ratings'!$B$25,IF(H15='[3]Priority Ratings'!$C$26,'[3]Priority Ratings'!$B$26,IF(H15='[3]Priority Ratings'!$C$27,'[3]Priority Ratings'!$B$27,"No Rating")))))))</f>
        <v>4</v>
      </c>
      <c r="J15" s="94"/>
      <c r="K15" s="110" t="s">
        <v>210</v>
      </c>
      <c r="L15" s="97">
        <v>0</v>
      </c>
      <c r="M15" s="94">
        <f t="shared" si="0"/>
        <v>0</v>
      </c>
      <c r="N15" s="65"/>
    </row>
    <row r="16" spans="1:14" ht="77.25" customHeight="1" x14ac:dyDescent="0.35">
      <c r="A16" s="84">
        <v>8</v>
      </c>
      <c r="B16" s="85" t="s">
        <v>186</v>
      </c>
      <c r="C16" s="85" t="s">
        <v>187</v>
      </c>
      <c r="D16" s="85" t="s">
        <v>211</v>
      </c>
      <c r="E16" s="85" t="s">
        <v>189</v>
      </c>
      <c r="F16" s="86" t="s">
        <v>206</v>
      </c>
      <c r="G16" s="86" t="s">
        <v>212</v>
      </c>
      <c r="H16" s="92" t="s">
        <v>213</v>
      </c>
      <c r="I16" s="93">
        <f>VLOOKUP(H16,'[3]Priority Ratings'!M23:N29,2,FALSE)</f>
        <v>6</v>
      </c>
      <c r="J16" s="94"/>
      <c r="K16" s="110" t="s">
        <v>214</v>
      </c>
      <c r="L16" s="97">
        <v>0</v>
      </c>
      <c r="M16" s="94">
        <f t="shared" si="0"/>
        <v>0</v>
      </c>
      <c r="N16" s="65"/>
    </row>
    <row r="17" spans="1:14" ht="101.25" customHeight="1" x14ac:dyDescent="0.35">
      <c r="A17" s="84">
        <v>9</v>
      </c>
      <c r="B17" s="85" t="s">
        <v>186</v>
      </c>
      <c r="C17" s="85" t="s">
        <v>187</v>
      </c>
      <c r="D17" s="85" t="s">
        <v>215</v>
      </c>
      <c r="E17" s="85" t="s">
        <v>189</v>
      </c>
      <c r="F17" s="86" t="s">
        <v>206</v>
      </c>
      <c r="G17" s="86" t="s">
        <v>212</v>
      </c>
      <c r="H17" s="92" t="s">
        <v>191</v>
      </c>
      <c r="I17" s="93">
        <f>IF(H17='[3]Priority Ratings'!$C$21,'[3]Priority Ratings'!$B$21,IF(H17='[3]Priority Ratings'!$C$22,'[3]Priority Ratings'!$B$22,IF(H17='[3]Priority Ratings'!$C$23,'[3]Priority Ratings'!$B$23,IF(H17='[3]Priority Ratings'!$C$24,'[3]Priority Ratings'!$B$24,IF(H17='[3]Priority Ratings'!$C$25,'[3]Priority Ratings'!$B$25,IF(H17='[3]Priority Ratings'!$C$26,'[3]Priority Ratings'!$B$26,IF(H17='[3]Priority Ratings'!$C$27,'[3]Priority Ratings'!$B$27,"No Rating")))))))</f>
        <v>4</v>
      </c>
      <c r="J17" s="94"/>
      <c r="K17" s="110" t="s">
        <v>214</v>
      </c>
      <c r="L17" s="97">
        <v>0</v>
      </c>
      <c r="M17" s="94">
        <f t="shared" si="0"/>
        <v>0</v>
      </c>
      <c r="N17" s="65"/>
    </row>
    <row r="18" spans="1:14" ht="83.25" customHeight="1" x14ac:dyDescent="0.35">
      <c r="A18" s="84">
        <v>10</v>
      </c>
      <c r="B18" s="85" t="s">
        <v>186</v>
      </c>
      <c r="C18" s="85" t="s">
        <v>187</v>
      </c>
      <c r="D18" s="85" t="s">
        <v>216</v>
      </c>
      <c r="E18" s="85" t="s">
        <v>189</v>
      </c>
      <c r="F18" s="86" t="s">
        <v>206</v>
      </c>
      <c r="G18" s="86" t="s">
        <v>217</v>
      </c>
      <c r="H18" s="92" t="s">
        <v>191</v>
      </c>
      <c r="I18" s="93">
        <f>IF(H18='[3]Priority Ratings'!$C$21,'[3]Priority Ratings'!$B$21,IF(H18='[3]Priority Ratings'!$C$22,'[3]Priority Ratings'!$B$22,IF(H18='[3]Priority Ratings'!$C$23,'[3]Priority Ratings'!$B$23,IF(H18='[3]Priority Ratings'!$C$24,'[3]Priority Ratings'!$B$24,IF(H18='[3]Priority Ratings'!$C$25,'[3]Priority Ratings'!$B$25,IF(H18='[3]Priority Ratings'!$C$26,'[3]Priority Ratings'!$B$26,IF(H18='[3]Priority Ratings'!$C$27,'[3]Priority Ratings'!$B$27,"No Rating")))))))</f>
        <v>4</v>
      </c>
      <c r="J18" s="94"/>
      <c r="K18" s="110" t="s">
        <v>218</v>
      </c>
      <c r="L18" s="97">
        <v>0</v>
      </c>
      <c r="M18" s="94">
        <f t="shared" si="0"/>
        <v>0</v>
      </c>
      <c r="N18" s="65"/>
    </row>
    <row r="19" spans="1:14" ht="238" x14ac:dyDescent="0.35">
      <c r="A19" s="88">
        <v>11</v>
      </c>
      <c r="B19" s="85" t="s">
        <v>186</v>
      </c>
      <c r="C19" s="85" t="s">
        <v>187</v>
      </c>
      <c r="D19" s="85" t="s">
        <v>219</v>
      </c>
      <c r="E19" s="85" t="s">
        <v>189</v>
      </c>
      <c r="F19" s="86" t="s">
        <v>206</v>
      </c>
      <c r="G19" s="85" t="s">
        <v>217</v>
      </c>
      <c r="H19" s="92" t="s">
        <v>191</v>
      </c>
      <c r="I19" s="93">
        <f>IF(H19='[3]Priority Ratings'!$C$21,'[3]Priority Ratings'!$B$21,IF(H19='[3]Priority Ratings'!$C$22,'[3]Priority Ratings'!$B$22,IF(H19='[3]Priority Ratings'!$C$23,'[3]Priority Ratings'!$B$23,IF(H19='[3]Priority Ratings'!$C$24,'[3]Priority Ratings'!$B$24,IF(H19='[3]Priority Ratings'!$C$25,'[3]Priority Ratings'!$B$25,IF(H19='[3]Priority Ratings'!$C$26,'[3]Priority Ratings'!$B$26,IF(H19='[3]Priority Ratings'!$C$27,'[3]Priority Ratings'!$B$27,"No Rating")))))))</f>
        <v>4</v>
      </c>
      <c r="J19" s="94"/>
      <c r="K19" s="88" t="s">
        <v>218</v>
      </c>
      <c r="L19" s="97">
        <v>0</v>
      </c>
      <c r="M19" s="94">
        <f t="shared" si="0"/>
        <v>0</v>
      </c>
      <c r="N19" s="65"/>
    </row>
    <row r="20" spans="1:14" ht="41.25" customHeight="1" x14ac:dyDescent="0.35">
      <c r="A20" s="88">
        <v>12</v>
      </c>
      <c r="B20" s="85" t="s">
        <v>186</v>
      </c>
      <c r="C20" s="85" t="s">
        <v>187</v>
      </c>
      <c r="D20" s="85" t="s">
        <v>220</v>
      </c>
      <c r="E20" s="85" t="s">
        <v>189</v>
      </c>
      <c r="F20" s="86" t="s">
        <v>206</v>
      </c>
      <c r="G20" s="85" t="s">
        <v>221</v>
      </c>
      <c r="H20" s="92" t="s">
        <v>191</v>
      </c>
      <c r="I20" s="93">
        <f>VLOOKUP(H20,'[3]Priority Ratings'!M27:N33,2,FALSE)</f>
        <v>4</v>
      </c>
      <c r="J20" s="94"/>
      <c r="K20" s="96" t="s">
        <v>222</v>
      </c>
      <c r="L20" s="97">
        <v>0</v>
      </c>
      <c r="M20" s="94">
        <f t="shared" si="0"/>
        <v>0</v>
      </c>
      <c r="N20" s="65"/>
    </row>
    <row r="21" spans="1:14" ht="70" x14ac:dyDescent="0.35">
      <c r="A21" s="88">
        <v>13</v>
      </c>
      <c r="B21" s="85" t="s">
        <v>186</v>
      </c>
      <c r="C21" s="85" t="s">
        <v>187</v>
      </c>
      <c r="D21" s="85" t="s">
        <v>223</v>
      </c>
      <c r="E21" s="85" t="s">
        <v>189</v>
      </c>
      <c r="F21" s="86" t="s">
        <v>206</v>
      </c>
      <c r="G21" s="85" t="s">
        <v>224</v>
      </c>
      <c r="H21" s="92" t="s">
        <v>191</v>
      </c>
      <c r="I21" s="93">
        <f>VLOOKUP(H21,'[3]Priority Ratings'!M27:N33,2,FALSE)</f>
        <v>4</v>
      </c>
      <c r="J21" s="94"/>
      <c r="K21" s="96" t="s">
        <v>225</v>
      </c>
      <c r="L21" s="97">
        <v>0</v>
      </c>
      <c r="M21" s="94">
        <f t="shared" si="0"/>
        <v>0</v>
      </c>
      <c r="N21" s="65"/>
    </row>
    <row r="22" spans="1:14" ht="70" x14ac:dyDescent="0.35">
      <c r="A22" s="88">
        <v>14</v>
      </c>
      <c r="B22" s="85" t="s">
        <v>186</v>
      </c>
      <c r="C22" s="85" t="s">
        <v>187</v>
      </c>
      <c r="D22" s="85" t="s">
        <v>226</v>
      </c>
      <c r="E22" s="85" t="s">
        <v>189</v>
      </c>
      <c r="F22" s="86" t="s">
        <v>206</v>
      </c>
      <c r="G22" s="85" t="s">
        <v>227</v>
      </c>
      <c r="H22" s="92" t="s">
        <v>191</v>
      </c>
      <c r="I22" s="93">
        <f>VLOOKUP(H22,'[3]Priority Ratings'!M27:N33,2,FALSE)</f>
        <v>4</v>
      </c>
      <c r="J22" s="94"/>
      <c r="K22" s="96" t="s">
        <v>228</v>
      </c>
      <c r="L22" s="97">
        <v>0</v>
      </c>
      <c r="M22" s="94">
        <f t="shared" si="0"/>
        <v>0</v>
      </c>
      <c r="N22" s="65"/>
    </row>
    <row r="23" spans="1:14" ht="112" x14ac:dyDescent="0.35">
      <c r="A23" s="88">
        <v>15</v>
      </c>
      <c r="B23" s="85" t="s">
        <v>186</v>
      </c>
      <c r="C23" s="85" t="s">
        <v>187</v>
      </c>
      <c r="D23" s="85" t="s">
        <v>229</v>
      </c>
      <c r="E23" s="85" t="s">
        <v>189</v>
      </c>
      <c r="F23" s="86" t="s">
        <v>206</v>
      </c>
      <c r="G23" s="85" t="s">
        <v>230</v>
      </c>
      <c r="H23" s="92" t="s">
        <v>191</v>
      </c>
      <c r="I23" s="93">
        <f>VLOOKUP(H23,'[3]Priority Ratings'!M27:N33,2,FALSE)</f>
        <v>4</v>
      </c>
      <c r="J23" s="94"/>
      <c r="K23" s="96" t="s">
        <v>231</v>
      </c>
      <c r="L23" s="97">
        <v>0</v>
      </c>
      <c r="M23" s="94">
        <f t="shared" si="0"/>
        <v>0</v>
      </c>
      <c r="N23" s="98"/>
    </row>
    <row r="24" spans="1:14" ht="238" x14ac:dyDescent="0.35">
      <c r="A24" s="88">
        <v>16</v>
      </c>
      <c r="B24" s="85" t="s">
        <v>186</v>
      </c>
      <c r="C24" s="85" t="s">
        <v>187</v>
      </c>
      <c r="D24" s="85" t="s">
        <v>232</v>
      </c>
      <c r="E24" s="85" t="s">
        <v>189</v>
      </c>
      <c r="F24" s="86" t="s">
        <v>206</v>
      </c>
      <c r="G24" s="85" t="s">
        <v>233</v>
      </c>
      <c r="H24" s="92" t="s">
        <v>191</v>
      </c>
      <c r="I24" s="93">
        <f>VLOOKUP(H24,'[3]Priority Ratings'!M27:N33,2,FALSE)</f>
        <v>4</v>
      </c>
      <c r="J24" s="94"/>
      <c r="K24" s="96" t="s">
        <v>234</v>
      </c>
      <c r="L24" s="97">
        <v>0</v>
      </c>
      <c r="M24" s="94">
        <f t="shared" si="0"/>
        <v>0</v>
      </c>
      <c r="N24" s="65"/>
    </row>
    <row r="25" spans="1:14" ht="126" x14ac:dyDescent="0.35">
      <c r="A25" s="89">
        <v>15</v>
      </c>
      <c r="B25" s="90" t="s">
        <v>186</v>
      </c>
      <c r="C25" s="91" t="s">
        <v>187</v>
      </c>
      <c r="D25" s="91" t="s">
        <v>235</v>
      </c>
      <c r="E25" s="91" t="s">
        <v>236</v>
      </c>
      <c r="F25" s="91" t="s">
        <v>206</v>
      </c>
      <c r="G25" s="91" t="s">
        <v>237</v>
      </c>
      <c r="H25" s="92" t="s">
        <v>191</v>
      </c>
      <c r="I25" s="93">
        <f>VLOOKUP(H25,'[3]Priority Ratings'!M27:N33,2,FALSE)</f>
        <v>4</v>
      </c>
      <c r="J25" s="94"/>
      <c r="K25" s="95" t="s">
        <v>238</v>
      </c>
      <c r="L25" s="61">
        <v>0</v>
      </c>
      <c r="M25" s="60">
        <f t="shared" si="0"/>
        <v>0</v>
      </c>
      <c r="N25" s="62"/>
    </row>
    <row r="27" spans="1:14" ht="21" x14ac:dyDescent="0.5">
      <c r="A27" s="118" t="s">
        <v>247</v>
      </c>
      <c r="B27" s="4"/>
      <c r="C27" s="4"/>
    </row>
  </sheetData>
  <mergeCells count="2">
    <mergeCell ref="A1:C1"/>
    <mergeCell ref="H6:J6"/>
  </mergeCells>
  <dataValidations count="1">
    <dataValidation type="list" allowBlank="1" showInputMessage="1" showErrorMessage="1" sqref="E9:E25" xr:uid="{D873A1E8-F186-4260-8076-E4331A4233D9}">
      <formula1>Solution</formula1>
    </dataValidation>
  </dataValidations>
  <pageMargins left="0.7" right="0.7" top="0.75" bottom="0.75" header="0.3" footer="0.3"/>
  <pageSetup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Process</vt:lpstr>
      <vt:lpstr>Functional Evaluation</vt:lpstr>
      <vt:lpstr>Non Functional (Technical)</vt:lpstr>
      <vt:lpstr>Integration &amp; Testing</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Nyiko Baloyi</dc:creator>
  <cp:lastModifiedBy>Herman Mhlongo</cp:lastModifiedBy>
  <dcterms:created xsi:type="dcterms:W3CDTF">2022-04-11T14:08:10Z</dcterms:created>
  <dcterms:modified xsi:type="dcterms:W3CDTF">2023-02-21T08:03:48Z</dcterms:modified>
</cp:coreProperties>
</file>